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revisions/revisionLog1.xml" ContentType="application/vnd.openxmlformats-officedocument.spreadsheetml.revisionLog+xml"/>
  <Default Extension="bin" ContentType="application/vnd.openxmlformats-officedocument.spreadsheetml.printerSettings"/>
  <Override PartName="/xl/worksheets/sheet16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worksheets/sheet14.xml" ContentType="application/vnd.openxmlformats-officedocument.spreadsheetml.worksheet+xml"/>
  <Override PartName="/xl/revisions/userNames.xml" ContentType="application/vnd.openxmlformats-officedocument.spreadsheetml.userNam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Override PartName="/xl/worksheets/sheet21.xml" ContentType="application/vnd.openxmlformats-officedocument.spreadsheetml.worksheet+xml"/>
  <Override PartName="/xl/worksheets/sheet8.xml" ContentType="application/vnd.openxmlformats-officedocument.spreadsheetml.worksheet+xml"/>
  <Default Extension="xml" ContentType="application/xml"/>
  <Override PartName="/docProps/app.xml" ContentType="application/vnd.openxmlformats-officedocument.extended-properties+xml"/>
  <Override PartName="/xl/worksheets/sheet10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worksheets/sheet2.xml" ContentType="application/vnd.openxmlformats-officedocument.spreadsheetml.worksheet+xml"/>
  <Override PartName="/xl/revisions/revisionLog111.xml" ContentType="application/vnd.openxmlformats-officedocument.spreadsheetml.revisionLog+xml"/>
  <Override PartName="/xl/calcChain.xml" ContentType="application/vnd.openxmlformats-officedocument.spreadsheetml.calcCh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120" yWindow="120" windowWidth="9720" windowHeight="7320" tabRatio="695" activeTab="7"/>
  </bookViews>
  <sheets>
    <sheet name="Консол" sheetId="1" r:id="rId1"/>
    <sheet name="Справка" sheetId="2" r:id="rId2"/>
    <sheet name="район" sheetId="3" r:id="rId3"/>
    <sheet name="Але" sheetId="4" r:id="rId4"/>
    <sheet name="Сун" sheetId="5" r:id="rId5"/>
    <sheet name="Иль" sheetId="6" r:id="rId6"/>
    <sheet name="Кад" sheetId="7" r:id="rId7"/>
    <sheet name="Мор" sheetId="8" r:id="rId8"/>
    <sheet name="Мос" sheetId="9" r:id="rId9"/>
    <sheet name="Ори" sheetId="10" r:id="rId10"/>
    <sheet name="Сят" sheetId="11" r:id="rId11"/>
    <sheet name="Тор" sheetId="12" r:id="rId12"/>
    <sheet name="Хор" sheetId="13" r:id="rId13"/>
    <sheet name="Чум" sheetId="14" r:id="rId14"/>
    <sheet name="Шать" sheetId="15" r:id="rId15"/>
    <sheet name="Юнг" sheetId="16" r:id="rId16"/>
    <sheet name="Юсь" sheetId="17" r:id="rId17"/>
    <sheet name="Яра" sheetId="18" r:id="rId18"/>
    <sheet name="Яро" sheetId="19" r:id="rId19"/>
    <sheet name="Лист1" sheetId="20" state="hidden" r:id="rId20"/>
    <sheet name="Лист2" sheetId="21" r:id="rId21"/>
  </sheets>
  <definedNames>
    <definedName name="Z_1718F1EE_9F48_4DBE_9531_3B70F9C4A5DD_.wvu.Cols" localSheetId="1" hidden="1">Справка!$AV:$AX,Справка!$BB:$BD,Справка!$BH:$BP,Справка!$BT:$BY,Справка!$CX:$DF</definedName>
    <definedName name="Z_1718F1EE_9F48_4DBE_9531_3B70F9C4A5DD_.wvu.PrintArea" localSheetId="5" hidden="1">Иль!$A$1:$F$104</definedName>
    <definedName name="Z_1718F1EE_9F48_4DBE_9531_3B70F9C4A5DD_.wvu.PrintArea" localSheetId="0" hidden="1">Консол!$A$1:$K$50</definedName>
    <definedName name="Z_1718F1EE_9F48_4DBE_9531_3B70F9C4A5DD_.wvu.PrintArea" localSheetId="7" hidden="1">Мор!$A$1:$F$100</definedName>
    <definedName name="Z_1718F1EE_9F48_4DBE_9531_3B70F9C4A5DD_.wvu.PrintArea" localSheetId="1" hidden="1">Справка!$A$1:$EY$31</definedName>
    <definedName name="Z_1718F1EE_9F48_4DBE_9531_3B70F9C4A5DD_.wvu.PrintArea" localSheetId="11" hidden="1">Тор!$A$1:$F$101</definedName>
    <definedName name="Z_1718F1EE_9F48_4DBE_9531_3B70F9C4A5DD_.wvu.PrintArea" localSheetId="15" hidden="1">Юнг!$A$1:$F$99</definedName>
    <definedName name="Z_1718F1EE_9F48_4DBE_9531_3B70F9C4A5DD_.wvu.PrintArea" localSheetId="17" hidden="1">Яра!$A$1:$F$102</definedName>
    <definedName name="Z_1718F1EE_9F48_4DBE_9531_3B70F9C4A5DD_.wvu.Rows" localSheetId="3" hidden="1">Але!$19:$24,Але!$28:$36,Але!$46:$46,Але!$53:$53,Але!$55:$57,Але!$63:$64,Але!$69:$69,Але!$71:$71,Але!$73:$74,Але!$78:$82,Але!$85:$92,Але!$141:$141</definedName>
    <definedName name="Z_1718F1EE_9F48_4DBE_9531_3B70F9C4A5DD_.wvu.Rows" localSheetId="5" hidden="1">Иль!$19:$24,Иль!$30:$39,Иль!$45:$45,Иль!$47:$50,Иль!$58:$58,Иль!$60:$62,Иль!$68:$69,Иль!$78:$79,Иль!$81:$81,Иль!$86:$90,Иль!$93:$100,Иль!$143:$143</definedName>
    <definedName name="Z_1718F1EE_9F48_4DBE_9531_3B70F9C4A5DD_.wvu.Rows" localSheetId="6" hidden="1">Кад!$19:$24,Кад!$29:$35,Кад!$38:$38,Кад!$42:$42,Кад!$44:$44,Кад!$46:$49,Кад!$56:$56,Кад!$58:$60,Кад!$66:$67,Кад!$76:$77,Кад!$81:$85,Кад!$88:$95,Кад!$141:$141</definedName>
    <definedName name="Z_1718F1EE_9F48_4DBE_9531_3B70F9C4A5DD_.wvu.Rows" localSheetId="0" hidden="1">Консол!$22:$22,Консол!$43:$45</definedName>
    <definedName name="Z_1718F1EE_9F48_4DBE_9531_3B70F9C4A5DD_.wvu.Rows" localSheetId="7" hidden="1">Мор!$17:$24,Мор!$27:$27,Мор!$31:$35,Мор!$37:$37,Мор!$44:$44,Мор!$46:$47,Мор!$49:$50,Мор!$57:$57,Мор!$59:$61,Мор!$64:$65,Мор!$67:$68,Мор!$77:$78,Мор!$82:$87,Мор!$90:$96,Мор!$141:$141</definedName>
    <definedName name="Z_1718F1EE_9F48_4DBE_9531_3B70F9C4A5DD_.wvu.Rows" localSheetId="8" hidden="1">Мос!$19:$24,Мос!$29:$35,Мос!$44:$44,Мос!$46:$49,Мос!$57:$57,Мос!$59:$61,Мос!$67:$68,Мос!$77:$78,Мос!$80:$80,Мос!$83:$90,Мос!$93:$100,Мос!$141:$141</definedName>
    <definedName name="Z_1718F1EE_9F48_4DBE_9531_3B70F9C4A5DD_.wvu.Rows" localSheetId="9" hidden="1">Ори!$19:$24,Ори!$31:$35,Ори!$44:$44,Ори!$46:$46,Ори!$48:$50,Ори!$57:$57,Ори!$59:$61,Ори!$67:$68,Ори!$77:$78,Ори!$80:$80,Ори!$83:$87,Ори!$90:$97,Ори!$141:$141</definedName>
    <definedName name="Z_1718F1EE_9F48_4DBE_9531_3B70F9C4A5DD_.wvu.Rows" localSheetId="2" hidden="1">район!$17:$18,район!$20:$20,район!$25:$25,район!$27:$31,район!$35:$35,район!$38:$38,район!$50:$51,район!$75:$75,район!$82:$82,район!$99:$99,район!$105:$105,район!$133:$135,район!$138:$139</definedName>
    <definedName name="Z_1718F1EE_9F48_4DBE_9531_3B70F9C4A5DD_.wvu.Rows" localSheetId="1" hidden="1">Справка!$33:$33</definedName>
    <definedName name="Z_1718F1EE_9F48_4DBE_9531_3B70F9C4A5DD_.wvu.Rows" localSheetId="4" hidden="1">Сун!$19:$24,Сун!$34:$39,Сун!$43:$43,Сун!$45:$45,Сун!$47:$47,Сун!$49:$51,Сун!$58:$58,Сун!$60:$62,Сун!$68:$69,Сун!$78:$79,Сун!$81:$81,Сун!$84:$89,Сун!$92:$99,Сун!$141:$141</definedName>
    <definedName name="Z_1718F1EE_9F48_4DBE_9531_3B70F9C4A5DD_.wvu.Rows" localSheetId="10" hidden="1">Сят!$19:$24,Сят!$31:$35,Сят!$38:$38,Сят!$45:$48,Сят!$57:$57,Сят!$59:$61,Сят!$67:$68,Сят!$77:$78,Сят!$82:$86,Сят!$89:$96,Сят!$142:$142</definedName>
    <definedName name="Z_1718F1EE_9F48_4DBE_9531_3B70F9C4A5DD_.wvu.Rows" localSheetId="11" hidden="1">Тор!$19:$24,Тор!$32:$36,Тор!$39:$39,Тор!$46:$47,Тор!$50:$50,Тор!$57:$57,Тор!$59:$61,Тор!$67:$68,Тор!$74:$74,Тор!$78:$79,Тор!$83:$95,Тор!$142:$142</definedName>
    <definedName name="Z_1718F1EE_9F48_4DBE_9531_3B70F9C4A5DD_.wvu.Rows" localSheetId="12" hidden="1">Хор!$19:$24,Хор!$28:$36,Хор!$40:$40,Хор!$44:$44,Хор!$46:$48,Хор!$55:$55,Хор!$57:$59,Хор!$65:$66,Хор!$71:$71,Хор!$75:$76,Хор!$80:$84,Хор!$87:$94,Хор!$141:$141</definedName>
    <definedName name="Z_1718F1EE_9F48_4DBE_9531_3B70F9C4A5DD_.wvu.Rows" localSheetId="13" hidden="1">Чум!$19:$24,Чум!$31:$39,Чум!$46:$49,Чум!$57:$57,Чум!$59:$61,Чум!$67:$68,Чум!$77:$78,Чум!$82:$86,Чум!$89:$96,Чум!$141:$141</definedName>
    <definedName name="Z_1718F1EE_9F48_4DBE_9531_3B70F9C4A5DD_.wvu.Rows" localSheetId="14" hidden="1">Шать!$19:$19,Шать!$22:$25,Шать!$46:$49,Шать!$57:$57,Шать!$59:$61,Шать!$67:$68,Шать!$77:$78,Шать!$82:$86,Шать!$89:$96,Шать!$141:$141</definedName>
    <definedName name="Z_1718F1EE_9F48_4DBE_9531_3B70F9C4A5DD_.wvu.Rows" localSheetId="15" hidden="1">Юнг!$19:$24,Юнг!$31:$35,Юнг!$38:$38,Юнг!$45:$47,Юнг!$49:$49,Юнг!$56:$56,Юнг!$58:$60,Юнг!$66:$68,Юнг!$76:$77,Юнг!$81:$85,Юнг!$88:$95,Юнг!$141:$141</definedName>
    <definedName name="Z_1718F1EE_9F48_4DBE_9531_3B70F9C4A5DD_.wvu.Rows" localSheetId="16" hidden="1">Юсь!$19:$24,Юсь!$31:$33,Юсь!$36:$36,Юсь!$44:$50,Юсь!$58:$58,Юсь!$60:$62,Юсь!$68:$69,Юсь!$78:$79,Юсь!$83:$87,Юсь!$90:$97,Юсь!$141:$141</definedName>
    <definedName name="Z_1718F1EE_9F48_4DBE_9531_3B70F9C4A5DD_.wvu.Rows" localSheetId="17" hidden="1">Яра!$19:$24,Яра!$30:$39,Яра!$46:$50,Яра!$58:$58,Яра!$60:$62,Яра!$68:$69,Яра!$79:$80,Яра!$84:$88,Яра!$91:$98,Яра!$143:$143</definedName>
    <definedName name="Z_1718F1EE_9F48_4DBE_9531_3B70F9C4A5DD_.wvu.Rows" localSheetId="18" hidden="1">Яро!$19:$24,Яро!$28:$33,Яро!$43:$44,Яро!$46:$47,Яро!$54:$54,Яро!$56:$57,Яро!$64:$65,Яро!$74:$75,Яро!$79:$83,Яро!$86:$93</definedName>
    <definedName name="Z_1A52382B_3765_4E8C_903F_6B8919B7242E_.wvu.Cols" localSheetId="1" hidden="1">Справка!$AV:$AX,Справка!$BB:$BD,Справка!$BH:$BM,Справка!$BT:$BY,Справка!$CX:$DF</definedName>
    <definedName name="Z_1A52382B_3765_4E8C_903F_6B8919B7242E_.wvu.PrintArea" localSheetId="5" hidden="1">Иль!$A$1:$F$104</definedName>
    <definedName name="Z_1A52382B_3765_4E8C_903F_6B8919B7242E_.wvu.PrintArea" localSheetId="0" hidden="1">Консол!$A$1:$K$50</definedName>
    <definedName name="Z_1A52382B_3765_4E8C_903F_6B8919B7242E_.wvu.PrintArea" localSheetId="7" hidden="1">Мор!$A$1:$F$100</definedName>
    <definedName name="Z_1A52382B_3765_4E8C_903F_6B8919B7242E_.wvu.PrintArea" localSheetId="1" hidden="1">Справка!$A$1:$EY$31</definedName>
    <definedName name="Z_1A52382B_3765_4E8C_903F_6B8919B7242E_.wvu.PrintArea" localSheetId="11" hidden="1">Тор!$A$1:$F$101</definedName>
    <definedName name="Z_1A52382B_3765_4E8C_903F_6B8919B7242E_.wvu.PrintArea" localSheetId="15" hidden="1">Юнг!$A$1:$F$99</definedName>
    <definedName name="Z_1A52382B_3765_4E8C_903F_6B8919B7242E_.wvu.PrintArea" localSheetId="17" hidden="1">Яра!$A$1:$F$102</definedName>
    <definedName name="Z_1A52382B_3765_4E8C_903F_6B8919B7242E_.wvu.Rows" localSheetId="3" hidden="1">Але!$19:$24,Але!$44:$44,Але!$46:$46,Але!$53:$53,Але!$55:$56,Але!$63:$64,Але!$73:$74,Але!$78:$82,Але!$86:$88</definedName>
    <definedName name="Z_1A52382B_3765_4E8C_903F_6B8919B7242E_.wvu.Rows" localSheetId="5" hidden="1">Иль!$19:$24,Иль!$30:$31,Иль!$33:$33,Иль!$45:$45,Иль!$50:$50,Иль!$60:$61,Иль!$68:$69,Иль!$78:$79,Иль!$81:$81,Иль!$93:$97</definedName>
    <definedName name="Z_1A52382B_3765_4E8C_903F_6B8919B7242E_.wvu.Rows" localSheetId="6" hidden="1">Кад!$19:$24,Кад!$44:$44,Кад!$56:$56,Кад!$58:$59,Кад!$66:$67,Кад!$82:$84,Кад!$88:$95</definedName>
    <definedName name="Z_1A52382B_3765_4E8C_903F_6B8919B7242E_.wvu.Rows" localSheetId="0" hidden="1">Консол!$22:$22,Консол!$43:$45,Консол!$82:$84</definedName>
    <definedName name="Z_1A52382B_3765_4E8C_903F_6B8919B7242E_.wvu.Rows" localSheetId="19" hidden="1">Лист1!$82:$84</definedName>
    <definedName name="Z_1A52382B_3765_4E8C_903F_6B8919B7242E_.wvu.Rows" localSheetId="7" hidden="1">Мор!$17:$17,Мор!$21:$21,Мор!$23:$23,Мор!$37:$37,Мор!$44:$44,Мор!$46:$47,Мор!$49:$50,Мор!$57:$57,Мор!$59:$60,Мор!$67:$68,Мор!$82:$87,Мор!$90:$96</definedName>
    <definedName name="Z_1A52382B_3765_4E8C_903F_6B8919B7242E_.wvu.Rows" localSheetId="8" hidden="1">Мос!$19:$24,Мос!$44:$44,Мос!$57:$57,Мос!$59:$60,Мос!$67:$68,Мос!$80:$80,Мос!$84:$88,Мос!$93:$98</definedName>
    <definedName name="Z_1A52382B_3765_4E8C_903F_6B8919B7242E_.wvu.Rows" localSheetId="9" hidden="1">Ори!$19:$24,Ори!$32:$32,Ори!$44:$44,Ори!$48:$50,Ори!$57:$57,Ори!$59:$60,Ори!$67:$68,Ори!$77:$78,Ори!$80:$80,Ори!$82:$86,Ори!$90:$97</definedName>
    <definedName name="Z_1A52382B_3765_4E8C_903F_6B8919B7242E_.wvu.Rows" localSheetId="2" hidden="1">район!$17:$18,район!$20:$20,район!$28:$30,район!$50:$51,район!$75:$75,район!$82:$82,район!$99:$99,район!$105:$105,район!$133:$135</definedName>
    <definedName name="Z_1A52382B_3765_4E8C_903F_6B8919B7242E_.wvu.Rows" localSheetId="1" hidden="1">Справка!$33:$33</definedName>
    <definedName name="Z_1A52382B_3765_4E8C_903F_6B8919B7242E_.wvu.Rows" localSheetId="4" hidden="1">Сун!$19:$24,Сун!$49:$51,Сун!$58:$58,Сун!$60:$61,Сун!$68:$69,Сун!$78:$79,Сун!$81:$81,Сун!$87:$88,Сун!$92:$96</definedName>
    <definedName name="Z_1A52382B_3765_4E8C_903F_6B8919B7242E_.wvu.Rows" localSheetId="10" hidden="1">Сят!$19:$19,Сят!$45:$47,Сят!$57:$57,Сят!$59:$60,Сят!$67:$68,Сят!$82:$85,Сят!$89:$96</definedName>
    <definedName name="Z_1A52382B_3765_4E8C_903F_6B8919B7242E_.wvu.Rows" localSheetId="11" hidden="1">Тор!$19:$19,Тор!$50:$50,Тор!$57:$57,Тор!$59:$60,Тор!$67:$68,Тор!$74:$74,Тор!$78:$79,Тор!$82:$93</definedName>
    <definedName name="Z_1A52382B_3765_4E8C_903F_6B8919B7242E_.wvu.Rows" localSheetId="12" hidden="1">Хор!$19:$24,Хор!$32:$32,Хор!$40:$40,Хор!$44:$44,Хор!$55:$55,Хор!$57:$58,Хор!$65:$66,Хор!$80:$84,Хор!$87:$94</definedName>
    <definedName name="Z_1A52382B_3765_4E8C_903F_6B8919B7242E_.wvu.Rows" localSheetId="13" hidden="1">Чум!$19:$19,Чум!$21:$21,Чум!$23:$24,Чум!$47:$49,Чум!$57:$57,Чум!$59:$60,Чум!$67:$68,Чум!$82:$86,Чум!$89:$96</definedName>
    <definedName name="Z_1A52382B_3765_4E8C_903F_6B8919B7242E_.wvu.Rows" localSheetId="14" hidden="1">Шать!$19:$24,Шать!$47:$49,Шать!$57:$57,Шать!$59:$60,Шать!$67:$68,Шать!$77:$78,Шать!$82:$86,Шать!$89:$96</definedName>
    <definedName name="Z_1A52382B_3765_4E8C_903F_6B8919B7242E_.wvu.Rows" localSheetId="15" hidden="1">Юнг!$19:$24,Юнг!$32:$32,Юнг!$49:$49,Юнг!$56:$56,Юнг!$58:$59,Юнг!$66:$67,Юнг!$81:$85,Юнг!$88:$95</definedName>
    <definedName name="Z_1A52382B_3765_4E8C_903F_6B8919B7242E_.wvu.Rows" localSheetId="16" hidden="1">Юсь!$20:$24,Юсь!$40:$40,Юсь!$44:$49,Юсь!$58:$58,Юсь!$60:$61,Юсь!$68:$69,Юсь!$78:$79,Юсь!$82:$87,Юсь!$90:$97</definedName>
    <definedName name="Z_1A52382B_3765_4E8C_903F_6B8919B7242E_.wvu.Rows" localSheetId="17" hidden="1">Яра!$19:$24,Яра!$46:$50,Яра!$58:$58,Яра!$60:$61,Яра!$68:$69,Яра!$79:$79,Яра!$82:$88,Яра!$91:$98</definedName>
    <definedName name="Z_1A52382B_3765_4E8C_903F_6B8919B7242E_.wvu.Rows" localSheetId="18" hidden="1">Яро!$19:$24,Яро!$29:$30,Яро!$32:$32,Яро!$43:$43,Яро!$54:$54,Яро!$56:$57,Яро!$64:$65,Яро!$74:$75,Яро!$79:$84,Яро!$86:$93</definedName>
    <definedName name="Z_3DCB9AAA_F09C_4EA6_B992_F93E466D374A_.wvu.Cols" localSheetId="1" hidden="1">Справка!$AV:$AX,Справка!$BB:$BD,Справка!$BH:$BM,Справка!$BT:$BY,Справка!$CX:$DF</definedName>
    <definedName name="Z_3DCB9AAA_F09C_4EA6_B992_F93E466D374A_.wvu.PrintArea" localSheetId="5" hidden="1">Иль!$A$1:$F$104</definedName>
    <definedName name="Z_3DCB9AAA_F09C_4EA6_B992_F93E466D374A_.wvu.PrintArea" localSheetId="0" hidden="1">Консол!$A$1:$K$50</definedName>
    <definedName name="Z_3DCB9AAA_F09C_4EA6_B992_F93E466D374A_.wvu.PrintArea" localSheetId="7" hidden="1">Мор!$A$1:$F$100</definedName>
    <definedName name="Z_3DCB9AAA_F09C_4EA6_B992_F93E466D374A_.wvu.PrintArea" localSheetId="1" hidden="1">Справка!$A$1:$EY$31</definedName>
    <definedName name="Z_3DCB9AAA_F09C_4EA6_B992_F93E466D374A_.wvu.PrintArea" localSheetId="11" hidden="1">Тор!$A$1:$F$101</definedName>
    <definedName name="Z_3DCB9AAA_F09C_4EA6_B992_F93E466D374A_.wvu.PrintArea" localSheetId="15" hidden="1">Юнг!$A$1:$F$99</definedName>
    <definedName name="Z_3DCB9AAA_F09C_4EA6_B992_F93E466D374A_.wvu.PrintArea" localSheetId="17" hidden="1">Яра!$A$1:$F$102</definedName>
    <definedName name="Z_3DCB9AAA_F09C_4EA6_B992_F93E466D374A_.wvu.Rows" localSheetId="3" hidden="1">Але!$19:$24,Але!$44:$44,Але!$46:$46,Але!$53:$53,Але!$55:$56,Але!$63:$64,Але!$73:$74,Але!$78:$92</definedName>
    <definedName name="Z_3DCB9AAA_F09C_4EA6_B992_F93E466D374A_.wvu.Rows" localSheetId="5" hidden="1">Иль!$19:$24,Иль!$30:$31,Иль!$33:$33,Иль!$45:$45,Иль!$50:$50,Иль!$60:$61,Иль!$68:$69,Иль!$78:$79,Иль!$81:$81,Иль!$83:$90,Иль!$93:$97</definedName>
    <definedName name="Z_3DCB9AAA_F09C_4EA6_B992_F93E466D374A_.wvu.Rows" localSheetId="6" hidden="1">Кад!$19:$24,Кад!$44:$44,Кад!$56:$56,Кад!$58:$59,Кад!$66:$67,Кад!$82:$84,Кад!$88:$95</definedName>
    <definedName name="Z_3DCB9AAA_F09C_4EA6_B992_F93E466D374A_.wvu.Rows" localSheetId="0" hidden="1">Консол!$22:$22,Консол!$43:$45,Консол!$82:$84</definedName>
    <definedName name="Z_3DCB9AAA_F09C_4EA6_B992_F93E466D374A_.wvu.Rows" localSheetId="19" hidden="1">Лист1!$82:$84</definedName>
    <definedName name="Z_3DCB9AAA_F09C_4EA6_B992_F93E466D374A_.wvu.Rows" localSheetId="7" hidden="1">Мор!$21:$21,Мор!$23:$23,Мор!$37:$37,Мор!$44:$44,Мор!$47:$47,Мор!$49:$50,Мор!$57:$57,Мор!$59:$60,Мор!$67:$68,Мор!$82:$87,Мор!$90:$96</definedName>
    <definedName name="Z_3DCB9AAA_F09C_4EA6_B992_F93E466D374A_.wvu.Rows" localSheetId="8" hidden="1">Мос!$19:$24,Мос!$44:$44,Мос!$57:$57,Мос!$59:$60,Мос!$67:$68,Мос!$80:$80,Мос!$82:$88,Мос!$93:$98</definedName>
    <definedName name="Z_3DCB9AAA_F09C_4EA6_B992_F93E466D374A_.wvu.Rows" localSheetId="9" hidden="1">Ори!$19:$24,Ори!$32:$32,Ори!$44:$44,Ори!$48:$50,Ори!$57:$57,Ори!$59:$60,Ори!$67:$68,Ори!$77:$78,Ори!$80:$80,Ори!$82:$86,Ори!$90:$97</definedName>
    <definedName name="Z_3DCB9AAA_F09C_4EA6_B992_F93E466D374A_.wvu.Rows" localSheetId="2" hidden="1">район!$17:$18,район!$20:$20,район!$28:$30,район!$50:$51,район!$75:$75,район!$82:$82,район!$99:$99,район!$105:$105,район!$133:$135</definedName>
    <definedName name="Z_3DCB9AAA_F09C_4EA6_B992_F93E466D374A_.wvu.Rows" localSheetId="1" hidden="1">Справка!$33:$33</definedName>
    <definedName name="Z_3DCB9AAA_F09C_4EA6_B992_F93E466D374A_.wvu.Rows" localSheetId="4" hidden="1">Сун!$19:$24,Сун!$49:$51,Сун!$58:$58,Сун!$60:$61,Сун!$68:$69,Сун!$78:$79,Сун!$81:$84,Сун!$87:$88,Сун!$92:$96</definedName>
    <definedName name="Z_3DCB9AAA_F09C_4EA6_B992_F93E466D374A_.wvu.Rows" localSheetId="10" hidden="1">Сят!$19:$19,Сят!$45:$47,Сят!$57:$57,Сят!$59:$60,Сят!$67:$68,Сят!$82:$85,Сят!$89:$96</definedName>
    <definedName name="Z_3DCB9AAA_F09C_4EA6_B992_F93E466D374A_.wvu.Rows" localSheetId="11" hidden="1">Тор!$19:$19,Тор!$50:$50,Тор!$57:$57,Тор!$59:$60,Тор!$67:$68,Тор!$74:$74,Тор!$78:$79,Тор!$82:$93</definedName>
    <definedName name="Z_3DCB9AAA_F09C_4EA6_B992_F93E466D374A_.wvu.Rows" localSheetId="12" hidden="1">Хор!$19:$24,Хор!$32:$32,Хор!$40:$40,Хор!$44:$44,Хор!$55:$55,Хор!$57:$58,Хор!$65:$66,Хор!$80:$84,Хор!$87:$94</definedName>
    <definedName name="Z_3DCB9AAA_F09C_4EA6_B992_F93E466D374A_.wvu.Rows" localSheetId="13" hidden="1">Чум!$19:$19,Чум!$21:$21,Чум!$23:$24,Чум!$47:$49,Чум!$57:$57,Чум!$59:$60,Чум!$67:$68,Чум!$82:$86,Чум!$89:$96</definedName>
    <definedName name="Z_3DCB9AAA_F09C_4EA6_B992_F93E466D374A_.wvu.Rows" localSheetId="14" hidden="1">Шать!$19:$24,Шать!$47:$49,Шать!$57:$57,Шать!$59:$60,Шать!$67:$68,Шать!$77:$78,Шать!$82:$86,Шать!$89:$96</definedName>
    <definedName name="Z_3DCB9AAA_F09C_4EA6_B992_F93E466D374A_.wvu.Rows" localSheetId="15" hidden="1">Юнг!$19:$24,Юнг!$32:$32,Юнг!$46:$46,Юнг!$49:$49,Юнг!$56:$56,Юнг!$58:$59,Юнг!$66:$67,Юнг!$81:$85,Юнг!$88:$95</definedName>
    <definedName name="Z_3DCB9AAA_F09C_4EA6_B992_F93E466D374A_.wvu.Rows" localSheetId="16" hidden="1">Юсь!$20:$24,Юсь!$40:$40,Юсь!$44:$49,Юсь!$58:$58,Юсь!$60:$61,Юсь!$68:$69,Юсь!$78:$79,Юсь!$82:$87,Юсь!$90:$97</definedName>
    <definedName name="Z_3DCB9AAA_F09C_4EA6_B992_F93E466D374A_.wvu.Rows" localSheetId="17" hidden="1">Яра!$19:$24,Яра!$46:$50,Яра!$58:$58,Яра!$60:$61,Яра!$68:$69,Яра!$79:$79,Яра!$82:$88,Яра!$91:$98</definedName>
    <definedName name="Z_3DCB9AAA_F09C_4EA6_B992_F93E466D374A_.wvu.Rows" localSheetId="18" hidden="1">Яро!$19:$24,Яро!$29:$30,Яро!$32:$32,Яро!$43:$43,Яро!$54:$54,Яро!$56:$57,Яро!$64:$65,Яро!$74:$75,Яро!$79:$84,Яро!$86:$93</definedName>
    <definedName name="Z_42584DC0_1D41_4C93_9B38_C388E7B8DAC4_.wvu.Cols" localSheetId="1" hidden="1">Справка!$AV:$AX,Справка!$BB:$BD,Справка!$BH:$BP,Справка!$BT:$BY,Справка!$CX:$DF</definedName>
    <definedName name="Z_42584DC0_1D41_4C93_9B38_C388E7B8DAC4_.wvu.PrintArea" localSheetId="5" hidden="1">Иль!$A$1:$F$104</definedName>
    <definedName name="Z_42584DC0_1D41_4C93_9B38_C388E7B8DAC4_.wvu.PrintArea" localSheetId="0" hidden="1">Консол!$A$1:$K$50</definedName>
    <definedName name="Z_42584DC0_1D41_4C93_9B38_C388E7B8DAC4_.wvu.PrintArea" localSheetId="7" hidden="1">Мор!$A$1:$F$100</definedName>
    <definedName name="Z_42584DC0_1D41_4C93_9B38_C388E7B8DAC4_.wvu.PrintArea" localSheetId="1" hidden="1">Справка!$A$1:$EY$31</definedName>
    <definedName name="Z_42584DC0_1D41_4C93_9B38_C388E7B8DAC4_.wvu.PrintArea" localSheetId="11" hidden="1">Тор!$A$1:$F$101</definedName>
    <definedName name="Z_42584DC0_1D41_4C93_9B38_C388E7B8DAC4_.wvu.PrintArea" localSheetId="15" hidden="1">Юнг!$A$1:$F$99</definedName>
    <definedName name="Z_42584DC0_1D41_4C93_9B38_C388E7B8DAC4_.wvu.PrintArea" localSheetId="17" hidden="1">Яра!$A$1:$F$102</definedName>
    <definedName name="Z_42584DC0_1D41_4C93_9B38_C388E7B8DAC4_.wvu.Rows" localSheetId="3" hidden="1">Але!$19:$24,Але!$31:$33,Але!$36:$36,Але!$44:$44,Але!$46:$46,Але!$53:$53,Але!$55:$57,Але!$63:$64,Але!$73:$74,Але!$78:$82,Але!$85:$92</definedName>
    <definedName name="Z_42584DC0_1D41_4C93_9B38_C388E7B8DAC4_.wvu.Rows" localSheetId="5" hidden="1">Иль!$19:$24,Иль!$30:$39,Иль!$45:$45,Иль!$47:$50,Иль!$58:$58,Иль!$60:$62,Иль!$68:$69,Иль!$78:$79,Иль!$81:$81,Иль!$86:$90,Иль!$93:$100</definedName>
    <definedName name="Z_42584DC0_1D41_4C93_9B38_C388E7B8DAC4_.wvu.Rows" localSheetId="6" hidden="1">Кад!$19:$24,Кад!$31:$35,Кад!$38:$38,Кад!$44:$44,Кад!$46:$46,Кад!$48:$49,Кад!$56:$56,Кад!$58:$60,Кад!$66:$67,Кад!$76:$77,Кад!$81:$85,Кад!$88:$95</definedName>
    <definedName name="Z_42584DC0_1D41_4C93_9B38_C388E7B8DAC4_.wvu.Rows" localSheetId="0" hidden="1">Консол!$22:$22,Консол!$43:$45</definedName>
    <definedName name="Z_42584DC0_1D41_4C93_9B38_C388E7B8DAC4_.wvu.Rows" localSheetId="7" hidden="1">Мор!$17:$24,Мор!$37:$37,Мор!$44:$44,Мор!$46:$47,Мор!$49:$50,Мор!$57:$57,Мор!$59:$60,Мор!$64:$65,Мор!$67:$68,Мор!$77:$78,Мор!$82:$87,Мор!$90:$96</definedName>
    <definedName name="Z_42584DC0_1D41_4C93_9B38_C388E7B8DAC4_.wvu.Rows" localSheetId="8" hidden="1">Мос!$19:$24,Мос!$29:$35,Мос!$44:$44,Мос!$46:$49,Мос!$57:$57,Мос!$59:$60,Мос!$67:$68,Мос!$77:$78,Мос!$80:$80,Мос!$83:$90,Мос!$93:$100</definedName>
    <definedName name="Z_42584DC0_1D41_4C93_9B38_C388E7B8DAC4_.wvu.Rows" localSheetId="9" hidden="1">Ори!$19:$24,Ори!$31:$35,Ори!$38:$38,Ори!$44:$44,Ори!$46:$46,Ори!$48:$50,Ори!$57:$57,Ори!$59:$61,Ори!$67:$68,Ори!$77:$78,Ори!$80:$80,Ори!$83:$87,Ори!$90:$97</definedName>
    <definedName name="Z_42584DC0_1D41_4C93_9B38_C388E7B8DAC4_.wvu.Rows" localSheetId="2" hidden="1">район!$17:$18,район!$20:$20,район!$25:$25,район!$27:$31,район!$35:$35,район!$38:$38,район!$46:$46,район!$50:$51,район!$62:$62,район!$67:$67,район!$69:$71,район!$75:$75,район!$82:$82,район!$93:$93,район!$99:$99,район!$102:$102,район!$105:$105,район!$113:$113,район!$133:$135,район!$138:$139</definedName>
    <definedName name="Z_42584DC0_1D41_4C93_9B38_C388E7B8DAC4_.wvu.Rows" localSheetId="1" hidden="1">Справка!$33:$33</definedName>
    <definedName name="Z_42584DC0_1D41_4C93_9B38_C388E7B8DAC4_.wvu.Rows" localSheetId="4" hidden="1">Сун!$19:$24,Сун!$34:$39,Сун!$49:$51,Сун!$58:$58,Сун!$60:$63,Сун!$68:$69,Сун!$78:$79,Сун!$81:$81,Сун!$84:$84,Сун!$86:$88,Сун!$92:$99</definedName>
    <definedName name="Z_42584DC0_1D41_4C93_9B38_C388E7B8DAC4_.wvu.Rows" localSheetId="10" hidden="1">Сят!$19:$24,Сят!$31:$35,Сят!$45:$48,Сят!$57:$57,Сят!$59:$60,Сят!$67:$68,Сят!$77:$78,Сят!$82:$86,Сят!$89:$96</definedName>
    <definedName name="Z_42584DC0_1D41_4C93_9B38_C388E7B8DAC4_.wvu.Rows" localSheetId="11" hidden="1">Тор!$19:$24,Тор!$32:$36,Тор!$46:$47,Тор!$50:$50,Тор!$57:$57,Тор!$59:$60,Тор!$67:$68,Тор!$74:$74,Тор!$78:$79,Тор!$83:$95</definedName>
    <definedName name="Z_42584DC0_1D41_4C93_9B38_C388E7B8DAC4_.wvu.Rows" localSheetId="12" hidden="1">Хор!$19:$24,Хор!$28:$36,Хор!$40:$40,Хор!$44:$44,Хор!$46:$48,Хор!$55:$55,Хор!$57:$59,Хор!$65:$66,Хор!$71:$71,Хор!$75:$76,Хор!$80:$84,Хор!$87:$94</definedName>
    <definedName name="Z_42584DC0_1D41_4C93_9B38_C388E7B8DAC4_.wvu.Rows" localSheetId="13" hidden="1">Чум!$19:$24,Чум!$31:$36,Чум!$47:$49,Чум!$57:$57,Чум!$59:$61,Чум!$67:$68,Чум!$77:$78,Чум!$82:$86,Чум!$89:$96</definedName>
    <definedName name="Z_42584DC0_1D41_4C93_9B38_C388E7B8DAC4_.wvu.Rows" localSheetId="14" hidden="1">Шать!$19:$24,Шать!$32:$33,Шать!$35:$35,Шать!$38:$38,Шать!$46:$49,Шать!$57:$57,Шать!$59:$61,Шать!$67:$68,Шать!$77:$78,Шать!$82:$86,Шать!$89:$96</definedName>
    <definedName name="Z_42584DC0_1D41_4C93_9B38_C388E7B8DAC4_.wvu.Rows" localSheetId="15" hidden="1">Юнг!$19:$24,Юнг!$31:$38,Юнг!$45:$46,Юнг!$49:$49,Юнг!$56:$56,Юнг!$58:$60,Юнг!$66:$68,Юнг!$76:$77,Юнг!$81:$85,Юнг!$88:$95</definedName>
    <definedName name="Z_42584DC0_1D41_4C93_9B38_C388E7B8DAC4_.wvu.Rows" localSheetId="16" hidden="1">Юсь!$19:$24,Юсь!$31:$33,Юсь!$36:$36,Юсь!$40:$40,Юсь!$44:$49,Юсь!$58:$58,Юсь!$60:$62,Юсь!$68:$69,Юсь!$78:$79,Юсь!$83:$87,Юсь!$90:$97</definedName>
    <definedName name="Z_42584DC0_1D41_4C93_9B38_C388E7B8DAC4_.wvu.Rows" localSheetId="17" hidden="1">Яра!$19:$24,Яра!$32:$36,Яра!$46:$50,Яра!$58:$58,Яра!$60:$62,Яра!$68:$69,Яра!$79:$80,Яра!$84:$88,Яра!$91:$98</definedName>
    <definedName name="Z_42584DC0_1D41_4C93_9B38_C388E7B8DAC4_.wvu.Rows" localSheetId="18" hidden="1">Яро!$19:$24,Яро!$28:$36,Яро!$43:$44,Яро!$46:$47,Яро!$54:$54,Яро!$56:$58,Яро!$64:$65,Яро!$74:$75,Яро!$79:$83,Яро!$86:$93</definedName>
    <definedName name="Z_48371D92_7293_4EF7_9726_BD0490560EEB_.wvu.Cols" localSheetId="1" hidden="1">Справка!$AV:$AX,Справка!$BB:$BD,Справка!$BH:$BM,Справка!$BT:$BY,Справка!$CX:$DF</definedName>
    <definedName name="Z_48371D92_7293_4EF7_9726_BD0490560EEB_.wvu.PrintArea" localSheetId="5" hidden="1">Иль!$A$1:$F$104</definedName>
    <definedName name="Z_48371D92_7293_4EF7_9726_BD0490560EEB_.wvu.PrintArea" localSheetId="0" hidden="1">Консол!$A$1:$K$50</definedName>
    <definedName name="Z_48371D92_7293_4EF7_9726_BD0490560EEB_.wvu.PrintArea" localSheetId="7" hidden="1">Мор!$A$1:$F$100</definedName>
    <definedName name="Z_48371D92_7293_4EF7_9726_BD0490560EEB_.wvu.PrintArea" localSheetId="1" hidden="1">Справка!$A$1:$EY$31</definedName>
    <definedName name="Z_48371D92_7293_4EF7_9726_BD0490560EEB_.wvu.PrintArea" localSheetId="11" hidden="1">Тор!$A$1:$F$101</definedName>
    <definedName name="Z_48371D92_7293_4EF7_9726_BD0490560EEB_.wvu.PrintArea" localSheetId="15" hidden="1">Юнг!$A$1:$F$99</definedName>
    <definedName name="Z_48371D92_7293_4EF7_9726_BD0490560EEB_.wvu.PrintArea" localSheetId="17" hidden="1">Яра!$A$1:$F$102</definedName>
    <definedName name="Z_48371D92_7293_4EF7_9726_BD0490560EEB_.wvu.Rows" localSheetId="3" hidden="1">Але!$19:$24,Але!$44:$44,Але!$46:$46,Але!$53:$53,Але!$55:$56,Але!$63:$64,Але!$73:$74,Але!$78:$82,Але!$86:$88</definedName>
    <definedName name="Z_48371D92_7293_4EF7_9726_BD0490560EEB_.wvu.Rows" localSheetId="5" hidden="1">Иль!$19:$24,Иль!$30:$31,Иль!$33:$33,Иль!$45:$45,Иль!$50:$50,Иль!$60:$61,Иль!$68:$69,Иль!$78:$79,Иль!$81:$81,Иль!$93:$97</definedName>
    <definedName name="Z_48371D92_7293_4EF7_9726_BD0490560EEB_.wvu.Rows" localSheetId="6" hidden="1">Кад!$19:$24,Кад!$44:$44,Кад!$56:$56,Кад!$58:$59,Кад!$66:$67,Кад!$82:$84,Кад!$88:$95</definedName>
    <definedName name="Z_48371D92_7293_4EF7_9726_BD0490560EEB_.wvu.Rows" localSheetId="0" hidden="1">Консол!$22:$22,Консол!$43:$45,Консол!$82:$84</definedName>
    <definedName name="Z_48371D92_7293_4EF7_9726_BD0490560EEB_.wvu.Rows" localSheetId="19" hidden="1">Лист1!$82:$84</definedName>
    <definedName name="Z_48371D92_7293_4EF7_9726_BD0490560EEB_.wvu.Rows" localSheetId="7" hidden="1">Мор!$21:$21,Мор!$23:$23,Мор!$37:$37,Мор!$44:$44,Мор!$47:$47,Мор!$49:$50,Мор!$57:$57,Мор!$59:$60,Мор!$67:$68,Мор!$82:$87,Мор!$90:$96</definedName>
    <definedName name="Z_48371D92_7293_4EF7_9726_BD0490560EEB_.wvu.Rows" localSheetId="8" hidden="1">Мос!$19:$24,Мос!$44:$44,Мос!$57:$57,Мос!$59:$60,Мос!$67:$68,Мос!$80:$80,Мос!$82:$88,Мос!$93:$98</definedName>
    <definedName name="Z_48371D92_7293_4EF7_9726_BD0490560EEB_.wvu.Rows" localSheetId="9" hidden="1">Ори!$19:$24,Ори!$32:$32,Ори!$44:$44,Ори!$48:$50,Ори!$57:$57,Ори!$59:$60,Ори!$67:$68,Ори!$77:$78,Ори!$80:$80,Ори!$82:$86,Ори!$90:$97</definedName>
    <definedName name="Z_48371D92_7293_4EF7_9726_BD0490560EEB_.wvu.Rows" localSheetId="2" hidden="1">район!$17:$18,район!$20:$20,район!$28:$30,район!$50:$51,район!$75:$75,район!$82:$82,район!$99:$99,район!$105:$105,район!$133:$135</definedName>
    <definedName name="Z_48371D92_7293_4EF7_9726_BD0490560EEB_.wvu.Rows" localSheetId="1" hidden="1">Справка!$33:$33,Справка!$35:$35</definedName>
    <definedName name="Z_48371D92_7293_4EF7_9726_BD0490560EEB_.wvu.Rows" localSheetId="4" hidden="1">Сун!$19:$24,Сун!$49:$51,Сун!$58:$58,Сун!$60:$61,Сун!$68:$69,Сун!$78:$79,Сун!$81:$81,Сун!$87:$88,Сун!$92:$96</definedName>
    <definedName name="Z_48371D92_7293_4EF7_9726_BD0490560EEB_.wvu.Rows" localSheetId="10" hidden="1">Сят!$19:$19,Сят!$45:$47,Сят!$57:$57,Сят!$59:$60,Сят!$67:$68,Сят!$82:$85,Сят!$89:$96</definedName>
    <definedName name="Z_48371D92_7293_4EF7_9726_BD0490560EEB_.wvu.Rows" localSheetId="11" hidden="1">Тор!$19:$19,Тор!$50:$50,Тор!$57:$57,Тор!$59:$60,Тор!$67:$68,Тор!$74:$74,Тор!$78:$79,Тор!$82:$93</definedName>
    <definedName name="Z_48371D92_7293_4EF7_9726_BD0490560EEB_.wvu.Rows" localSheetId="12" hidden="1">Хор!$19:$24,Хор!$32:$32,Хор!$40:$40,Хор!$44:$44,Хор!$55:$55,Хор!$57:$58,Хор!$65:$66,Хор!$80:$84,Хор!$87:$94</definedName>
    <definedName name="Z_48371D92_7293_4EF7_9726_BD0490560EEB_.wvu.Rows" localSheetId="13" hidden="1">Чум!$19:$19,Чум!$21:$21,Чум!$23:$24,Чум!$47:$49,Чум!$57:$57,Чум!$59:$60,Чум!$67:$68,Чум!$82:$86,Чум!$89:$96</definedName>
    <definedName name="Z_48371D92_7293_4EF7_9726_BD0490560EEB_.wvu.Rows" localSheetId="14" hidden="1">Шать!$19:$24,Шать!$47:$49,Шать!$57:$57,Шать!$59:$60,Шать!$67:$68,Шать!$77:$78,Шать!$82:$86,Шать!$89:$96</definedName>
    <definedName name="Z_48371D92_7293_4EF7_9726_BD0490560EEB_.wvu.Rows" localSheetId="15" hidden="1">Юнг!$19:$24,Юнг!$32:$32,Юнг!$49:$49,Юнг!$56:$56,Юнг!$58:$59,Юнг!$66:$67,Юнг!$81:$85,Юнг!$88:$95</definedName>
    <definedName name="Z_48371D92_7293_4EF7_9726_BD0490560EEB_.wvu.Rows" localSheetId="16" hidden="1">Юсь!$20:$24,Юсь!$40:$40,Юсь!$44:$49,Юсь!$58:$58,Юсь!$60:$61,Юсь!$68:$69,Юсь!$78:$79,Юсь!$82:$87,Юсь!$90:$97</definedName>
    <definedName name="Z_48371D92_7293_4EF7_9726_BD0490560EEB_.wvu.Rows" localSheetId="17" hidden="1">Яра!$19:$24,Яра!$46:$50,Яра!$58:$58,Яра!$60:$61,Яра!$68:$69,Яра!$79:$79,Яра!$82:$88,Яра!$91:$98</definedName>
    <definedName name="Z_48371D92_7293_4EF7_9726_BD0490560EEB_.wvu.Rows" localSheetId="18" hidden="1">Яро!$19:$24,Яро!$29:$30,Яро!$32:$32,Яро!$43:$43,Яро!$54:$54,Яро!$56:$57,Яро!$64:$65,Яро!$74:$75,Яро!$79:$84,Яро!$86:$93</definedName>
    <definedName name="Z_5BFCA170_DEAE_4D2C_98A0_1E68B427AC01_.wvu.Cols" localSheetId="1" hidden="1">Справка!$AV:$AX,Справка!$BB:$BD,Справка!$BH:$BM,Справка!$BT:$BY,Справка!$CX:$DF</definedName>
    <definedName name="Z_5BFCA170_DEAE_4D2C_98A0_1E68B427AC01_.wvu.PrintArea" localSheetId="5" hidden="1">Иль!$A$1:$F$104</definedName>
    <definedName name="Z_5BFCA170_DEAE_4D2C_98A0_1E68B427AC01_.wvu.PrintArea" localSheetId="0" hidden="1">Консол!$A$1:$K$50</definedName>
    <definedName name="Z_5BFCA170_DEAE_4D2C_98A0_1E68B427AC01_.wvu.PrintArea" localSheetId="7" hidden="1">Мор!$A$1:$F$100</definedName>
    <definedName name="Z_5BFCA170_DEAE_4D2C_98A0_1E68B427AC01_.wvu.PrintArea" localSheetId="1" hidden="1">Справка!$A$1:$EY$31</definedName>
    <definedName name="Z_5BFCA170_DEAE_4D2C_98A0_1E68B427AC01_.wvu.PrintArea" localSheetId="11" hidden="1">Тор!$A$1:$F$101</definedName>
    <definedName name="Z_5BFCA170_DEAE_4D2C_98A0_1E68B427AC01_.wvu.PrintArea" localSheetId="15" hidden="1">Юнг!$A$1:$F$99</definedName>
    <definedName name="Z_5BFCA170_DEAE_4D2C_98A0_1E68B427AC01_.wvu.PrintArea" localSheetId="17" hidden="1">Яра!$A$1:$F$102</definedName>
    <definedName name="Z_5BFCA170_DEAE_4D2C_98A0_1E68B427AC01_.wvu.Rows" localSheetId="3" hidden="1">Але!$19:$24,Але!$44:$44,Але!$46:$46,Але!$53:$53,Але!$55:$56,Але!$63:$64,Але!$73:$74,Але!$78:$82,Але!$86:$88</definedName>
    <definedName name="Z_5BFCA170_DEAE_4D2C_98A0_1E68B427AC01_.wvu.Rows" localSheetId="5" hidden="1">Иль!$19:$24,Иль!$30:$31,Иль!$33:$33,Иль!$45:$45,Иль!$50:$50,Иль!$60:$61,Иль!$68:$69,Иль!$78:$79,Иль!$81:$81,Иль!$93:$97</definedName>
    <definedName name="Z_5BFCA170_DEAE_4D2C_98A0_1E68B427AC01_.wvu.Rows" localSheetId="6" hidden="1">Кад!$19:$24,Кад!$44:$44,Кад!$56:$56,Кад!$58:$59,Кад!$66:$67,Кад!$82:$84,Кад!$88:$95</definedName>
    <definedName name="Z_5BFCA170_DEAE_4D2C_98A0_1E68B427AC01_.wvu.Rows" localSheetId="0" hidden="1">Консол!$22:$22,Консол!$43:$45,Консол!$82:$84</definedName>
    <definedName name="Z_5BFCA170_DEAE_4D2C_98A0_1E68B427AC01_.wvu.Rows" localSheetId="19" hidden="1">Лист1!$82:$84</definedName>
    <definedName name="Z_5BFCA170_DEAE_4D2C_98A0_1E68B427AC01_.wvu.Rows" localSheetId="7" hidden="1">Мор!$21:$21,Мор!$23:$23,Мор!$37:$37,Мор!$44:$44,Мор!$47:$47,Мор!$49:$50,Мор!$57:$57,Мор!$59:$60,Мор!$67:$68,Мор!$82:$87,Мор!$90:$96</definedName>
    <definedName name="Z_5BFCA170_DEAE_4D2C_98A0_1E68B427AC01_.wvu.Rows" localSheetId="8" hidden="1">Мос!$19:$24,Мос!$44:$44,Мос!$57:$57,Мос!$59:$60,Мос!$67:$68,Мос!$80:$80,Мос!$82:$88,Мос!$93:$98</definedName>
    <definedName name="Z_5BFCA170_DEAE_4D2C_98A0_1E68B427AC01_.wvu.Rows" localSheetId="9" hidden="1">Ори!$19:$24,Ори!$32:$32,Ори!$44:$44,Ори!$48:$50,Ори!$57:$57,Ори!$59:$60,Ори!$67:$68,Ори!$77:$78,Ори!$80:$80,Ори!$82:$86,Ори!$90:$97</definedName>
    <definedName name="Z_5BFCA170_DEAE_4D2C_98A0_1E68B427AC01_.wvu.Rows" localSheetId="2" hidden="1">район!$17:$18,район!$20:$20,район!$28:$30,район!$50:$51,район!$75:$75,район!$82:$82,район!$99:$99,район!$105:$105,район!$133:$135</definedName>
    <definedName name="Z_5BFCA170_DEAE_4D2C_98A0_1E68B427AC01_.wvu.Rows" localSheetId="1" hidden="1">Справка!$33:$33,Справка!$35:$35</definedName>
    <definedName name="Z_5BFCA170_DEAE_4D2C_98A0_1E68B427AC01_.wvu.Rows" localSheetId="4" hidden="1">Сун!$19:$24,Сун!$49:$51,Сун!$58:$58,Сун!$60:$61,Сун!$68:$69,Сун!$78:$79,Сун!$81:$81,Сун!$87:$88,Сун!$92:$96</definedName>
    <definedName name="Z_5BFCA170_DEAE_4D2C_98A0_1E68B427AC01_.wvu.Rows" localSheetId="10" hidden="1">Сят!$19:$19,Сят!$45:$47,Сят!$57:$57,Сят!$59:$60,Сят!$67:$68,Сят!$82:$85,Сят!$89:$96</definedName>
    <definedName name="Z_5BFCA170_DEAE_4D2C_98A0_1E68B427AC01_.wvu.Rows" localSheetId="11" hidden="1">Тор!$19:$19,Тор!$50:$50,Тор!$57:$57,Тор!$59:$60,Тор!$67:$68,Тор!$74:$74,Тор!$78:$79,Тор!$82:$93</definedName>
    <definedName name="Z_5BFCA170_DEAE_4D2C_98A0_1E68B427AC01_.wvu.Rows" localSheetId="12" hidden="1">Хор!$19:$24,Хор!$32:$32,Хор!$40:$40,Хор!$44:$44,Хор!$55:$55,Хор!$57:$58,Хор!$65:$66,Хор!$80:$84,Хор!$87:$94</definedName>
    <definedName name="Z_5BFCA170_DEAE_4D2C_98A0_1E68B427AC01_.wvu.Rows" localSheetId="13" hidden="1">Чум!$19:$19,Чум!$21:$21,Чум!$23:$24,Чум!$47:$49,Чум!$57:$57,Чум!$59:$60,Чум!$67:$68,Чум!$82:$86,Чум!$89:$96</definedName>
    <definedName name="Z_5BFCA170_DEAE_4D2C_98A0_1E68B427AC01_.wvu.Rows" localSheetId="14" hidden="1">Шать!$19:$24,Шать!$47:$49,Шать!$57:$57,Шать!$59:$60,Шать!$67:$68,Шать!$77:$78,Шать!$82:$86,Шать!$89:$96</definedName>
    <definedName name="Z_5BFCA170_DEAE_4D2C_98A0_1E68B427AC01_.wvu.Rows" localSheetId="15" hidden="1">Юнг!$19:$24,Юнг!$32:$32,Юнг!$49:$49,Юнг!$56:$56,Юнг!$58:$59,Юнг!$66:$67,Юнг!$81:$85,Юнг!$88:$95</definedName>
    <definedName name="Z_5BFCA170_DEAE_4D2C_98A0_1E68B427AC01_.wvu.Rows" localSheetId="16" hidden="1">Юсь!$20:$24,Юсь!$40:$40,Юсь!$44:$49,Юсь!$58:$58,Юсь!$60:$61,Юсь!$68:$69,Юсь!$78:$79,Юсь!$82:$87,Юсь!$90:$97</definedName>
    <definedName name="Z_5BFCA170_DEAE_4D2C_98A0_1E68B427AC01_.wvu.Rows" localSheetId="17" hidden="1">Яра!$19:$24,Яра!$46:$50,Яра!$58:$58,Яра!$60:$61,Яра!$68:$69,Яра!$79:$79,Яра!$82:$88,Яра!$91:$98</definedName>
    <definedName name="Z_5BFCA170_DEAE_4D2C_98A0_1E68B427AC01_.wvu.Rows" localSheetId="18" hidden="1">Яро!$19:$24,Яро!$29:$30,Яро!$32:$32,Яро!$43:$43,Яро!$54:$54,Яро!$56:$57,Яро!$64:$65,Яро!$74:$75,Яро!$79:$84,Яро!$86:$93</definedName>
    <definedName name="Z_A54C432C_6C68_4B53_A75C_446EB3A61B2B_.wvu.Cols" localSheetId="1" hidden="1">Справка!$AV:$AX,Справка!$BB:$BD,Справка!$BH:$BP,Справка!$BT:$BY,Справка!$CX:$DF</definedName>
    <definedName name="Z_A54C432C_6C68_4B53_A75C_446EB3A61B2B_.wvu.PrintArea" localSheetId="5" hidden="1">Иль!$A$1:$F$104</definedName>
    <definedName name="Z_A54C432C_6C68_4B53_A75C_446EB3A61B2B_.wvu.PrintArea" localSheetId="0" hidden="1">Консол!$A$1:$K$50</definedName>
    <definedName name="Z_A54C432C_6C68_4B53_A75C_446EB3A61B2B_.wvu.PrintArea" localSheetId="7" hidden="1">Мор!$A$1:$F$100</definedName>
    <definedName name="Z_A54C432C_6C68_4B53_A75C_446EB3A61B2B_.wvu.PrintArea" localSheetId="1" hidden="1">Справка!$A$1:$EY$31</definedName>
    <definedName name="Z_A54C432C_6C68_4B53_A75C_446EB3A61B2B_.wvu.PrintArea" localSheetId="11" hidden="1">Тор!$A$1:$F$101</definedName>
    <definedName name="Z_A54C432C_6C68_4B53_A75C_446EB3A61B2B_.wvu.PrintArea" localSheetId="15" hidden="1">Юнг!$A$1:$F$99</definedName>
    <definedName name="Z_A54C432C_6C68_4B53_A75C_446EB3A61B2B_.wvu.PrintArea" localSheetId="17" hidden="1">Яра!$A$1:$F$102</definedName>
    <definedName name="Z_A54C432C_6C68_4B53_A75C_446EB3A61B2B_.wvu.Rows" localSheetId="3" hidden="1">Але!$19:$24,Але!$28:$33,Але!$36:$36,Але!$46:$46,Але!$53:$53,Але!$55:$57,Але!$63:$64,Але!$73:$74,Але!$78:$82,Але!$85:$92,Але!$141:$141</definedName>
    <definedName name="Z_A54C432C_6C68_4B53_A75C_446EB3A61B2B_.wvu.Rows" localSheetId="5" hidden="1">Иль!$19:$24,Иль!$30:$39,Иль!$45:$45,Иль!$47:$50,Иль!$58:$58,Иль!$60:$62,Иль!$68:$69,Иль!$78:$79,Иль!$81:$81,Иль!$86:$90,Иль!$93:$100,Иль!$143:$143</definedName>
    <definedName name="Z_A54C432C_6C68_4B53_A75C_446EB3A61B2B_.wvu.Rows" localSheetId="6" hidden="1">Кад!$19:$24,Кад!$31:$35,Кад!$38:$38,Кад!$42:$42,Кад!$44:$44,Кад!$46:$46,Кад!$48:$49,Кад!$56:$56,Кад!$58:$60,Кад!$66:$67,Кад!$76:$77,Кад!$81:$85,Кад!$88:$95,Кад!$141:$141</definedName>
    <definedName name="Z_A54C432C_6C68_4B53_A75C_446EB3A61B2B_.wvu.Rows" localSheetId="0" hidden="1">Консол!$22:$22,Консол!$43:$45</definedName>
    <definedName name="Z_A54C432C_6C68_4B53_A75C_446EB3A61B2B_.wvu.Rows" localSheetId="19" hidden="1">Лист1!$82:$84</definedName>
    <definedName name="Z_A54C432C_6C68_4B53_A75C_446EB3A61B2B_.wvu.Rows" localSheetId="7" hidden="1">Мор!$17:$24,Мор!$27:$27,Мор!$31:$35,Мор!$37:$37,Мор!$44:$44,Мор!$46:$47,Мор!$49:$50,Мор!$57:$57,Мор!$59:$60,Мор!$64:$65,Мор!$67:$68,Мор!$77:$78,Мор!$82:$87,Мор!$90:$96,Мор!$141:$141</definedName>
    <definedName name="Z_A54C432C_6C68_4B53_A75C_446EB3A61B2B_.wvu.Rows" localSheetId="8" hidden="1">Мос!$19:$24,Мос!$29:$35,Мос!$44:$44,Мос!$46:$49,Мос!$57:$57,Мос!$59:$60,Мос!$67:$68,Мос!$77:$78,Мос!$80:$80,Мос!$83:$90,Мос!$93:$100,Мос!$141:$141</definedName>
    <definedName name="Z_A54C432C_6C68_4B53_A75C_446EB3A61B2B_.wvu.Rows" localSheetId="9" hidden="1">Ори!$19:$24,Ори!$31:$35,Ори!$44:$44,Ори!$46:$46,Ори!$48:$50,Ори!$57:$57,Ори!$59:$60,Ори!$67:$68,Ори!$77:$78,Ори!$80:$80,Ори!$83:$87,Ори!$90:$97,Ори!$141:$141</definedName>
    <definedName name="Z_A54C432C_6C68_4B53_A75C_446EB3A61B2B_.wvu.Rows" localSheetId="2" hidden="1">район!$17:$18,район!$20:$20,район!$25:$25,район!$27:$31,район!$35:$35,район!$38:$38,район!$50:$51,район!$62:$62,район!$75:$75,район!$82:$82,район!$99:$99,район!$105:$105,район!$133:$135,район!$138:$139</definedName>
    <definedName name="Z_A54C432C_6C68_4B53_A75C_446EB3A61B2B_.wvu.Rows" localSheetId="1" hidden="1">Справка!$33:$33</definedName>
    <definedName name="Z_A54C432C_6C68_4B53_A75C_446EB3A61B2B_.wvu.Rows" localSheetId="4" hidden="1">Сун!$19:$24,Сун!$34:$39,Сун!$43:$43,Сун!$45:$45,Сун!$47:$47,Сун!$49:$51,Сун!$58:$58,Сун!$60:$62,Сун!$68:$69,Сун!$78:$79,Сун!$81:$81,Сун!$84:$84,Сун!$86:$88,Сун!$92:$99,Сун!$141:$141</definedName>
    <definedName name="Z_A54C432C_6C68_4B53_A75C_446EB3A61B2B_.wvu.Rows" localSheetId="10" hidden="1">Сят!$19:$24,Сят!$31:$35,Сят!$38:$38,Сят!$45:$48,Сят!$57:$57,Сят!$59:$60,Сят!$67:$68,Сят!$77:$78,Сят!$82:$86,Сят!$89:$96,Сят!$142:$142</definedName>
    <definedName name="Z_A54C432C_6C68_4B53_A75C_446EB3A61B2B_.wvu.Rows" localSheetId="11" hidden="1">Тор!$19:$24,Тор!$32:$36,Тор!$39:$39,Тор!$46:$47,Тор!$50:$50,Тор!$57:$57,Тор!$59:$60,Тор!$67:$68,Тор!$74:$74,Тор!$78:$79,Тор!$83:$95,Тор!$142:$142</definedName>
    <definedName name="Z_A54C432C_6C68_4B53_A75C_446EB3A61B2B_.wvu.Rows" localSheetId="12" hidden="1">Хор!$19:$24,Хор!$28:$33,Хор!$40:$40,Хор!$44:$44,Хор!$46:$48,Хор!$55:$55,Хор!$57:$59,Хор!$65:$66,Хор!$71:$71,Хор!$75:$76,Хор!$80:$84,Хор!$87:$94,Хор!$141:$141</definedName>
    <definedName name="Z_A54C432C_6C68_4B53_A75C_446EB3A61B2B_.wvu.Rows" localSheetId="13" hidden="1">Чум!$19:$24,Чум!$31:$36,Чум!$46:$49,Чум!$57:$57,Чум!$59:$61,Чум!$67:$68,Чум!$77:$78,Чум!$82:$86,Чум!$89:$96,Чум!$141:$141</definedName>
    <definedName name="Z_A54C432C_6C68_4B53_A75C_446EB3A61B2B_.wvu.Rows" localSheetId="14" hidden="1">Шать!$19:$25,Шать!$31:$33,Шать!$46:$49,Шать!$57:$57,Шать!$59:$60,Шать!$67:$68,Шать!$77:$78,Шать!$83:$85,Шать!$89:$96,Шать!$141:$141</definedName>
    <definedName name="Z_A54C432C_6C68_4B53_A75C_446EB3A61B2B_.wvu.Rows" localSheetId="15" hidden="1">Юнг!$19:$24,Юнг!$33:$33,Юнг!$38:$38,Юнг!$46:$47,Юнг!$56:$56,Юнг!$58:$60,Юнг!$66:$68,Юнг!$76:$77,Юнг!$81:$85,Юнг!$88:$95,Юнг!$141:$141</definedName>
    <definedName name="Z_A54C432C_6C68_4B53_A75C_446EB3A61B2B_.wvu.Rows" localSheetId="16" hidden="1">Юсь!$19:$24,Юсь!$31:$33,Юсь!$36:$36,Юсь!$40:$40,Юсь!$44:$50,Юсь!$58:$58,Юсь!$60:$61,Юсь!$68:$69,Юсь!$78:$79,Юсь!$83:$87,Юсь!$90:$97,Юсь!$141:$141</definedName>
    <definedName name="Z_A54C432C_6C68_4B53_A75C_446EB3A61B2B_.wvu.Rows" localSheetId="17" hidden="1">Яра!$19:$24,Яра!$32:$34,Яра!$46:$50,Яра!$58:$58,Яра!$60:$62,Яра!$68:$69,Яра!$79:$80,Яра!$84:$88,Яра!$91:$98,Яра!$143:$143</definedName>
    <definedName name="Z_A54C432C_6C68_4B53_A75C_446EB3A61B2B_.wvu.Rows" localSheetId="18" hidden="1">Яро!$19:$24,Яро!$28:$36,Яро!$43:$43,Яро!$46:$46,Яро!$54:$54,Яро!$56:$58,Яро!$64:$65,Яро!$74:$74,Яро!$79:$83,Яро!$86:$93</definedName>
    <definedName name="Z_B30CE22D_C12F_4E12_8BB9_3AAE0A6991CC_.wvu.Cols" localSheetId="1" hidden="1">Справка!$AV:$AX,Справка!$BB:$BD,Справка!$BH:$BP,Справка!$BT:$BY,Справка!$CX:$DF</definedName>
    <definedName name="Z_B30CE22D_C12F_4E12_8BB9_3AAE0A6991CC_.wvu.PrintArea" localSheetId="5" hidden="1">Иль!$A$1:$F$104</definedName>
    <definedName name="Z_B30CE22D_C12F_4E12_8BB9_3AAE0A6991CC_.wvu.PrintArea" localSheetId="0" hidden="1">Консол!$A$1:$K$50</definedName>
    <definedName name="Z_B30CE22D_C12F_4E12_8BB9_3AAE0A6991CC_.wvu.PrintArea" localSheetId="7" hidden="1">Мор!$A$1:$F$100</definedName>
    <definedName name="Z_B30CE22D_C12F_4E12_8BB9_3AAE0A6991CC_.wvu.PrintArea" localSheetId="1" hidden="1">Справка!$A$1:$EY$31</definedName>
    <definedName name="Z_B30CE22D_C12F_4E12_8BB9_3AAE0A6991CC_.wvu.PrintArea" localSheetId="4" hidden="1">Сун!$A$1:$F$103</definedName>
    <definedName name="Z_B30CE22D_C12F_4E12_8BB9_3AAE0A6991CC_.wvu.PrintArea" localSheetId="11" hidden="1">Тор!$A$1:$F$101</definedName>
    <definedName name="Z_B30CE22D_C12F_4E12_8BB9_3AAE0A6991CC_.wvu.PrintArea" localSheetId="15" hidden="1">Юнг!$A$1:$F$99</definedName>
    <definedName name="Z_B30CE22D_C12F_4E12_8BB9_3AAE0A6991CC_.wvu.PrintArea" localSheetId="17" hidden="1">Яра!$A$1:$F$102</definedName>
    <definedName name="Z_B30CE22D_C12F_4E12_8BB9_3AAE0A6991CC_.wvu.Rows" localSheetId="3" hidden="1">Але!$19:$24,Але!$28:$33,Але!$36:$36,Але!$46:$46,Але!$53:$53,Але!$55:$57,Але!$63:$64,Але!$73:$74,Але!$78:$82,Але!$85:$92,Але!$141:$141</definedName>
    <definedName name="Z_B30CE22D_C12F_4E12_8BB9_3AAE0A6991CC_.wvu.Rows" localSheetId="5" hidden="1">Иль!$19:$24,Иль!$30:$39,Иль!$58:$58,Иль!$60:$62,Иль!$68:$69,Иль!$78:$79,Иль!$81:$81,Иль!$86:$90,Иль!$93:$100,Иль!$143:$143</definedName>
    <definedName name="Z_B30CE22D_C12F_4E12_8BB9_3AAE0A6991CC_.wvu.Rows" localSheetId="6" hidden="1">Кад!$19:$24,Кад!$31:$35,Кад!$38:$38,Кад!$42:$42,Кад!$44:$44,Кад!$46:$46,Кад!$48:$49,Кад!$56:$56,Кад!$58:$60,Кад!$66:$67,Кад!$76:$77,Кад!$81:$85,Кад!$88:$95,Кад!$141:$141</definedName>
    <definedName name="Z_B30CE22D_C12F_4E12_8BB9_3AAE0A6991CC_.wvu.Rows" localSheetId="0" hidden="1">Консол!$22:$22,Консол!$43:$45</definedName>
    <definedName name="Z_B30CE22D_C12F_4E12_8BB9_3AAE0A6991CC_.wvu.Rows" localSheetId="19" hidden="1">Лист1!$82:$84</definedName>
    <definedName name="Z_B30CE22D_C12F_4E12_8BB9_3AAE0A6991CC_.wvu.Rows" localSheetId="7" hidden="1">Мор!$17:$24,Мор!$27:$27,Мор!$31:$33,Мор!$44:$44,Мор!$46:$47,Мор!$49:$50,Мор!$57:$57,Мор!$59:$60,Мор!$64:$65,Мор!$67:$68,Мор!$77:$78,Мор!$82:$87,Мор!$90:$96,Мор!$141:$141</definedName>
    <definedName name="Z_B30CE22D_C12F_4E12_8BB9_3AAE0A6991CC_.wvu.Rows" localSheetId="8" hidden="1">Мос!$19:$24,Мос!$29:$35,Мос!$44:$44,Мос!$49:$49,Мос!$57:$57,Мос!$59:$60,Мос!$67:$68,Мос!$77:$78,Мос!$80:$80,Мос!$83:$90,Мос!$93:$100,Мос!$141:$141</definedName>
    <definedName name="Z_B30CE22D_C12F_4E12_8BB9_3AAE0A6991CC_.wvu.Rows" localSheetId="9" hidden="1">Ори!$19:$24,Ори!$31:$35,Ори!$44:$44,Ори!$46:$46,Ори!$48:$50,Ори!$57:$57,Ори!$59:$60,Ори!$67:$68,Ори!$77:$78,Ори!$80:$80,Ори!$83:$87,Ори!$90:$97,Ори!$141:$141</definedName>
    <definedName name="Z_B30CE22D_C12F_4E12_8BB9_3AAE0A6991CC_.wvu.Rows" localSheetId="2" hidden="1">район!$17:$18,район!$20:$20,район!$27:$31,район!$35:$35,район!$38:$38,район!$50:$51,район!$62:$62,район!$75:$75,район!$82:$82,район!$99:$99,район!$105:$105,район!$133:$135,район!$138:$139</definedName>
    <definedName name="Z_B30CE22D_C12F_4E12_8BB9_3AAE0A6991CC_.wvu.Rows" localSheetId="1" hidden="1">Справка!$33:$33</definedName>
    <definedName name="Z_B30CE22D_C12F_4E12_8BB9_3AAE0A6991CC_.wvu.Rows" localSheetId="4" hidden="1">Сун!$19:$24,Сун!$34:$36,Сун!$45:$45,Сун!$47:$47,Сун!$49:$51,Сун!$58:$58,Сун!$60:$62,Сун!$68:$69,Сун!$78:$79,Сун!$81:$81,Сун!$84:$84,Сун!$86:$88,Сун!$92:$99,Сун!$141:$141</definedName>
    <definedName name="Z_B30CE22D_C12F_4E12_8BB9_3AAE0A6991CC_.wvu.Rows" localSheetId="10" hidden="1">Сят!$19:$24,Сят!$31:$33,Сят!$38:$38,Сят!$45:$48,Сят!$57:$57,Сят!$59:$60,Сят!$67:$68,Сят!$77:$78,Сят!$82:$86,Сят!$89:$96,Сят!$142:$142</definedName>
    <definedName name="Z_B30CE22D_C12F_4E12_8BB9_3AAE0A6991CC_.wvu.Rows" localSheetId="11" hidden="1">Тор!$19:$24,Тор!$32:$36,Тор!$39:$39,Тор!$50:$50,Тор!$57:$57,Тор!$59:$60,Тор!$67:$68,Тор!$74:$74,Тор!$78:$79,Тор!$85:$86,Тор!$89:$95,Тор!$142:$142</definedName>
    <definedName name="Z_B30CE22D_C12F_4E12_8BB9_3AAE0A6991CC_.wvu.Rows" localSheetId="12" hidden="1">Хор!$19:$24,Хор!$28:$36,Хор!$40:$40,Хор!$44:$44,Хор!$46:$48,Хор!$55:$55,Хор!$57:$59,Хор!$65:$66,Хор!$75:$76,Хор!$80:$84,Хор!$87:$94,Хор!$141:$141</definedName>
    <definedName name="Z_B30CE22D_C12F_4E12_8BB9_3AAE0A6991CC_.wvu.Rows" localSheetId="13" hidden="1">Чум!$19:$24,Чум!$31:$36,Чум!$46:$49,Чум!$57:$57,Чум!$59:$61,Чум!$67:$68,Чум!$77:$78,Чум!$82:$86,Чум!$89:$96,Чум!$141:$141</definedName>
    <definedName name="Z_B30CE22D_C12F_4E12_8BB9_3AAE0A6991CC_.wvu.Rows" localSheetId="14" hidden="1">Шать!$19:$25,Шать!$31:$33,Шать!$46:$49,Шать!$57:$57,Шать!$59:$60,Шать!$67:$68,Шать!$77:$78,Шать!$83:$85,Шать!$89:$96,Шать!$141:$141</definedName>
    <definedName name="Z_B30CE22D_C12F_4E12_8BB9_3AAE0A6991CC_.wvu.Rows" localSheetId="15" hidden="1">Юнг!$19:$24,Юнг!$38:$38,Юнг!$46:$46,Юнг!$56:$56,Юнг!$58:$60,Юнг!$66:$67,Юнг!$76:$77,Юнг!$81:$85,Юнг!$88:$95,Юнг!$141:$141</definedName>
    <definedName name="Z_B30CE22D_C12F_4E12_8BB9_3AAE0A6991CC_.wvu.Rows" localSheetId="16" hidden="1">Юсь!$19:$24,Юсь!$31:$33,Юсь!$36:$36,Юсь!$44:$50,Юсь!$58:$58,Юсь!$60:$61,Юсь!$68:$69,Юсь!$78:$79,Юсь!$83:$87,Юсь!$90:$97,Юсь!$141:$141</definedName>
    <definedName name="Z_B30CE22D_C12F_4E12_8BB9_3AAE0A6991CC_.wvu.Rows" localSheetId="17" hidden="1">Яра!$19:$24,Яра!$46:$50,Яра!$58:$58,Яра!$60:$62,Яра!$68:$69,Яра!$79:$80,Яра!$84:$88,Яра!$91:$98,Яра!$143:$143</definedName>
    <definedName name="Z_B30CE22D_C12F_4E12_8BB9_3AAE0A6991CC_.wvu.Rows" localSheetId="18" hidden="1">Яро!$19:$24,Яро!$28:$30,Яро!$43:$43,Яро!$54:$54,Яро!$56:$58,Яро!$64:$65,Яро!$74:$74,Яро!$81:$83,Яро!$86:$89,Яро!$91:$93</definedName>
    <definedName name="_xlnm.Print_Area" localSheetId="5">Иль!$A$1:$F$104</definedName>
    <definedName name="_xlnm.Print_Area" localSheetId="0">Консол!$A$1:$K$50</definedName>
    <definedName name="_xlnm.Print_Area" localSheetId="7">Мор!$A$1:$F$100</definedName>
    <definedName name="_xlnm.Print_Area" localSheetId="1">Справка!$A$1:$EY$31</definedName>
    <definedName name="_xlnm.Print_Area" localSheetId="11">Тор!$A$1:$F$101</definedName>
    <definedName name="_xlnm.Print_Area" localSheetId="15">Юнг!$A$1:$F$99</definedName>
    <definedName name="_xlnm.Print_Area" localSheetId="17">Яра!$A$1:$F$102</definedName>
  </definedNames>
  <calcPr calcId="124519"/>
  <customWorkbookViews>
    <customWorkbookView name="поселение - Личное представление" guid="{48371D92-7293-4EF7-9726-BD0490560EEB}" mergeInterval="0" personalView="1" maximized="1" xWindow="1" yWindow="1" windowWidth="1420" windowHeight="557" tabRatio="695" activeSheetId="8"/>
    <customWorkbookView name="morgau_fin4 - Личное представление" guid="{1A52382B-3765-4E8C-903F-6B8919B7242E}" mergeInterval="0" personalView="1" maximized="1" xWindow="1" yWindow="1" windowWidth="1920" windowHeight="850" tabRatio="695" activeSheetId="9"/>
    <customWorkbookView name="morgau_fin2 - Личное представление" guid="{B30CE22D-C12F-4E12-8BB9-3AAE0A6991CC}" mergeInterval="0" personalView="1" maximized="1" xWindow="1" yWindow="1" windowWidth="1916" windowHeight="859" tabRatio="695" activeSheetId="19"/>
    <customWorkbookView name="Финансовый отдел администрации Моргаушского района - - Личное представление" guid="{42584DC0-1D41-4C93-9B38-C388E7B8DAC4}" mergeInterval="0" personalView="1" maximized="1" xWindow="1" yWindow="1" windowWidth="1920" windowHeight="850" tabRatio="695" activeSheetId="14"/>
    <customWorkbookView name="Admin - Личное представление" guid="{1718F1EE-9F48-4DBE-9531-3B70F9C4A5DD}" mergeInterval="0" personalView="1" maximized="1" windowWidth="1148" windowHeight="649" tabRatio="695" activeSheetId="18"/>
    <customWorkbookView name="morgau_fin1 - Личное представление" guid="{3DCB9AAA-F09C-4EA6-B992-F93E466D374A}" mergeInterval="0" personalView="1" maximized="1" xWindow="1" yWindow="1" windowWidth="1920" windowHeight="850" tabRatio="695" activeSheetId="3"/>
    <customWorkbookView name="Бухгалтер 1 - Личное представление" guid="{A54C432C-6C68-4B53-A75C-446EB3A61B2B}" mergeInterval="0" personalView="1" maximized="1" xWindow="1" yWindow="1" windowWidth="1356" windowHeight="547" tabRatio="695" activeSheetId="1"/>
    <customWorkbookView name="morgau_fin7 - Личное представление" guid="{5BFCA170-DEAE-4D2C-98A0-1E68B427AC01}" mergeInterval="0" personalView="1" maximized="1" xWindow="1" yWindow="1" windowWidth="1916" windowHeight="850" tabRatio="695" activeSheetId="2"/>
  </customWorkbookViews>
</workbook>
</file>

<file path=xl/calcChain.xml><?xml version="1.0" encoding="utf-8"?>
<calcChain xmlns="http://schemas.openxmlformats.org/spreadsheetml/2006/main">
  <c r="BE28" i="2"/>
  <c r="D70" i="7"/>
  <c r="D81" i="9"/>
  <c r="D26" i="6"/>
  <c r="E44" i="14"/>
  <c r="C104" i="3" l="1"/>
  <c r="C33"/>
  <c r="D40" i="16"/>
  <c r="D34" i="15" l="1"/>
  <c r="D36" i="7"/>
  <c r="D66" i="12"/>
  <c r="D34" i="11"/>
  <c r="D26"/>
  <c r="D14"/>
  <c r="CV26" i="2"/>
  <c r="AT18"/>
  <c r="AQ18"/>
  <c r="C34" i="11" l="1"/>
  <c r="BN21" i="2" s="1"/>
  <c r="C81" i="12"/>
  <c r="C38" i="17"/>
  <c r="D12" i="19"/>
  <c r="D33" i="3"/>
  <c r="E40"/>
  <c r="F40"/>
  <c r="D67" i="18" l="1"/>
  <c r="E42" i="13"/>
  <c r="D81" i="12"/>
  <c r="D64"/>
  <c r="D67" i="6"/>
  <c r="C67"/>
  <c r="E72"/>
  <c r="F72"/>
  <c r="C67" i="4"/>
  <c r="D67"/>
  <c r="D98" i="3"/>
  <c r="D104" l="1"/>
  <c r="G32" i="1" s="1"/>
  <c r="CO19" i="2"/>
  <c r="C40" i="9"/>
  <c r="E48"/>
  <c r="D5" i="5"/>
  <c r="C29" i="12"/>
  <c r="J15" i="2"/>
  <c r="E103" i="3"/>
  <c r="F103"/>
  <c r="D12" i="7"/>
  <c r="CD14" i="2"/>
  <c r="CS17"/>
  <c r="CD17"/>
  <c r="C38" i="4"/>
  <c r="AT28" i="2"/>
  <c r="F28" i="18"/>
  <c r="E28"/>
  <c r="D26"/>
  <c r="C67"/>
  <c r="F72"/>
  <c r="E72"/>
  <c r="D73"/>
  <c r="F29"/>
  <c r="E29"/>
  <c r="C116" i="3"/>
  <c r="C98"/>
  <c r="E93"/>
  <c r="F86" i="15"/>
  <c r="E86"/>
  <c r="F85"/>
  <c r="E85"/>
  <c r="F84"/>
  <c r="E84"/>
  <c r="F83"/>
  <c r="E83"/>
  <c r="D80" i="14"/>
  <c r="CR17" i="2"/>
  <c r="C40" i="7"/>
  <c r="D41" i="6"/>
  <c r="C41"/>
  <c r="CS16" i="2"/>
  <c r="CR16"/>
  <c r="BQ14"/>
  <c r="E51" i="6"/>
  <c r="F51"/>
  <c r="D67" i="5"/>
  <c r="D38" i="4"/>
  <c r="BR14" i="2"/>
  <c r="CV22"/>
  <c r="CV21"/>
  <c r="D125" i="3"/>
  <c r="D73"/>
  <c r="D41" i="12"/>
  <c r="E49"/>
  <c r="F49"/>
  <c r="D40" i="11"/>
  <c r="BR25" i="2" l="1"/>
  <c r="CS23"/>
  <c r="CS19"/>
  <c r="CS18"/>
  <c r="CS14" l="1"/>
  <c r="C73" i="3"/>
  <c r="D38" i="13"/>
  <c r="D40" i="10"/>
  <c r="D40" i="9"/>
  <c r="D40" i="8"/>
  <c r="D17" i="15"/>
  <c r="E11" i="3"/>
  <c r="CS29" i="2"/>
  <c r="CR29"/>
  <c r="CS27"/>
  <c r="CS25"/>
  <c r="CS24"/>
  <c r="CS22"/>
  <c r="CS21"/>
  <c r="D41" i="15"/>
  <c r="D37" i="14"/>
  <c r="BR24" i="2" s="1"/>
  <c r="D41" i="14"/>
  <c r="D38" i="17"/>
  <c r="CR23" i="2"/>
  <c r="E9" i="12"/>
  <c r="F33" i="5" l="1"/>
  <c r="AE14" i="2"/>
  <c r="CR14"/>
  <c r="CT14" s="1"/>
  <c r="CR27"/>
  <c r="CT27" s="1"/>
  <c r="CR25"/>
  <c r="CT25" s="1"/>
  <c r="CR24"/>
  <c r="CT24" s="1"/>
  <c r="CR21"/>
  <c r="CT21" s="1"/>
  <c r="CR19"/>
  <c r="CR18"/>
  <c r="CT18" s="1"/>
  <c r="CS15"/>
  <c r="CR15"/>
  <c r="F79" i="13"/>
  <c r="F90" i="18"/>
  <c r="F51" i="17"/>
  <c r="C40" i="16"/>
  <c r="E40" s="1"/>
  <c r="E50" i="15"/>
  <c r="F50"/>
  <c r="C41" i="14"/>
  <c r="F41" s="1"/>
  <c r="E50"/>
  <c r="F50"/>
  <c r="E75" i="12"/>
  <c r="E72"/>
  <c r="E31"/>
  <c r="F31"/>
  <c r="D29"/>
  <c r="C40" i="11"/>
  <c r="E40" s="1"/>
  <c r="E49"/>
  <c r="F49"/>
  <c r="C40" i="10"/>
  <c r="F40" s="1"/>
  <c r="E79" i="9"/>
  <c r="E50"/>
  <c r="F50"/>
  <c r="E47" i="8"/>
  <c r="F47"/>
  <c r="E48"/>
  <c r="F48"/>
  <c r="E49"/>
  <c r="F49"/>
  <c r="E50"/>
  <c r="F50"/>
  <c r="C40"/>
  <c r="F40" s="1"/>
  <c r="E28" i="3"/>
  <c r="E29"/>
  <c r="E30"/>
  <c r="E31"/>
  <c r="F80" i="5"/>
  <c r="F75"/>
  <c r="C26"/>
  <c r="D41"/>
  <c r="E48"/>
  <c r="F48"/>
  <c r="C41"/>
  <c r="E48" i="12"/>
  <c r="F48"/>
  <c r="E67" i="3"/>
  <c r="E62"/>
  <c r="E57"/>
  <c r="E38"/>
  <c r="G24" i="1"/>
  <c r="E80" i="3"/>
  <c r="C41" i="15"/>
  <c r="F41" s="1"/>
  <c r="E42"/>
  <c r="C38" i="13"/>
  <c r="C41" i="12"/>
  <c r="F41" i="10"/>
  <c r="E44"/>
  <c r="F44"/>
  <c r="E44" i="9"/>
  <c r="F44"/>
  <c r="E44" i="8"/>
  <c r="F44"/>
  <c r="E44" i="7"/>
  <c r="F44"/>
  <c r="E45" i="6"/>
  <c r="F45"/>
  <c r="E46"/>
  <c r="F46"/>
  <c r="E45" i="5"/>
  <c r="F45"/>
  <c r="CR22" i="2"/>
  <c r="CT22" s="1"/>
  <c r="CV14"/>
  <c r="C55" i="7"/>
  <c r="D110" i="3"/>
  <c r="G33" i="1" s="1"/>
  <c r="C110" i="3"/>
  <c r="F33" i="1" s="1"/>
  <c r="E112" i="3"/>
  <c r="E113"/>
  <c r="E102"/>
  <c r="E91"/>
  <c r="E74"/>
  <c r="E75"/>
  <c r="E70"/>
  <c r="E71"/>
  <c r="E60"/>
  <c r="D52"/>
  <c r="G20" i="1" s="1"/>
  <c r="E34" i="3"/>
  <c r="E35"/>
  <c r="E25"/>
  <c r="C67" i="17"/>
  <c r="D20" i="14"/>
  <c r="AK24" i="2" s="1"/>
  <c r="E74" i="11"/>
  <c r="E34" i="10"/>
  <c r="F34"/>
  <c r="E35"/>
  <c r="F35"/>
  <c r="D80" i="8"/>
  <c r="EL18" i="2" s="1"/>
  <c r="C76" i="8"/>
  <c r="EH18" i="2" s="1"/>
  <c r="C71" i="8"/>
  <c r="EE18" i="2" s="1"/>
  <c r="E35" i="11"/>
  <c r="F35"/>
  <c r="E34"/>
  <c r="F34"/>
  <c r="E33"/>
  <c r="C7" i="8"/>
  <c r="D7" i="5"/>
  <c r="C52" i="4"/>
  <c r="D12"/>
  <c r="BP23" i="2"/>
  <c r="BO21"/>
  <c r="BP21" s="1"/>
  <c r="D96" i="12"/>
  <c r="ER22" i="2" s="1"/>
  <c r="F35" i="16"/>
  <c r="E35"/>
  <c r="D34"/>
  <c r="E34" s="1"/>
  <c r="D12" i="13"/>
  <c r="D5"/>
  <c r="D78"/>
  <c r="EL23" i="2" s="1"/>
  <c r="D74" i="13"/>
  <c r="EI23" i="2" s="1"/>
  <c r="D62" i="13"/>
  <c r="D69"/>
  <c r="EF23" i="2" s="1"/>
  <c r="D54" i="13"/>
  <c r="D26"/>
  <c r="E82" i="3"/>
  <c r="AQ27" i="2"/>
  <c r="AQ25"/>
  <c r="AQ19"/>
  <c r="AR19" s="1"/>
  <c r="AQ17"/>
  <c r="AT29"/>
  <c r="AU29" s="1"/>
  <c r="BU35"/>
  <c r="E87" i="16"/>
  <c r="C80" i="14"/>
  <c r="EK24" i="2" s="1"/>
  <c r="E15" i="14"/>
  <c r="C74" i="13"/>
  <c r="EH23" i="2" s="1"/>
  <c r="E42" i="10"/>
  <c r="F42"/>
  <c r="BO19" i="2"/>
  <c r="BP19" s="1"/>
  <c r="F74" i="9"/>
  <c r="F35"/>
  <c r="E35"/>
  <c r="D34"/>
  <c r="C34"/>
  <c r="AZ15" i="2"/>
  <c r="AZ17"/>
  <c r="AZ19"/>
  <c r="AZ20"/>
  <c r="AZ21"/>
  <c r="AZ24"/>
  <c r="AZ26"/>
  <c r="AZ27"/>
  <c r="AZ28"/>
  <c r="D69" i="3"/>
  <c r="G21" i="1" s="1"/>
  <c r="F67" i="3"/>
  <c r="E36" i="18"/>
  <c r="F36"/>
  <c r="E48" i="16"/>
  <c r="F48"/>
  <c r="E46"/>
  <c r="E47"/>
  <c r="E42"/>
  <c r="F42"/>
  <c r="C34" i="15"/>
  <c r="BN25" i="2" s="1"/>
  <c r="E36" i="15"/>
  <c r="F36"/>
  <c r="BO25" i="2"/>
  <c r="E70" i="14"/>
  <c r="D34"/>
  <c r="BO24" i="2" s="1"/>
  <c r="C34" i="14"/>
  <c r="E36" i="12"/>
  <c r="F36"/>
  <c r="C35"/>
  <c r="E42" i="11"/>
  <c r="F42"/>
  <c r="E42" i="8"/>
  <c r="F42"/>
  <c r="E85" i="7"/>
  <c r="BR17" i="2"/>
  <c r="E42" i="7"/>
  <c r="F42"/>
  <c r="E35"/>
  <c r="F35"/>
  <c r="E58" i="6"/>
  <c r="F58"/>
  <c r="E49"/>
  <c r="E60" i="5"/>
  <c r="E61"/>
  <c r="E62"/>
  <c r="C5"/>
  <c r="C7"/>
  <c r="E29"/>
  <c r="E31"/>
  <c r="F28"/>
  <c r="E28"/>
  <c r="E45" i="4"/>
  <c r="DN14" i="2"/>
  <c r="DQ29"/>
  <c r="DQ24"/>
  <c r="DQ22"/>
  <c r="DQ21"/>
  <c r="DQ18"/>
  <c r="DQ16"/>
  <c r="DQ14"/>
  <c r="D17" i="12"/>
  <c r="D5" i="8"/>
  <c r="D5" i="6"/>
  <c r="D56" i="12"/>
  <c r="D35"/>
  <c r="BO22" i="2" s="1"/>
  <c r="BP22" s="1"/>
  <c r="CS26"/>
  <c r="CR26"/>
  <c r="CS28"/>
  <c r="CR28"/>
  <c r="D82" i="18"/>
  <c r="D78"/>
  <c r="EI28" i="2" s="1"/>
  <c r="D41" i="18"/>
  <c r="C41"/>
  <c r="E51"/>
  <c r="F51"/>
  <c r="D34" i="7"/>
  <c r="BO17" i="2" s="1"/>
  <c r="BP17" s="1"/>
  <c r="C34" i="7"/>
  <c r="G15" i="1"/>
  <c r="D61" i="19"/>
  <c r="DZ29" i="2" s="1"/>
  <c r="D38" i="19"/>
  <c r="D35" i="18"/>
  <c r="BO28" i="2" s="1"/>
  <c r="BO20"/>
  <c r="BP20" s="1"/>
  <c r="D87" i="14"/>
  <c r="ER24" i="2" s="1"/>
  <c r="D36" i="8"/>
  <c r="BR18" i="2" s="1"/>
  <c r="E27" i="19"/>
  <c r="E56" i="16"/>
  <c r="E57"/>
  <c r="E58"/>
  <c r="E59"/>
  <c r="AQ29" i="2"/>
  <c r="AQ14"/>
  <c r="CL18"/>
  <c r="AS17"/>
  <c r="AA24"/>
  <c r="D116" i="3"/>
  <c r="G35" i="1" s="1"/>
  <c r="D35" s="1"/>
  <c r="F119" i="3"/>
  <c r="E119"/>
  <c r="D66" i="8"/>
  <c r="EC18" i="2" s="1"/>
  <c r="C66" i="8"/>
  <c r="EB18" i="2" s="1"/>
  <c r="C14" i="14"/>
  <c r="F15" s="1"/>
  <c r="F35" i="15"/>
  <c r="E35"/>
  <c r="D26" i="4"/>
  <c r="CI16" i="2"/>
  <c r="CI29"/>
  <c r="CI28"/>
  <c r="CI27"/>
  <c r="CI26"/>
  <c r="CI25"/>
  <c r="CI24"/>
  <c r="CI23"/>
  <c r="CI22"/>
  <c r="CI21"/>
  <c r="CI20"/>
  <c r="CI19"/>
  <c r="CI18"/>
  <c r="CI17"/>
  <c r="CI15"/>
  <c r="CI14"/>
  <c r="CC19"/>
  <c r="I29"/>
  <c r="P25"/>
  <c r="AN25"/>
  <c r="CP28"/>
  <c r="CP26"/>
  <c r="CP25"/>
  <c r="CP24"/>
  <c r="CP23"/>
  <c r="CP22"/>
  <c r="CP16"/>
  <c r="BE14"/>
  <c r="AY28"/>
  <c r="AY27"/>
  <c r="AY24"/>
  <c r="BA24" s="1"/>
  <c r="AY21"/>
  <c r="AY20"/>
  <c r="AY19"/>
  <c r="AY17"/>
  <c r="BA17" s="1"/>
  <c r="AY15"/>
  <c r="AY26"/>
  <c r="AS24"/>
  <c r="AQ26"/>
  <c r="AQ24"/>
  <c r="AQ22"/>
  <c r="AQ16"/>
  <c r="AQ15"/>
  <c r="D87" i="15"/>
  <c r="ER25" i="2" s="1"/>
  <c r="D20" i="12"/>
  <c r="AK22" i="2" s="1"/>
  <c r="AL22" s="1"/>
  <c r="C20" i="12"/>
  <c r="D26" i="5"/>
  <c r="C31" i="4"/>
  <c r="AP27" i="2"/>
  <c r="AZ14"/>
  <c r="CO28"/>
  <c r="CO26"/>
  <c r="CC26"/>
  <c r="CO24"/>
  <c r="CO23"/>
  <c r="CO22"/>
  <c r="CO16"/>
  <c r="D26" i="19"/>
  <c r="D53"/>
  <c r="D68"/>
  <c r="EF29" i="2" s="1"/>
  <c r="D65" i="16"/>
  <c r="D63"/>
  <c r="D55"/>
  <c r="D75"/>
  <c r="D70"/>
  <c r="EF26" i="2" s="1"/>
  <c r="D66" i="15"/>
  <c r="EC25" i="2" s="1"/>
  <c r="D7" i="7"/>
  <c r="D40"/>
  <c r="F40" s="1"/>
  <c r="D26"/>
  <c r="D17" i="5"/>
  <c r="EF14" i="2"/>
  <c r="DQ20"/>
  <c r="DQ17"/>
  <c r="D5" i="15"/>
  <c r="D5" i="9"/>
  <c r="C35" i="18"/>
  <c r="BN28" i="2" s="1"/>
  <c r="C34" i="8"/>
  <c r="AP18" i="2"/>
  <c r="AT19"/>
  <c r="AS18"/>
  <c r="E41" i="3"/>
  <c r="F41"/>
  <c r="C52"/>
  <c r="F20" i="1" s="1"/>
  <c r="DZ22" i="2"/>
  <c r="AQ21"/>
  <c r="D65" i="17"/>
  <c r="D56" i="15"/>
  <c r="D37" i="12"/>
  <c r="BR22" i="2" s="1"/>
  <c r="E15" i="5"/>
  <c r="E16"/>
  <c r="D60" i="4"/>
  <c r="G9" i="1"/>
  <c r="D9" s="1"/>
  <c r="BE22" i="2"/>
  <c r="D31" i="7"/>
  <c r="J14" i="2"/>
  <c r="J16"/>
  <c r="J17"/>
  <c r="J18"/>
  <c r="J19"/>
  <c r="J20"/>
  <c r="J21"/>
  <c r="J22"/>
  <c r="J23"/>
  <c r="J24"/>
  <c r="J25"/>
  <c r="J26"/>
  <c r="J27"/>
  <c r="J28"/>
  <c r="J29"/>
  <c r="BN18"/>
  <c r="BF18"/>
  <c r="BI18"/>
  <c r="BI31" s="1"/>
  <c r="BI35" s="1"/>
  <c r="BJ18"/>
  <c r="BK18"/>
  <c r="BL18"/>
  <c r="BM18"/>
  <c r="D66" i="14"/>
  <c r="EC24" i="2" s="1"/>
  <c r="D5" i="14"/>
  <c r="EY30" i="2"/>
  <c r="D65" i="18"/>
  <c r="DZ28" i="2" s="1"/>
  <c r="D12" i="5"/>
  <c r="E47"/>
  <c r="F47"/>
  <c r="C72"/>
  <c r="I14" i="2"/>
  <c r="AP26"/>
  <c r="AP25"/>
  <c r="AP24"/>
  <c r="AP22"/>
  <c r="AP17"/>
  <c r="AP14"/>
  <c r="AS26"/>
  <c r="AS22"/>
  <c r="AS21"/>
  <c r="D21" i="3"/>
  <c r="G11" i="1" s="1"/>
  <c r="D11" s="1"/>
  <c r="D5" i="3"/>
  <c r="G5" i="1" s="1"/>
  <c r="D130" i="3"/>
  <c r="G38" i="1" s="1"/>
  <c r="C96" i="12"/>
  <c r="EQ22" i="2" s="1"/>
  <c r="D7" i="16"/>
  <c r="E42" i="9"/>
  <c r="F42"/>
  <c r="D83" i="4"/>
  <c r="ER14" i="2" s="1"/>
  <c r="C83" i="4"/>
  <c r="D76"/>
  <c r="EL14" i="2" s="1"/>
  <c r="C76" i="4"/>
  <c r="D72"/>
  <c r="C72"/>
  <c r="EH14" i="2" s="1"/>
  <c r="D62" i="4"/>
  <c r="C62"/>
  <c r="EB14" i="2" s="1"/>
  <c r="C60" i="4"/>
  <c r="D52"/>
  <c r="D36" i="16"/>
  <c r="D140" i="3"/>
  <c r="G41" i="1" s="1"/>
  <c r="D16" i="3"/>
  <c r="D17" i="19"/>
  <c r="D32" i="5"/>
  <c r="BF15" i="2" s="1"/>
  <c r="D66" i="11"/>
  <c r="D64"/>
  <c r="D56"/>
  <c r="DK21" i="2" s="1"/>
  <c r="D86" i="7"/>
  <c r="ER17" i="2" s="1"/>
  <c r="D81" i="7"/>
  <c r="EO17" i="2" s="1"/>
  <c r="D79" i="7"/>
  <c r="EL17" i="2" s="1"/>
  <c r="D75" i="7"/>
  <c r="EI17" i="2" s="1"/>
  <c r="D65" i="7"/>
  <c r="EC17" i="2" s="1"/>
  <c r="D63" i="7"/>
  <c r="D55"/>
  <c r="D64" i="10"/>
  <c r="AS28" i="2"/>
  <c r="AS27"/>
  <c r="AS25"/>
  <c r="AS23"/>
  <c r="AS20"/>
  <c r="AS16"/>
  <c r="AS15"/>
  <c r="AS14"/>
  <c r="AP28"/>
  <c r="AP23"/>
  <c r="AP20"/>
  <c r="D7" i="13"/>
  <c r="D14"/>
  <c r="C14" i="12"/>
  <c r="Y14" i="2"/>
  <c r="Y15"/>
  <c r="Y16"/>
  <c r="Y18"/>
  <c r="Y20"/>
  <c r="Y21"/>
  <c r="Y22"/>
  <c r="Y23"/>
  <c r="Y24"/>
  <c r="Y25"/>
  <c r="Y26"/>
  <c r="Y27"/>
  <c r="Y28"/>
  <c r="Y29"/>
  <c r="DV16"/>
  <c r="CP29"/>
  <c r="CO29"/>
  <c r="DN24"/>
  <c r="DN25"/>
  <c r="DN23"/>
  <c r="DN22"/>
  <c r="DN26"/>
  <c r="DN21"/>
  <c r="DN20"/>
  <c r="DN29"/>
  <c r="DN28"/>
  <c r="DN27"/>
  <c r="DN19"/>
  <c r="DN18"/>
  <c r="DN17"/>
  <c r="DN16"/>
  <c r="DN15"/>
  <c r="DP17"/>
  <c r="D88" i="3"/>
  <c r="G29" i="1" s="1"/>
  <c r="C140" i="3"/>
  <c r="D26" i="16"/>
  <c r="D7" i="4"/>
  <c r="D66" i="9"/>
  <c r="D56"/>
  <c r="AD23" i="2"/>
  <c r="I23"/>
  <c r="L23"/>
  <c r="I24"/>
  <c r="AD24"/>
  <c r="AQ28"/>
  <c r="AQ23"/>
  <c r="AQ20"/>
  <c r="AP21"/>
  <c r="AP15"/>
  <c r="C31" i="19"/>
  <c r="E43" i="14"/>
  <c r="F43"/>
  <c r="C26" i="6"/>
  <c r="C65" i="5"/>
  <c r="DE23" i="2"/>
  <c r="DE31" s="1"/>
  <c r="D77" i="17"/>
  <c r="EI27" i="2" s="1"/>
  <c r="D77" i="12"/>
  <c r="D71" i="9"/>
  <c r="E55" i="3"/>
  <c r="D23"/>
  <c r="G12" i="1" s="1"/>
  <c r="BU33" i="2"/>
  <c r="DF33"/>
  <c r="D47" i="3"/>
  <c r="D42"/>
  <c r="C88" i="17"/>
  <c r="EQ27" i="2" s="1"/>
  <c r="DP14"/>
  <c r="D26" i="17"/>
  <c r="D32" i="18"/>
  <c r="D14" i="4"/>
  <c r="C78" i="13"/>
  <c r="EK23" i="2" s="1"/>
  <c r="C26" i="11"/>
  <c r="C26" i="8"/>
  <c r="C32" i="6"/>
  <c r="E67" i="18"/>
  <c r="C64" i="15"/>
  <c r="C80" i="8"/>
  <c r="E82"/>
  <c r="F82"/>
  <c r="CG23" i="2"/>
  <c r="CF23"/>
  <c r="F40" i="13"/>
  <c r="F41"/>
  <c r="E40"/>
  <c r="E41"/>
  <c r="CG27" i="2"/>
  <c r="CF27"/>
  <c r="F40" i="17"/>
  <c r="F41"/>
  <c r="E40"/>
  <c r="E41"/>
  <c r="CP27" i="2"/>
  <c r="D7" i="10"/>
  <c r="D7" i="8"/>
  <c r="C31" i="13"/>
  <c r="EL22" i="2"/>
  <c r="EK22"/>
  <c r="D94" i="8"/>
  <c r="EU18" i="2" s="1"/>
  <c r="D65" i="6"/>
  <c r="D65" i="5"/>
  <c r="CO27" i="2"/>
  <c r="D80" i="11"/>
  <c r="EL21" i="2" s="1"/>
  <c r="D64" i="9"/>
  <c r="F44" i="17"/>
  <c r="F45"/>
  <c r="F47"/>
  <c r="F48"/>
  <c r="F49"/>
  <c r="F50"/>
  <c r="E44"/>
  <c r="E45"/>
  <c r="E47"/>
  <c r="E48"/>
  <c r="E49"/>
  <c r="E50"/>
  <c r="D17" i="18"/>
  <c r="D12" i="3"/>
  <c r="CP21" i="2"/>
  <c r="E74" i="12"/>
  <c r="F74"/>
  <c r="CO21" i="2"/>
  <c r="CO20"/>
  <c r="C7" i="19"/>
  <c r="C7" i="18"/>
  <c r="C7" i="17"/>
  <c r="C7" i="16"/>
  <c r="C7" i="15"/>
  <c r="C17" i="14"/>
  <c r="C7"/>
  <c r="C7" i="13"/>
  <c r="C7" i="12"/>
  <c r="C7" i="11"/>
  <c r="C7" i="10"/>
  <c r="C7" i="9"/>
  <c r="C7" i="7"/>
  <c r="C7" i="6"/>
  <c r="C7" i="4"/>
  <c r="D12" i="11"/>
  <c r="C130" i="3"/>
  <c r="F38" i="1" s="1"/>
  <c r="C125" i="3"/>
  <c r="F37" i="1" s="1"/>
  <c r="D122" i="3"/>
  <c r="G36" i="1" s="1"/>
  <c r="C122" i="3"/>
  <c r="F36" i="1" s="1"/>
  <c r="C133" i="3"/>
  <c r="E133" s="1"/>
  <c r="D114"/>
  <c r="F32" i="1"/>
  <c r="D96" i="3"/>
  <c r="G30" i="1" s="1"/>
  <c r="E98" i="3"/>
  <c r="C88"/>
  <c r="F29" i="1" s="1"/>
  <c r="C7" i="3"/>
  <c r="F6" i="1" s="1"/>
  <c r="D12" i="6"/>
  <c r="C89" i="9"/>
  <c r="EN19" i="2" s="1"/>
  <c r="D67" i="17"/>
  <c r="EC27" i="2" s="1"/>
  <c r="F77" i="11"/>
  <c r="F78"/>
  <c r="E77"/>
  <c r="E78"/>
  <c r="D89" i="9"/>
  <c r="EO19" i="2" s="1"/>
  <c r="F85" i="9"/>
  <c r="F86"/>
  <c r="F87"/>
  <c r="F88"/>
  <c r="F90"/>
  <c r="E85"/>
  <c r="E86"/>
  <c r="E87"/>
  <c r="E88"/>
  <c r="E90"/>
  <c r="D7" i="3"/>
  <c r="G6" i="1" s="1"/>
  <c r="D5" i="19"/>
  <c r="D7"/>
  <c r="D14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D31"/>
  <c r="C26"/>
  <c r="F27"/>
  <c r="E28"/>
  <c r="F28"/>
  <c r="C29"/>
  <c r="D29"/>
  <c r="E30"/>
  <c r="F30"/>
  <c r="E32"/>
  <c r="F32"/>
  <c r="E33"/>
  <c r="F33"/>
  <c r="C34"/>
  <c r="BQ29" i="2" s="1"/>
  <c r="D34" i="19"/>
  <c r="BR29" i="2" s="1"/>
  <c r="E35" i="19"/>
  <c r="F35"/>
  <c r="E36"/>
  <c r="F36"/>
  <c r="E39"/>
  <c r="E40"/>
  <c r="F40"/>
  <c r="E41"/>
  <c r="F41"/>
  <c r="E42"/>
  <c r="F42"/>
  <c r="E43"/>
  <c r="F43"/>
  <c r="E44"/>
  <c r="CQ29" i="2" s="1"/>
  <c r="F44" i="19"/>
  <c r="F45"/>
  <c r="F46"/>
  <c r="E47"/>
  <c r="F47"/>
  <c r="C53"/>
  <c r="E55"/>
  <c r="F55"/>
  <c r="F56"/>
  <c r="E57"/>
  <c r="F57"/>
  <c r="E58"/>
  <c r="F58"/>
  <c r="E59"/>
  <c r="F59"/>
  <c r="E60"/>
  <c r="F60"/>
  <c r="C61"/>
  <c r="E62"/>
  <c r="F62"/>
  <c r="C63"/>
  <c r="D63"/>
  <c r="EC29" i="2" s="1"/>
  <c r="E64" i="19"/>
  <c r="F64"/>
  <c r="E65"/>
  <c r="F65"/>
  <c r="E66"/>
  <c r="F66"/>
  <c r="E67"/>
  <c r="F67"/>
  <c r="E69"/>
  <c r="F69"/>
  <c r="E70"/>
  <c r="F70"/>
  <c r="E72"/>
  <c r="F72"/>
  <c r="D73"/>
  <c r="EI29" i="2" s="1"/>
  <c r="E74" i="19"/>
  <c r="F74"/>
  <c r="E75"/>
  <c r="F75"/>
  <c r="E76"/>
  <c r="C77"/>
  <c r="D77"/>
  <c r="EL29" i="2" s="1"/>
  <c r="E78" i="19"/>
  <c r="F78"/>
  <c r="C79"/>
  <c r="EN29" i="2" s="1"/>
  <c r="D79" i="19"/>
  <c r="EO29" i="2" s="1"/>
  <c r="E80" i="19"/>
  <c r="F80"/>
  <c r="E81"/>
  <c r="F81"/>
  <c r="E82"/>
  <c r="F82"/>
  <c r="F83"/>
  <c r="C84"/>
  <c r="D84"/>
  <c r="ER29" i="2" s="1"/>
  <c r="E85" i="19"/>
  <c r="F85"/>
  <c r="E86"/>
  <c r="F86"/>
  <c r="E87"/>
  <c r="E88"/>
  <c r="E89"/>
  <c r="C90"/>
  <c r="D90"/>
  <c r="EU29" i="2" s="1"/>
  <c r="E91" i="19"/>
  <c r="F91"/>
  <c r="E92"/>
  <c r="F92"/>
  <c r="E93"/>
  <c r="F93"/>
  <c r="D5" i="18"/>
  <c r="D7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6" s="1"/>
  <c r="E27"/>
  <c r="F27"/>
  <c r="C30"/>
  <c r="D30"/>
  <c r="E31"/>
  <c r="F31"/>
  <c r="C32"/>
  <c r="E33"/>
  <c r="F33"/>
  <c r="E34"/>
  <c r="F34"/>
  <c r="C37"/>
  <c r="BQ28" i="2" s="1"/>
  <c r="D37" i="18"/>
  <c r="E38"/>
  <c r="F38"/>
  <c r="E39"/>
  <c r="F39"/>
  <c r="E42"/>
  <c r="F42"/>
  <c r="E43"/>
  <c r="F43"/>
  <c r="E44"/>
  <c r="F44"/>
  <c r="E45"/>
  <c r="F45"/>
  <c r="E46"/>
  <c r="F46"/>
  <c r="E47"/>
  <c r="F47"/>
  <c r="E48"/>
  <c r="F48"/>
  <c r="F49"/>
  <c r="E50"/>
  <c r="F50"/>
  <c r="D57"/>
  <c r="E59"/>
  <c r="F59"/>
  <c r="F60"/>
  <c r="E61"/>
  <c r="F61"/>
  <c r="E62"/>
  <c r="F62"/>
  <c r="E63"/>
  <c r="F63"/>
  <c r="C65"/>
  <c r="E66"/>
  <c r="F66"/>
  <c r="E68"/>
  <c r="F68"/>
  <c r="E69"/>
  <c r="F69"/>
  <c r="E70"/>
  <c r="F70"/>
  <c r="E71"/>
  <c r="F71"/>
  <c r="EF28" i="2"/>
  <c r="E75" i="18"/>
  <c r="F75"/>
  <c r="E76"/>
  <c r="F76"/>
  <c r="C78"/>
  <c r="E79"/>
  <c r="F79"/>
  <c r="E80"/>
  <c r="F80"/>
  <c r="E81"/>
  <c r="F81"/>
  <c r="C82"/>
  <c r="EK28" i="2" s="1"/>
  <c r="E83" i="18"/>
  <c r="F83"/>
  <c r="C84"/>
  <c r="EN28" i="2" s="1"/>
  <c r="D84" i="18"/>
  <c r="EO28" i="2" s="1"/>
  <c r="E85" i="18"/>
  <c r="F85"/>
  <c r="E86"/>
  <c r="F86"/>
  <c r="E87"/>
  <c r="F87"/>
  <c r="F88"/>
  <c r="D89"/>
  <c r="ER28" i="2" s="1"/>
  <c r="E90" i="18"/>
  <c r="E91"/>
  <c r="F91"/>
  <c r="E92"/>
  <c r="E93"/>
  <c r="E94"/>
  <c r="C95"/>
  <c r="ET28" i="2" s="1"/>
  <c r="D95" i="18"/>
  <c r="EU28" i="2" s="1"/>
  <c r="E96" i="18"/>
  <c r="F96"/>
  <c r="E97"/>
  <c r="F97"/>
  <c r="E98"/>
  <c r="F98"/>
  <c r="D5" i="17"/>
  <c r="D7"/>
  <c r="D14"/>
  <c r="D17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D31"/>
  <c r="BF27" i="2" s="1"/>
  <c r="C26" i="17"/>
  <c r="E27"/>
  <c r="F27"/>
  <c r="E28"/>
  <c r="F28"/>
  <c r="C29"/>
  <c r="D29"/>
  <c r="E30"/>
  <c r="F30"/>
  <c r="C31"/>
  <c r="BE27" i="2" s="1"/>
  <c r="E32" i="17"/>
  <c r="F32"/>
  <c r="E33"/>
  <c r="F33"/>
  <c r="C34"/>
  <c r="BQ27" i="2" s="1"/>
  <c r="D34" i="17"/>
  <c r="BR27" i="2" s="1"/>
  <c r="E35" i="17"/>
  <c r="F35"/>
  <c r="E36"/>
  <c r="F36"/>
  <c r="F39"/>
  <c r="E42"/>
  <c r="F42"/>
  <c r="E43"/>
  <c r="F43"/>
  <c r="C46"/>
  <c r="D46"/>
  <c r="C57"/>
  <c r="D57"/>
  <c r="E59"/>
  <c r="F59"/>
  <c r="F60"/>
  <c r="E61"/>
  <c r="F61"/>
  <c r="E62"/>
  <c r="F62"/>
  <c r="E63"/>
  <c r="F63"/>
  <c r="E64"/>
  <c r="F64"/>
  <c r="C65"/>
  <c r="E66"/>
  <c r="F66"/>
  <c r="E68"/>
  <c r="F68"/>
  <c r="E69"/>
  <c r="F69"/>
  <c r="E70"/>
  <c r="F70"/>
  <c r="E71"/>
  <c r="F71"/>
  <c r="D72"/>
  <c r="EF27" i="2" s="1"/>
  <c r="E74" i="17"/>
  <c r="F74"/>
  <c r="E75"/>
  <c r="F75"/>
  <c r="E76"/>
  <c r="F76"/>
  <c r="C77"/>
  <c r="EH27" i="2" s="1"/>
  <c r="E78" i="17"/>
  <c r="F78"/>
  <c r="E79"/>
  <c r="F79"/>
  <c r="E80"/>
  <c r="F80"/>
  <c r="D81"/>
  <c r="C83"/>
  <c r="D83"/>
  <c r="EO27" i="2" s="1"/>
  <c r="E84" i="17"/>
  <c r="F84"/>
  <c r="E85"/>
  <c r="F85"/>
  <c r="E86"/>
  <c r="F86"/>
  <c r="F87"/>
  <c r="D88"/>
  <c r="ER27" i="2" s="1"/>
  <c r="F89" i="17"/>
  <c r="E90"/>
  <c r="F90"/>
  <c r="E91"/>
  <c r="E92"/>
  <c r="E93"/>
  <c r="C94"/>
  <c r="ET27" i="2" s="1"/>
  <c r="D94" i="17"/>
  <c r="EU27" i="2" s="1"/>
  <c r="E95" i="17"/>
  <c r="F95"/>
  <c r="E96"/>
  <c r="F96"/>
  <c r="E97"/>
  <c r="F97"/>
  <c r="D5" i="16"/>
  <c r="D12"/>
  <c r="D14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1"/>
  <c r="D31"/>
  <c r="BF26" i="2" s="1"/>
  <c r="E32" i="16"/>
  <c r="F32"/>
  <c r="E33"/>
  <c r="F33"/>
  <c r="C37"/>
  <c r="E37" s="1"/>
  <c r="E38"/>
  <c r="F38"/>
  <c r="E41"/>
  <c r="F41"/>
  <c r="E43"/>
  <c r="F43"/>
  <c r="E44"/>
  <c r="F44"/>
  <c r="E45"/>
  <c r="F45"/>
  <c r="F46"/>
  <c r="F47"/>
  <c r="E49"/>
  <c r="F49"/>
  <c r="C55"/>
  <c r="F57"/>
  <c r="F58"/>
  <c r="F59"/>
  <c r="E60"/>
  <c r="F60"/>
  <c r="E61"/>
  <c r="F61"/>
  <c r="E62"/>
  <c r="F62"/>
  <c r="C63"/>
  <c r="E64"/>
  <c r="F64"/>
  <c r="C65"/>
  <c r="E66"/>
  <c r="F66"/>
  <c r="E67"/>
  <c r="F67"/>
  <c r="E68"/>
  <c r="F68"/>
  <c r="E69"/>
  <c r="F69"/>
  <c r="E72"/>
  <c r="F72"/>
  <c r="E73"/>
  <c r="F73"/>
  <c r="E74"/>
  <c r="F74"/>
  <c r="C75"/>
  <c r="EH26" i="2" s="1"/>
  <c r="E76" i="16"/>
  <c r="F76"/>
  <c r="E77"/>
  <c r="F77"/>
  <c r="E78"/>
  <c r="F78"/>
  <c r="C79"/>
  <c r="EK26" i="2" s="1"/>
  <c r="D79" i="16"/>
  <c r="EL26" i="2" s="1"/>
  <c r="E80" i="16"/>
  <c r="F80"/>
  <c r="C81"/>
  <c r="EN26" i="2" s="1"/>
  <c r="D81" i="16"/>
  <c r="E82"/>
  <c r="F82"/>
  <c r="E83"/>
  <c r="F83"/>
  <c r="E84"/>
  <c r="F84"/>
  <c r="F85"/>
  <c r="C86"/>
  <c r="EQ26" i="2" s="1"/>
  <c r="D86" i="16"/>
  <c r="F87"/>
  <c r="E88"/>
  <c r="F88"/>
  <c r="E89"/>
  <c r="E90"/>
  <c r="E91"/>
  <c r="C92"/>
  <c r="ET26" i="2" s="1"/>
  <c r="D92" i="16"/>
  <c r="EU26" i="2" s="1"/>
  <c r="E93" i="16"/>
  <c r="F93"/>
  <c r="E94"/>
  <c r="F94"/>
  <c r="E95"/>
  <c r="F95"/>
  <c r="D7" i="15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7" s="1"/>
  <c r="E18"/>
  <c r="F18"/>
  <c r="E19"/>
  <c r="F19"/>
  <c r="C20"/>
  <c r="D20"/>
  <c r="E21"/>
  <c r="F21"/>
  <c r="E22"/>
  <c r="F22"/>
  <c r="E23"/>
  <c r="F23"/>
  <c r="E24"/>
  <c r="F24"/>
  <c r="D26"/>
  <c r="C26"/>
  <c r="E27"/>
  <c r="F27"/>
  <c r="E28"/>
  <c r="F28"/>
  <c r="C29"/>
  <c r="AY25" i="2" s="1"/>
  <c r="D29" i="15"/>
  <c r="E30"/>
  <c r="F30"/>
  <c r="C31"/>
  <c r="D31"/>
  <c r="E32"/>
  <c r="F32"/>
  <c r="E33"/>
  <c r="F33"/>
  <c r="C37"/>
  <c r="D37"/>
  <c r="E38"/>
  <c r="F38"/>
  <c r="E39"/>
  <c r="F39"/>
  <c r="F42"/>
  <c r="E43"/>
  <c r="F43"/>
  <c r="E44"/>
  <c r="F44"/>
  <c r="E45"/>
  <c r="F45"/>
  <c r="E46"/>
  <c r="F46"/>
  <c r="E47"/>
  <c r="F47"/>
  <c r="E49"/>
  <c r="F49"/>
  <c r="C56"/>
  <c r="E58"/>
  <c r="F58"/>
  <c r="F59"/>
  <c r="E60"/>
  <c r="F60"/>
  <c r="E61"/>
  <c r="F61"/>
  <c r="E62"/>
  <c r="F62"/>
  <c r="E63"/>
  <c r="F63"/>
  <c r="D64"/>
  <c r="E65"/>
  <c r="F65"/>
  <c r="C66"/>
  <c r="E67"/>
  <c r="F67"/>
  <c r="E68"/>
  <c r="F68"/>
  <c r="E69"/>
  <c r="F69"/>
  <c r="E70"/>
  <c r="F70"/>
  <c r="D71"/>
  <c r="EF25" i="2" s="1"/>
  <c r="E72" i="15"/>
  <c r="F72"/>
  <c r="E73"/>
  <c r="F73"/>
  <c r="F74"/>
  <c r="E75"/>
  <c r="F75"/>
  <c r="D76"/>
  <c r="EI25" i="2" s="1"/>
  <c r="E77" i="15"/>
  <c r="F77"/>
  <c r="E78"/>
  <c r="F78"/>
  <c r="C80"/>
  <c r="EK25" i="2" s="1"/>
  <c r="D80" i="15"/>
  <c r="EL25" i="2" s="1"/>
  <c r="E81" i="15"/>
  <c r="F81"/>
  <c r="C82"/>
  <c r="EN25" i="2" s="1"/>
  <c r="D82" i="15"/>
  <c r="C87"/>
  <c r="EQ25" i="2" s="1"/>
  <c r="E88" i="15"/>
  <c r="F88"/>
  <c r="E89"/>
  <c r="F89"/>
  <c r="E90"/>
  <c r="E91"/>
  <c r="E92"/>
  <c r="C93"/>
  <c r="ET25" i="2" s="1"/>
  <c r="D93" i="15"/>
  <c r="EU25" i="2" s="1"/>
  <c r="E94" i="15"/>
  <c r="F94"/>
  <c r="E95"/>
  <c r="F95"/>
  <c r="E96"/>
  <c r="F96"/>
  <c r="D7" i="14"/>
  <c r="D14"/>
  <c r="D17"/>
  <c r="C5"/>
  <c r="E6"/>
  <c r="F6"/>
  <c r="E8"/>
  <c r="F8"/>
  <c r="E9"/>
  <c r="F9"/>
  <c r="E10"/>
  <c r="F10"/>
  <c r="E11"/>
  <c r="F11"/>
  <c r="C12"/>
  <c r="D12"/>
  <c r="E13"/>
  <c r="F13"/>
  <c r="E16"/>
  <c r="F16"/>
  <c r="E18"/>
  <c r="F18"/>
  <c r="E19"/>
  <c r="F19"/>
  <c r="C20"/>
  <c r="E20" s="1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D31"/>
  <c r="E32"/>
  <c r="F32"/>
  <c r="E33"/>
  <c r="F33"/>
  <c r="C37"/>
  <c r="E37" s="1"/>
  <c r="E35" s="1"/>
  <c r="E34" s="1"/>
  <c r="E38"/>
  <c r="E36" s="1"/>
  <c r="F38"/>
  <c r="F36" s="1"/>
  <c r="E39"/>
  <c r="F39"/>
  <c r="E42"/>
  <c r="F42"/>
  <c r="F44"/>
  <c r="E45"/>
  <c r="F45"/>
  <c r="E46"/>
  <c r="F46"/>
  <c r="E47"/>
  <c r="F47"/>
  <c r="F48"/>
  <c r="E49"/>
  <c r="F49"/>
  <c r="C56"/>
  <c r="D56"/>
  <c r="E58"/>
  <c r="F58"/>
  <c r="F59"/>
  <c r="E60"/>
  <c r="F60"/>
  <c r="E61"/>
  <c r="F61"/>
  <c r="E62"/>
  <c r="F62"/>
  <c r="E63"/>
  <c r="F63"/>
  <c r="C64"/>
  <c r="D64"/>
  <c r="E65"/>
  <c r="F65"/>
  <c r="C66"/>
  <c r="EB24" i="2" s="1"/>
  <c r="E67" i="14"/>
  <c r="F67"/>
  <c r="E68"/>
  <c r="F68"/>
  <c r="E69"/>
  <c r="F69"/>
  <c r="F70"/>
  <c r="D71"/>
  <c r="EF24" i="2" s="1"/>
  <c r="E72" i="14"/>
  <c r="F72"/>
  <c r="E73"/>
  <c r="F73"/>
  <c r="E74"/>
  <c r="E75"/>
  <c r="F75"/>
  <c r="D76"/>
  <c r="EI24" i="2" s="1"/>
  <c r="E78" i="14"/>
  <c r="F78"/>
  <c r="E79"/>
  <c r="F79"/>
  <c r="EL24" i="2"/>
  <c r="E81" i="14"/>
  <c r="F81"/>
  <c r="C82"/>
  <c r="EN24" i="2" s="1"/>
  <c r="D82" i="14"/>
  <c r="EO24" i="2" s="1"/>
  <c r="E83" i="14"/>
  <c r="F83"/>
  <c r="E84"/>
  <c r="F84"/>
  <c r="E85"/>
  <c r="F85"/>
  <c r="F86"/>
  <c r="C87"/>
  <c r="EQ24" i="2" s="1"/>
  <c r="E88" i="14"/>
  <c r="F88"/>
  <c r="E89"/>
  <c r="F89"/>
  <c r="E90"/>
  <c r="E91"/>
  <c r="E92"/>
  <c r="C93"/>
  <c r="D93"/>
  <c r="EU24" i="2" s="1"/>
  <c r="E94" i="14"/>
  <c r="F94"/>
  <c r="E95"/>
  <c r="F95"/>
  <c r="E96"/>
  <c r="F96"/>
  <c r="D17" i="13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F17" s="1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D31"/>
  <c r="E32"/>
  <c r="F32"/>
  <c r="E33"/>
  <c r="F33"/>
  <c r="C34"/>
  <c r="BQ23" i="2" s="1"/>
  <c r="D34" i="13"/>
  <c r="E35"/>
  <c r="F35"/>
  <c r="E36"/>
  <c r="F36"/>
  <c r="E39"/>
  <c r="F39"/>
  <c r="F42"/>
  <c r="E43"/>
  <c r="F43"/>
  <c r="E44"/>
  <c r="F44"/>
  <c r="E45"/>
  <c r="F45"/>
  <c r="F46"/>
  <c r="E47"/>
  <c r="F47"/>
  <c r="C54"/>
  <c r="E56"/>
  <c r="F56"/>
  <c r="F57"/>
  <c r="E58"/>
  <c r="F58"/>
  <c r="E59"/>
  <c r="F59"/>
  <c r="E60"/>
  <c r="F60"/>
  <c r="E61"/>
  <c r="F61"/>
  <c r="C62"/>
  <c r="E63"/>
  <c r="F63"/>
  <c r="C64"/>
  <c r="EB23" i="2" s="1"/>
  <c r="D64" i="13"/>
  <c r="EC23" i="2" s="1"/>
  <c r="E65" i="13"/>
  <c r="F65"/>
  <c r="E66"/>
  <c r="F66"/>
  <c r="E67"/>
  <c r="F67"/>
  <c r="E68"/>
  <c r="F68"/>
  <c r="C69"/>
  <c r="E71"/>
  <c r="F71"/>
  <c r="E72"/>
  <c r="F72"/>
  <c r="E73"/>
  <c r="F73"/>
  <c r="E75"/>
  <c r="F75"/>
  <c r="E76"/>
  <c r="F76"/>
  <c r="E77"/>
  <c r="F77"/>
  <c r="E79"/>
  <c r="C80"/>
  <c r="EN23" i="2" s="1"/>
  <c r="D80" i="13"/>
  <c r="E81"/>
  <c r="F81"/>
  <c r="E82"/>
  <c r="F82"/>
  <c r="E83"/>
  <c r="F83"/>
  <c r="F84"/>
  <c r="C85"/>
  <c r="EQ23" i="2" s="1"/>
  <c r="D85" i="13"/>
  <c r="ER23" i="2" s="1"/>
  <c r="E86" i="13"/>
  <c r="F86"/>
  <c r="E87"/>
  <c r="F87"/>
  <c r="E88"/>
  <c r="E89"/>
  <c r="E90"/>
  <c r="C91"/>
  <c r="ET23" i="2" s="1"/>
  <c r="D91" i="13"/>
  <c r="EU23" i="2" s="1"/>
  <c r="E92" i="13"/>
  <c r="F92"/>
  <c r="E93"/>
  <c r="F93"/>
  <c r="E94"/>
  <c r="F94"/>
  <c r="D5" i="12"/>
  <c r="D7"/>
  <c r="D12"/>
  <c r="D14"/>
  <c r="C5"/>
  <c r="E6"/>
  <c r="F6"/>
  <c r="E8"/>
  <c r="F8"/>
  <c r="F9"/>
  <c r="E10"/>
  <c r="F10"/>
  <c r="E11"/>
  <c r="F11"/>
  <c r="C12"/>
  <c r="E13"/>
  <c r="F13"/>
  <c r="E15"/>
  <c r="F15"/>
  <c r="E16"/>
  <c r="F16"/>
  <c r="C17"/>
  <c r="E18"/>
  <c r="F18"/>
  <c r="E19"/>
  <c r="F19"/>
  <c r="E21"/>
  <c r="F21"/>
  <c r="E22"/>
  <c r="F22"/>
  <c r="E23"/>
  <c r="F23"/>
  <c r="E24"/>
  <c r="F24"/>
  <c r="D26"/>
  <c r="C26"/>
  <c r="E27"/>
  <c r="F27"/>
  <c r="E28"/>
  <c r="F28"/>
  <c r="AY22" i="2"/>
  <c r="E30" i="12"/>
  <c r="F30"/>
  <c r="C32"/>
  <c r="D32"/>
  <c r="BF22" i="2" s="1"/>
  <c r="E33" i="12"/>
  <c r="F33"/>
  <c r="E34"/>
  <c r="F34"/>
  <c r="C37"/>
  <c r="BQ22" i="2" s="1"/>
  <c r="E38" i="12"/>
  <c r="F38"/>
  <c r="E39"/>
  <c r="F39"/>
  <c r="E42"/>
  <c r="F42"/>
  <c r="E43"/>
  <c r="F43"/>
  <c r="E44"/>
  <c r="F44"/>
  <c r="E45"/>
  <c r="F45"/>
  <c r="E46"/>
  <c r="F46"/>
  <c r="E47"/>
  <c r="F47"/>
  <c r="E50"/>
  <c r="F50"/>
  <c r="F59"/>
  <c r="E60"/>
  <c r="F60"/>
  <c r="E61"/>
  <c r="F61"/>
  <c r="E62"/>
  <c r="F62"/>
  <c r="E63"/>
  <c r="F63"/>
  <c r="C64"/>
  <c r="E65"/>
  <c r="F65"/>
  <c r="C66"/>
  <c r="EB22" i="2" s="1"/>
  <c r="EC22"/>
  <c r="E67" i="12"/>
  <c r="F67"/>
  <c r="E68"/>
  <c r="F68"/>
  <c r="E69"/>
  <c r="F69"/>
  <c r="E70"/>
  <c r="F70"/>
  <c r="D71"/>
  <c r="EF22" i="2" s="1"/>
  <c r="F72" i="12"/>
  <c r="E73"/>
  <c r="F73"/>
  <c r="F75"/>
  <c r="F76"/>
  <c r="C77"/>
  <c r="EH22" i="2" s="1"/>
  <c r="E78" i="12"/>
  <c r="F78"/>
  <c r="E79"/>
  <c r="F79"/>
  <c r="E80"/>
  <c r="F80"/>
  <c r="E82"/>
  <c r="F82"/>
  <c r="C83"/>
  <c r="EN22" i="2" s="1"/>
  <c r="D83" i="12"/>
  <c r="EO22" i="2" s="1"/>
  <c r="E84" i="12"/>
  <c r="F84"/>
  <c r="E85"/>
  <c r="F85"/>
  <c r="E86"/>
  <c r="F86"/>
  <c r="F87"/>
  <c r="C88"/>
  <c r="D88"/>
  <c r="E89"/>
  <c r="F89"/>
  <c r="E90"/>
  <c r="F90"/>
  <c r="E91"/>
  <c r="E92"/>
  <c r="E93"/>
  <c r="E94"/>
  <c r="F94"/>
  <c r="E95"/>
  <c r="F95"/>
  <c r="E97"/>
  <c r="F97"/>
  <c r="D5" i="11"/>
  <c r="D7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AK21" i="2" s="1"/>
  <c r="E21" i="11"/>
  <c r="F21"/>
  <c r="E22"/>
  <c r="F22"/>
  <c r="E23"/>
  <c r="F23"/>
  <c r="E24"/>
  <c r="F24"/>
  <c r="D36"/>
  <c r="BR21" i="2" s="1"/>
  <c r="E27" i="11"/>
  <c r="F27"/>
  <c r="E28"/>
  <c r="F28"/>
  <c r="C29"/>
  <c r="D29"/>
  <c r="E30"/>
  <c r="F30"/>
  <c r="C31"/>
  <c r="D31"/>
  <c r="E32"/>
  <c r="F32"/>
  <c r="F33"/>
  <c r="C37"/>
  <c r="C36" s="1"/>
  <c r="E38"/>
  <c r="F38"/>
  <c r="E41"/>
  <c r="F41"/>
  <c r="E43"/>
  <c r="F43"/>
  <c r="E44"/>
  <c r="F44"/>
  <c r="E45"/>
  <c r="F45"/>
  <c r="E46"/>
  <c r="F46"/>
  <c r="F47"/>
  <c r="E48"/>
  <c r="F48"/>
  <c r="C56"/>
  <c r="E58"/>
  <c r="F58"/>
  <c r="F59"/>
  <c r="E60"/>
  <c r="F60"/>
  <c r="E61"/>
  <c r="F61"/>
  <c r="E62"/>
  <c r="F62"/>
  <c r="E63"/>
  <c r="F63"/>
  <c r="C64"/>
  <c r="E65"/>
  <c r="F65"/>
  <c r="C66"/>
  <c r="EB21" i="2" s="1"/>
  <c r="E67" i="11"/>
  <c r="F67"/>
  <c r="E68"/>
  <c r="F68"/>
  <c r="E69"/>
  <c r="F69"/>
  <c r="E70"/>
  <c r="F70"/>
  <c r="D71"/>
  <c r="EF21" i="2" s="1"/>
  <c r="E73" i="11"/>
  <c r="F73"/>
  <c r="E75"/>
  <c r="F75"/>
  <c r="C76"/>
  <c r="EH21" i="2" s="1"/>
  <c r="D76" i="11"/>
  <c r="E79"/>
  <c r="F79"/>
  <c r="F81"/>
  <c r="C82"/>
  <c r="EN21" i="2" s="1"/>
  <c r="D82" i="11"/>
  <c r="E83"/>
  <c r="F83"/>
  <c r="E84"/>
  <c r="F84"/>
  <c r="E85"/>
  <c r="F85"/>
  <c r="F86"/>
  <c r="C87"/>
  <c r="EQ21" i="2" s="1"/>
  <c r="D87" i="11"/>
  <c r="ER21" i="2" s="1"/>
  <c r="E88" i="11"/>
  <c r="F88"/>
  <c r="E89"/>
  <c r="F89"/>
  <c r="E90"/>
  <c r="E91"/>
  <c r="E92"/>
  <c r="C93"/>
  <c r="ET21" i="2" s="1"/>
  <c r="D93" i="11"/>
  <c r="EU21" i="2" s="1"/>
  <c r="E94" i="11"/>
  <c r="F94"/>
  <c r="E95"/>
  <c r="F95"/>
  <c r="E96"/>
  <c r="F96"/>
  <c r="C5" i="10"/>
  <c r="D5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D31"/>
  <c r="E32"/>
  <c r="F32"/>
  <c r="E33"/>
  <c r="F33"/>
  <c r="C36"/>
  <c r="BQ20" i="2" s="1"/>
  <c r="D36" i="10"/>
  <c r="BR20" i="2" s="1"/>
  <c r="E37" i="10"/>
  <c r="F37"/>
  <c r="E38"/>
  <c r="F38"/>
  <c r="E41"/>
  <c r="E43"/>
  <c r="F43"/>
  <c r="E45"/>
  <c r="F45"/>
  <c r="E46"/>
  <c r="F46"/>
  <c r="E47"/>
  <c r="F47"/>
  <c r="E48"/>
  <c r="F48"/>
  <c r="F49"/>
  <c r="E50"/>
  <c r="F50"/>
  <c r="C56"/>
  <c r="D56"/>
  <c r="E58"/>
  <c r="F58"/>
  <c r="F59"/>
  <c r="E60"/>
  <c r="F60"/>
  <c r="E61"/>
  <c r="F61"/>
  <c r="E62"/>
  <c r="F62"/>
  <c r="E63"/>
  <c r="F63"/>
  <c r="C64"/>
  <c r="E65"/>
  <c r="F65"/>
  <c r="C66"/>
  <c r="EB20" i="2" s="1"/>
  <c r="D66" i="10"/>
  <c r="EC20" i="2" s="1"/>
  <c r="E67" i="10"/>
  <c r="F67"/>
  <c r="E68"/>
  <c r="F68"/>
  <c r="E69"/>
  <c r="F69"/>
  <c r="E70"/>
  <c r="F70"/>
  <c r="D71"/>
  <c r="E72"/>
  <c r="F72"/>
  <c r="E73"/>
  <c r="E74"/>
  <c r="F74"/>
  <c r="E75"/>
  <c r="F75"/>
  <c r="C76"/>
  <c r="EH20" i="2" s="1"/>
  <c r="D76" i="10"/>
  <c r="E77"/>
  <c r="F77"/>
  <c r="E78"/>
  <c r="F78"/>
  <c r="E79"/>
  <c r="F79"/>
  <c r="E80"/>
  <c r="F80"/>
  <c r="C81"/>
  <c r="D81"/>
  <c r="EL20" i="2" s="1"/>
  <c r="E82" i="10"/>
  <c r="F82"/>
  <c r="C83"/>
  <c r="EN20" i="2" s="1"/>
  <c r="D83" i="10"/>
  <c r="EO20" i="2" s="1"/>
  <c r="E84" i="10"/>
  <c r="F84"/>
  <c r="E85"/>
  <c r="F85"/>
  <c r="E86"/>
  <c r="F86"/>
  <c r="F87"/>
  <c r="C88"/>
  <c r="EQ20" i="2" s="1"/>
  <c r="D88" i="10"/>
  <c r="ER20" i="2" s="1"/>
  <c r="E89" i="10"/>
  <c r="F89"/>
  <c r="E90"/>
  <c r="F90"/>
  <c r="E91"/>
  <c r="E92"/>
  <c r="E93"/>
  <c r="C94"/>
  <c r="ET20" i="2" s="1"/>
  <c r="D94" i="10"/>
  <c r="E95"/>
  <c r="F95"/>
  <c r="E96"/>
  <c r="F96"/>
  <c r="E97"/>
  <c r="F97"/>
  <c r="C5" i="9"/>
  <c r="E6"/>
  <c r="F6"/>
  <c r="D7"/>
  <c r="E8"/>
  <c r="F8"/>
  <c r="E9"/>
  <c r="F9"/>
  <c r="E10"/>
  <c r="F10"/>
  <c r="E11"/>
  <c r="F11"/>
  <c r="C12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AS19" i="2" s="1"/>
  <c r="D26" i="9"/>
  <c r="E27"/>
  <c r="F27"/>
  <c r="E28"/>
  <c r="F28"/>
  <c r="C29"/>
  <c r="D29"/>
  <c r="E30"/>
  <c r="F30"/>
  <c r="C31"/>
  <c r="D31"/>
  <c r="E32"/>
  <c r="F32"/>
  <c r="E33"/>
  <c r="F33"/>
  <c r="C36"/>
  <c r="BQ19" i="2" s="1"/>
  <c r="D36" i="9"/>
  <c r="BR19" i="2" s="1"/>
  <c r="E37" i="9"/>
  <c r="F37"/>
  <c r="E38"/>
  <c r="F38"/>
  <c r="E41"/>
  <c r="F41"/>
  <c r="E43"/>
  <c r="F43"/>
  <c r="E45"/>
  <c r="F45"/>
  <c r="E46"/>
  <c r="F46"/>
  <c r="E47"/>
  <c r="F47"/>
  <c r="F48"/>
  <c r="E49"/>
  <c r="F49"/>
  <c r="C56"/>
  <c r="E58"/>
  <c r="F58"/>
  <c r="F59"/>
  <c r="E60"/>
  <c r="F60"/>
  <c r="E61"/>
  <c r="F61"/>
  <c r="E62"/>
  <c r="F62"/>
  <c r="E63"/>
  <c r="F63"/>
  <c r="C64"/>
  <c r="E65"/>
  <c r="F65"/>
  <c r="C66"/>
  <c r="EB19" i="2" s="1"/>
  <c r="E67" i="9"/>
  <c r="F67"/>
  <c r="E68"/>
  <c r="F68"/>
  <c r="E69"/>
  <c r="F69"/>
  <c r="E70"/>
  <c r="F70"/>
  <c r="C71"/>
  <c r="E72"/>
  <c r="F72"/>
  <c r="E73"/>
  <c r="F73"/>
  <c r="E75"/>
  <c r="F75"/>
  <c r="C76"/>
  <c r="D76"/>
  <c r="EI19" i="2" s="1"/>
  <c r="E77" i="9"/>
  <c r="F77"/>
  <c r="E78"/>
  <c r="F78"/>
  <c r="F79"/>
  <c r="E80"/>
  <c r="F80"/>
  <c r="C81"/>
  <c r="EK19" i="2" s="1"/>
  <c r="E82" i="9"/>
  <c r="F82"/>
  <c r="E83"/>
  <c r="F83"/>
  <c r="C84"/>
  <c r="D84"/>
  <c r="C91"/>
  <c r="D91"/>
  <c r="ER19" i="2" s="1"/>
  <c r="E92" i="9"/>
  <c r="F92"/>
  <c r="E93"/>
  <c r="F93"/>
  <c r="E94"/>
  <c r="E95"/>
  <c r="E96"/>
  <c r="C97"/>
  <c r="ET19" i="2" s="1"/>
  <c r="D97" i="9"/>
  <c r="EU19" i="2" s="1"/>
  <c r="E98" i="9"/>
  <c r="F98"/>
  <c r="E99"/>
  <c r="F99"/>
  <c r="E100"/>
  <c r="F100"/>
  <c r="C5" i="8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D26"/>
  <c r="E27"/>
  <c r="F27"/>
  <c r="E28"/>
  <c r="F28"/>
  <c r="C29"/>
  <c r="D29"/>
  <c r="AZ18" i="2" s="1"/>
  <c r="E30" i="8"/>
  <c r="F30"/>
  <c r="C31"/>
  <c r="D31"/>
  <c r="E32"/>
  <c r="F32"/>
  <c r="E33"/>
  <c r="BG18" i="2" s="1"/>
  <c r="F33" i="8"/>
  <c r="BH18" i="2" s="1"/>
  <c r="BH31" s="1"/>
  <c r="D34" i="8"/>
  <c r="BO18" i="2" s="1"/>
  <c r="E35" i="8"/>
  <c r="F35"/>
  <c r="C36"/>
  <c r="F37"/>
  <c r="F38"/>
  <c r="E41"/>
  <c r="F41"/>
  <c r="E43"/>
  <c r="F43"/>
  <c r="E45"/>
  <c r="F45"/>
  <c r="E46"/>
  <c r="F46"/>
  <c r="C56"/>
  <c r="D56"/>
  <c r="E58"/>
  <c r="F58"/>
  <c r="F59"/>
  <c r="E60"/>
  <c r="F60"/>
  <c r="E61"/>
  <c r="F61"/>
  <c r="E62"/>
  <c r="F62"/>
  <c r="E63"/>
  <c r="F63"/>
  <c r="C64"/>
  <c r="DY18" i="2" s="1"/>
  <c r="D64" i="8"/>
  <c r="DZ18" i="2" s="1"/>
  <c r="E65" i="8"/>
  <c r="F65"/>
  <c r="E67"/>
  <c r="F67"/>
  <c r="E68"/>
  <c r="F68"/>
  <c r="E69"/>
  <c r="F69"/>
  <c r="E70"/>
  <c r="F70"/>
  <c r="D71"/>
  <c r="EF18" i="2" s="1"/>
  <c r="E72" i="8"/>
  <c r="F72"/>
  <c r="F73"/>
  <c r="E74"/>
  <c r="F74"/>
  <c r="E75"/>
  <c r="F75"/>
  <c r="D76"/>
  <c r="EI18" i="2" s="1"/>
  <c r="E77" i="8"/>
  <c r="F77"/>
  <c r="E78"/>
  <c r="F78"/>
  <c r="E81"/>
  <c r="F81"/>
  <c r="C83"/>
  <c r="EN18" i="2" s="1"/>
  <c r="D83" i="8"/>
  <c r="E84"/>
  <c r="F84"/>
  <c r="E85"/>
  <c r="F85"/>
  <c r="E86"/>
  <c r="F86"/>
  <c r="F87"/>
  <c r="C88"/>
  <c r="EQ18" i="2" s="1"/>
  <c r="D88" i="8"/>
  <c r="ER18" i="2" s="1"/>
  <c r="E89" i="8"/>
  <c r="F89"/>
  <c r="E90"/>
  <c r="F90"/>
  <c r="E91"/>
  <c r="E92"/>
  <c r="E93"/>
  <c r="C94"/>
  <c r="ET18" i="2" s="1"/>
  <c r="E95" i="8"/>
  <c r="F95"/>
  <c r="E96"/>
  <c r="F96"/>
  <c r="C5" i="7"/>
  <c r="D5"/>
  <c r="E6"/>
  <c r="F6"/>
  <c r="E8"/>
  <c r="F8"/>
  <c r="E9"/>
  <c r="F9"/>
  <c r="E10"/>
  <c r="F10"/>
  <c r="E11"/>
  <c r="F11"/>
  <c r="C12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1"/>
  <c r="E32"/>
  <c r="F32"/>
  <c r="E33"/>
  <c r="F33"/>
  <c r="C37"/>
  <c r="C36" s="1"/>
  <c r="E38"/>
  <c r="F38"/>
  <c r="E41"/>
  <c r="F41"/>
  <c r="E43"/>
  <c r="F43"/>
  <c r="E45"/>
  <c r="F45"/>
  <c r="E46"/>
  <c r="F46"/>
  <c r="E47"/>
  <c r="F47"/>
  <c r="F48"/>
  <c r="E49"/>
  <c r="F49"/>
  <c r="E57"/>
  <c r="F57"/>
  <c r="F58"/>
  <c r="E59"/>
  <c r="F59"/>
  <c r="E60"/>
  <c r="F60"/>
  <c r="E61"/>
  <c r="F61"/>
  <c r="E62"/>
  <c r="F62"/>
  <c r="C63"/>
  <c r="E64"/>
  <c r="F64"/>
  <c r="C65"/>
  <c r="E66"/>
  <c r="F66"/>
  <c r="E67"/>
  <c r="F67"/>
  <c r="E68"/>
  <c r="F68"/>
  <c r="E69"/>
  <c r="F69"/>
  <c r="E71"/>
  <c r="F71"/>
  <c r="E73"/>
  <c r="F73"/>
  <c r="E74"/>
  <c r="F74"/>
  <c r="E76"/>
  <c r="F76"/>
  <c r="E77"/>
  <c r="F77"/>
  <c r="E78"/>
  <c r="C79"/>
  <c r="E80"/>
  <c r="F80"/>
  <c r="C81"/>
  <c r="E82"/>
  <c r="F82"/>
  <c r="E83"/>
  <c r="F83"/>
  <c r="E84"/>
  <c r="F84"/>
  <c r="F85"/>
  <c r="C86"/>
  <c r="EQ17" i="2" s="1"/>
  <c r="E87" i="7"/>
  <c r="F87"/>
  <c r="E88"/>
  <c r="F88"/>
  <c r="E89"/>
  <c r="E90"/>
  <c r="E91"/>
  <c r="C92"/>
  <c r="ET17" i="2" s="1"/>
  <c r="D92" i="7"/>
  <c r="E93"/>
  <c r="F93"/>
  <c r="E94"/>
  <c r="F94"/>
  <c r="E95"/>
  <c r="F95"/>
  <c r="C5" i="6"/>
  <c r="E6"/>
  <c r="F6"/>
  <c r="D7"/>
  <c r="E8"/>
  <c r="F8"/>
  <c r="E9"/>
  <c r="F9"/>
  <c r="E10"/>
  <c r="F10"/>
  <c r="E11"/>
  <c r="F11"/>
  <c r="C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E27"/>
  <c r="F27"/>
  <c r="E28"/>
  <c r="F28"/>
  <c r="E29"/>
  <c r="F29"/>
  <c r="C30"/>
  <c r="D30"/>
  <c r="E31"/>
  <c r="F31"/>
  <c r="D32"/>
  <c r="E33"/>
  <c r="F33"/>
  <c r="E34"/>
  <c r="F34"/>
  <c r="C35"/>
  <c r="D35"/>
  <c r="E36"/>
  <c r="F36"/>
  <c r="D37"/>
  <c r="BR16" i="2" s="1"/>
  <c r="C37" i="6"/>
  <c r="E38"/>
  <c r="E39"/>
  <c r="F39"/>
  <c r="F41"/>
  <c r="E42"/>
  <c r="F42"/>
  <c r="E43"/>
  <c r="F43"/>
  <c r="E44"/>
  <c r="F44"/>
  <c r="E47"/>
  <c r="F47"/>
  <c r="E48"/>
  <c r="F48"/>
  <c r="F49"/>
  <c r="E50"/>
  <c r="F50"/>
  <c r="C57"/>
  <c r="D57"/>
  <c r="E59"/>
  <c r="F59"/>
  <c r="F60"/>
  <c r="E61"/>
  <c r="F61"/>
  <c r="E62"/>
  <c r="F62"/>
  <c r="E63"/>
  <c r="F63"/>
  <c r="E64"/>
  <c r="F64"/>
  <c r="C65"/>
  <c r="E66"/>
  <c r="F66"/>
  <c r="EB16" i="2"/>
  <c r="E68" i="6"/>
  <c r="F68"/>
  <c r="E69"/>
  <c r="F69"/>
  <c r="E70"/>
  <c r="F70"/>
  <c r="E71"/>
  <c r="F71"/>
  <c r="D73"/>
  <c r="EF16" i="2" s="1"/>
  <c r="E74" i="6"/>
  <c r="F74"/>
  <c r="E75"/>
  <c r="F75"/>
  <c r="E77"/>
  <c r="F77"/>
  <c r="C80"/>
  <c r="D80"/>
  <c r="EI16" i="2" s="1"/>
  <c r="E81" i="6"/>
  <c r="F81"/>
  <c r="E82"/>
  <c r="F82"/>
  <c r="E83"/>
  <c r="F83"/>
  <c r="C84"/>
  <c r="EK16" i="2" s="1"/>
  <c r="D84" i="6"/>
  <c r="EL16" i="2" s="1"/>
  <c r="E85" i="6"/>
  <c r="F85"/>
  <c r="C86"/>
  <c r="EN16" i="2" s="1"/>
  <c r="D86" i="6"/>
  <c r="EO16" i="2" s="1"/>
  <c r="E87" i="6"/>
  <c r="F87"/>
  <c r="E88"/>
  <c r="F88"/>
  <c r="E89"/>
  <c r="F89"/>
  <c r="F90"/>
  <c r="C91"/>
  <c r="EQ16" i="2" s="1"/>
  <c r="D91" i="6"/>
  <c r="ER16" i="2" s="1"/>
  <c r="E92" i="6"/>
  <c r="F92"/>
  <c r="E93"/>
  <c r="F93"/>
  <c r="E94"/>
  <c r="E95"/>
  <c r="E96"/>
  <c r="C97"/>
  <c r="D97"/>
  <c r="EU16" i="2" s="1"/>
  <c r="E98" i="6"/>
  <c r="F98"/>
  <c r="E99"/>
  <c r="F99"/>
  <c r="E100"/>
  <c r="F100"/>
  <c r="E6" i="5"/>
  <c r="F6"/>
  <c r="E8"/>
  <c r="F8"/>
  <c r="E9"/>
  <c r="F9"/>
  <c r="E10"/>
  <c r="F10"/>
  <c r="E11"/>
  <c r="F11"/>
  <c r="C12"/>
  <c r="E13"/>
  <c r="F13"/>
  <c r="C14"/>
  <c r="D14"/>
  <c r="F15"/>
  <c r="F16"/>
  <c r="C17"/>
  <c r="E18"/>
  <c r="F18"/>
  <c r="E19"/>
  <c r="F19"/>
  <c r="C20"/>
  <c r="D20"/>
  <c r="E21"/>
  <c r="F21"/>
  <c r="E22"/>
  <c r="F22"/>
  <c r="E23"/>
  <c r="F23"/>
  <c r="E24"/>
  <c r="F24"/>
  <c r="E27"/>
  <c r="F27"/>
  <c r="F29"/>
  <c r="C30"/>
  <c r="D30"/>
  <c r="F31"/>
  <c r="C32"/>
  <c r="BE15" i="2" s="1"/>
  <c r="E33" i="5"/>
  <c r="E34"/>
  <c r="F34"/>
  <c r="C35"/>
  <c r="BK15" i="2" s="1"/>
  <c r="D35" i="5"/>
  <c r="BL15" i="2" s="1"/>
  <c r="E36" i="5"/>
  <c r="F36"/>
  <c r="C37"/>
  <c r="BQ15" i="2" s="1"/>
  <c r="D37" i="5"/>
  <c r="E38"/>
  <c r="F38"/>
  <c r="E39"/>
  <c r="F39"/>
  <c r="E42"/>
  <c r="F42"/>
  <c r="E43"/>
  <c r="F43"/>
  <c r="E44"/>
  <c r="F44"/>
  <c r="E46"/>
  <c r="F46"/>
  <c r="E49"/>
  <c r="F49"/>
  <c r="F50"/>
  <c r="E51"/>
  <c r="F51"/>
  <c r="C57"/>
  <c r="D57"/>
  <c r="E59"/>
  <c r="F59"/>
  <c r="F60"/>
  <c r="F61"/>
  <c r="F62"/>
  <c r="E63"/>
  <c r="F63"/>
  <c r="E64"/>
  <c r="F64"/>
  <c r="E66"/>
  <c r="F66"/>
  <c r="C67"/>
  <c r="F67" s="1"/>
  <c r="E68"/>
  <c r="F68"/>
  <c r="E69"/>
  <c r="F69"/>
  <c r="E70"/>
  <c r="F70"/>
  <c r="E71"/>
  <c r="F71"/>
  <c r="D72"/>
  <c r="EF15" i="2" s="1"/>
  <c r="E73" i="5"/>
  <c r="F73"/>
  <c r="E74"/>
  <c r="F74"/>
  <c r="E75"/>
  <c r="E76"/>
  <c r="F76"/>
  <c r="C77"/>
  <c r="D77"/>
  <c r="EI15" i="2" s="1"/>
  <c r="E78" i="5"/>
  <c r="F78"/>
  <c r="E79"/>
  <c r="F79"/>
  <c r="E80"/>
  <c r="E81"/>
  <c r="F81"/>
  <c r="C82"/>
  <c r="EK15" i="2" s="1"/>
  <c r="D82" i="5"/>
  <c r="E83"/>
  <c r="F83"/>
  <c r="E84"/>
  <c r="F84"/>
  <c r="C85"/>
  <c r="EN15" i="2" s="1"/>
  <c r="D85" i="5"/>
  <c r="EO15" i="2" s="1"/>
  <c r="E86" i="5"/>
  <c r="F86"/>
  <c r="E87"/>
  <c r="F87"/>
  <c r="E88"/>
  <c r="F88"/>
  <c r="E89"/>
  <c r="F89"/>
  <c r="C90"/>
  <c r="EQ15" i="2" s="1"/>
  <c r="D90" i="5"/>
  <c r="ER15" i="2" s="1"/>
  <c r="E91" i="5"/>
  <c r="F91"/>
  <c r="E92"/>
  <c r="F92"/>
  <c r="E93"/>
  <c r="E94"/>
  <c r="E95"/>
  <c r="E96"/>
  <c r="F96"/>
  <c r="E97"/>
  <c r="F97"/>
  <c r="E98"/>
  <c r="F98"/>
  <c r="E99"/>
  <c r="F99"/>
  <c r="C5" i="4"/>
  <c r="D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D17"/>
  <c r="E18"/>
  <c r="F18"/>
  <c r="E19"/>
  <c r="F19"/>
  <c r="D20"/>
  <c r="E21"/>
  <c r="F21"/>
  <c r="E22"/>
  <c r="F22"/>
  <c r="E23"/>
  <c r="F23"/>
  <c r="E24"/>
  <c r="F24"/>
  <c r="C26"/>
  <c r="E27"/>
  <c r="F27"/>
  <c r="E28"/>
  <c r="F28"/>
  <c r="C29"/>
  <c r="AY14" i="2" s="1"/>
  <c r="D29" i="4"/>
  <c r="E30"/>
  <c r="F30"/>
  <c r="D31"/>
  <c r="E32"/>
  <c r="F32"/>
  <c r="E33"/>
  <c r="F33"/>
  <c r="D34"/>
  <c r="E34" s="1"/>
  <c r="E35"/>
  <c r="F35"/>
  <c r="E36"/>
  <c r="F36"/>
  <c r="E39"/>
  <c r="E40"/>
  <c r="F40"/>
  <c r="E41"/>
  <c r="F41"/>
  <c r="E42"/>
  <c r="F42"/>
  <c r="E43"/>
  <c r="F43"/>
  <c r="E44"/>
  <c r="F44"/>
  <c r="F45"/>
  <c r="E46"/>
  <c r="F46"/>
  <c r="E54"/>
  <c r="F54"/>
  <c r="F55"/>
  <c r="E56"/>
  <c r="F56"/>
  <c r="E57"/>
  <c r="F57"/>
  <c r="E58"/>
  <c r="F58"/>
  <c r="E59"/>
  <c r="F59"/>
  <c r="E61"/>
  <c r="F61"/>
  <c r="E63"/>
  <c r="F63"/>
  <c r="E64"/>
  <c r="F64"/>
  <c r="E65"/>
  <c r="F65"/>
  <c r="E66"/>
  <c r="F66"/>
  <c r="E68"/>
  <c r="F68"/>
  <c r="E69"/>
  <c r="F69"/>
  <c r="E70"/>
  <c r="F70"/>
  <c r="E71"/>
  <c r="F71"/>
  <c r="E73"/>
  <c r="F73"/>
  <c r="E74"/>
  <c r="F74"/>
  <c r="E75"/>
  <c r="F75"/>
  <c r="E77"/>
  <c r="F77"/>
  <c r="E78"/>
  <c r="F78"/>
  <c r="E79"/>
  <c r="F79"/>
  <c r="E80"/>
  <c r="F80"/>
  <c r="E81"/>
  <c r="F81"/>
  <c r="F82"/>
  <c r="F84"/>
  <c r="E85"/>
  <c r="F85"/>
  <c r="E86"/>
  <c r="E87"/>
  <c r="E88"/>
  <c r="D89"/>
  <c r="E89" s="1"/>
  <c r="E90"/>
  <c r="F90"/>
  <c r="E91"/>
  <c r="F91"/>
  <c r="E92"/>
  <c r="F92"/>
  <c r="C5" i="3"/>
  <c r="E6"/>
  <c r="F6"/>
  <c r="E8"/>
  <c r="F8"/>
  <c r="E9"/>
  <c r="F9"/>
  <c r="E10"/>
  <c r="F10"/>
  <c r="F11"/>
  <c r="C12"/>
  <c r="E13"/>
  <c r="F13"/>
  <c r="E14"/>
  <c r="F14"/>
  <c r="E15"/>
  <c r="F15"/>
  <c r="C16"/>
  <c r="F9" i="1" s="1"/>
  <c r="E17" i="3"/>
  <c r="F17"/>
  <c r="E18"/>
  <c r="F18"/>
  <c r="E19"/>
  <c r="F19"/>
  <c r="E20"/>
  <c r="F20"/>
  <c r="C21"/>
  <c r="F11" i="1" s="1"/>
  <c r="C11" s="1"/>
  <c r="E22" i="3"/>
  <c r="F22"/>
  <c r="C23"/>
  <c r="F12" i="1" s="1"/>
  <c r="E24" i="3"/>
  <c r="F24"/>
  <c r="F25"/>
  <c r="E26"/>
  <c r="F26"/>
  <c r="C27"/>
  <c r="F13" i="1" s="1"/>
  <c r="D27" i="3"/>
  <c r="F28"/>
  <c r="F29"/>
  <c r="F30"/>
  <c r="F31"/>
  <c r="F34"/>
  <c r="F35"/>
  <c r="E36"/>
  <c r="F36"/>
  <c r="E37"/>
  <c r="F37"/>
  <c r="F38"/>
  <c r="E39"/>
  <c r="F39"/>
  <c r="C42"/>
  <c r="F16" i="1" s="1"/>
  <c r="C16" s="1"/>
  <c r="E43" i="3"/>
  <c r="F43"/>
  <c r="C44"/>
  <c r="F17" i="1" s="1"/>
  <c r="D44" i="3"/>
  <c r="G17" i="1" s="1"/>
  <c r="E45" i="3"/>
  <c r="F45"/>
  <c r="F46"/>
  <c r="C47"/>
  <c r="F18" i="1" s="1"/>
  <c r="D50" i="3"/>
  <c r="G19" i="1" s="1"/>
  <c r="D19" s="1"/>
  <c r="E48" i="3"/>
  <c r="F48"/>
  <c r="E49"/>
  <c r="F49"/>
  <c r="C50"/>
  <c r="E51"/>
  <c r="F51"/>
  <c r="E53"/>
  <c r="F53"/>
  <c r="E54"/>
  <c r="F54"/>
  <c r="F55"/>
  <c r="E56"/>
  <c r="F56"/>
  <c r="F57"/>
  <c r="E58"/>
  <c r="F58"/>
  <c r="E59"/>
  <c r="F59"/>
  <c r="F60"/>
  <c r="E61"/>
  <c r="F61"/>
  <c r="F62"/>
  <c r="E63"/>
  <c r="F63"/>
  <c r="E64"/>
  <c r="F64"/>
  <c r="E65"/>
  <c r="F65"/>
  <c r="E66"/>
  <c r="F66"/>
  <c r="E68"/>
  <c r="F68"/>
  <c r="C69"/>
  <c r="F70"/>
  <c r="F71"/>
  <c r="F74"/>
  <c r="F75"/>
  <c r="E76"/>
  <c r="F76"/>
  <c r="E77"/>
  <c r="F77"/>
  <c r="E78"/>
  <c r="F78"/>
  <c r="E79"/>
  <c r="F79"/>
  <c r="F80"/>
  <c r="E81"/>
  <c r="F81"/>
  <c r="F82"/>
  <c r="E89"/>
  <c r="F89"/>
  <c r="E90"/>
  <c r="F90"/>
  <c r="F91"/>
  <c r="E92"/>
  <c r="F92"/>
  <c r="F93"/>
  <c r="E94"/>
  <c r="F94"/>
  <c r="E95"/>
  <c r="F95"/>
  <c r="C96"/>
  <c r="E97"/>
  <c r="F97"/>
  <c r="E99"/>
  <c r="F99"/>
  <c r="E100"/>
  <c r="F100"/>
  <c r="E101"/>
  <c r="F101"/>
  <c r="F102"/>
  <c r="E105"/>
  <c r="F105"/>
  <c r="E106"/>
  <c r="F106"/>
  <c r="E108"/>
  <c r="F108"/>
  <c r="E109"/>
  <c r="F109"/>
  <c r="E111"/>
  <c r="F111"/>
  <c r="F112"/>
  <c r="F113"/>
  <c r="C114"/>
  <c r="F34" i="1" s="1"/>
  <c r="C34" s="1"/>
  <c r="E115" i="3"/>
  <c r="F115"/>
  <c r="E117"/>
  <c r="F117"/>
  <c r="E118"/>
  <c r="F118"/>
  <c r="E120"/>
  <c r="F120"/>
  <c r="E121"/>
  <c r="F121"/>
  <c r="E123"/>
  <c r="F123"/>
  <c r="E124"/>
  <c r="F124"/>
  <c r="E126"/>
  <c r="F126"/>
  <c r="E127"/>
  <c r="F127"/>
  <c r="E128"/>
  <c r="F128"/>
  <c r="E129"/>
  <c r="F129"/>
  <c r="E131"/>
  <c r="F131"/>
  <c r="E132"/>
  <c r="F132"/>
  <c r="E134"/>
  <c r="E135"/>
  <c r="C136"/>
  <c r="F39" i="1" s="1"/>
  <c r="C39" s="1"/>
  <c r="D136" i="3"/>
  <c r="E137"/>
  <c r="F137"/>
  <c r="C138"/>
  <c r="F40" i="1" s="1"/>
  <c r="C40" s="1"/>
  <c r="G40"/>
  <c r="D40" s="1"/>
  <c r="F139" i="3"/>
  <c r="E141"/>
  <c r="F141"/>
  <c r="E142"/>
  <c r="F142"/>
  <c r="E143"/>
  <c r="F143"/>
  <c r="L14" i="2"/>
  <c r="M14"/>
  <c r="O14"/>
  <c r="P14"/>
  <c r="R14"/>
  <c r="S14"/>
  <c r="U14"/>
  <c r="V14"/>
  <c r="X14"/>
  <c r="AA14"/>
  <c r="AB14"/>
  <c r="AD14"/>
  <c r="AG14"/>
  <c r="AH14"/>
  <c r="AL14"/>
  <c r="AO14"/>
  <c r="AT14"/>
  <c r="AX14"/>
  <c r="BB14"/>
  <c r="BC14"/>
  <c r="BC31" s="1"/>
  <c r="BJ14"/>
  <c r="BP14"/>
  <c r="BV14"/>
  <c r="BV31" s="1"/>
  <c r="BV35" s="1"/>
  <c r="BY14"/>
  <c r="BY31" s="1"/>
  <c r="CC14"/>
  <c r="CF14"/>
  <c r="CG14"/>
  <c r="CJ14"/>
  <c r="CL14"/>
  <c r="CM14"/>
  <c r="CZ14"/>
  <c r="DM14"/>
  <c r="DS14"/>
  <c r="DT14"/>
  <c r="DV14"/>
  <c r="DW14"/>
  <c r="DY14"/>
  <c r="DZ14"/>
  <c r="EN14"/>
  <c r="EO14"/>
  <c r="ET14"/>
  <c r="I15"/>
  <c r="L15"/>
  <c r="M15"/>
  <c r="O15"/>
  <c r="P15"/>
  <c r="R15"/>
  <c r="S15"/>
  <c r="U15"/>
  <c r="V15"/>
  <c r="X15"/>
  <c r="AA15"/>
  <c r="AB15"/>
  <c r="AD15"/>
  <c r="AE15"/>
  <c r="AG15"/>
  <c r="AH15"/>
  <c r="AL15"/>
  <c r="AM15"/>
  <c r="AN15"/>
  <c r="AT15"/>
  <c r="AX15"/>
  <c r="BJ15"/>
  <c r="BV15"/>
  <c r="BY15"/>
  <c r="CC15"/>
  <c r="CD15"/>
  <c r="CF15"/>
  <c r="CG15"/>
  <c r="CJ15"/>
  <c r="CL15"/>
  <c r="CM15"/>
  <c r="CO15"/>
  <c r="CP15"/>
  <c r="CZ15"/>
  <c r="DM15"/>
  <c r="DP15"/>
  <c r="DQ15"/>
  <c r="DS15"/>
  <c r="DT15"/>
  <c r="DV15"/>
  <c r="DW15"/>
  <c r="DY15"/>
  <c r="DZ15"/>
  <c r="EC15"/>
  <c r="ET15"/>
  <c r="EU15"/>
  <c r="I16"/>
  <c r="L16"/>
  <c r="M16"/>
  <c r="O16"/>
  <c r="P16"/>
  <c r="R16"/>
  <c r="S16"/>
  <c r="U16"/>
  <c r="V16"/>
  <c r="X16"/>
  <c r="AA16"/>
  <c r="AB16"/>
  <c r="AD16"/>
  <c r="AE16"/>
  <c r="AG16"/>
  <c r="AH16"/>
  <c r="AL16"/>
  <c r="AM16"/>
  <c r="AN16"/>
  <c r="AP16"/>
  <c r="AT16"/>
  <c r="AX16"/>
  <c r="BA16"/>
  <c r="BE16"/>
  <c r="BF16"/>
  <c r="BJ16"/>
  <c r="BV16"/>
  <c r="BY16"/>
  <c r="CC16"/>
  <c r="CD16"/>
  <c r="CF16"/>
  <c r="CG16"/>
  <c r="CJ16"/>
  <c r="CL16"/>
  <c r="CM16"/>
  <c r="CT16"/>
  <c r="CZ16"/>
  <c r="DM16"/>
  <c r="DP16"/>
  <c r="DS16"/>
  <c r="DT16"/>
  <c r="DW16"/>
  <c r="DY16"/>
  <c r="DZ16"/>
  <c r="I17"/>
  <c r="L17"/>
  <c r="M17"/>
  <c r="O17"/>
  <c r="P17"/>
  <c r="R17"/>
  <c r="S17"/>
  <c r="U17"/>
  <c r="V17"/>
  <c r="X17"/>
  <c r="AA17"/>
  <c r="AB17"/>
  <c r="AD17"/>
  <c r="AE17"/>
  <c r="AG17"/>
  <c r="AH17"/>
  <c r="AL17"/>
  <c r="AO17"/>
  <c r="AT17"/>
  <c r="AX17"/>
  <c r="BE17"/>
  <c r="BF17"/>
  <c r="BJ17"/>
  <c r="BV17"/>
  <c r="BY17"/>
  <c r="CC17"/>
  <c r="CF17"/>
  <c r="CG17"/>
  <c r="CJ17"/>
  <c r="CL17"/>
  <c r="CM17"/>
  <c r="CT17"/>
  <c r="CZ17"/>
  <c r="DM17"/>
  <c r="DS17"/>
  <c r="DT17"/>
  <c r="DV17"/>
  <c r="DW17"/>
  <c r="DY17"/>
  <c r="DZ17"/>
  <c r="I18"/>
  <c r="L18"/>
  <c r="M18"/>
  <c r="O18"/>
  <c r="P18"/>
  <c r="R18"/>
  <c r="S18"/>
  <c r="U18"/>
  <c r="V18"/>
  <c r="X18"/>
  <c r="AA18"/>
  <c r="AB18"/>
  <c r="AD18"/>
  <c r="AE18"/>
  <c r="AG18"/>
  <c r="AH18"/>
  <c r="AJ18"/>
  <c r="AK18"/>
  <c r="AO18"/>
  <c r="AX18"/>
  <c r="BE18"/>
  <c r="BV18"/>
  <c r="BY18"/>
  <c r="CC18"/>
  <c r="CD18"/>
  <c r="CF18"/>
  <c r="CG18"/>
  <c r="CJ18"/>
  <c r="CM18"/>
  <c r="CO18"/>
  <c r="CP18"/>
  <c r="CZ18"/>
  <c r="DM18"/>
  <c r="DP18"/>
  <c r="DS18"/>
  <c r="DT18"/>
  <c r="DV18"/>
  <c r="DW18"/>
  <c r="I19"/>
  <c r="L19"/>
  <c r="M19"/>
  <c r="O19"/>
  <c r="P19"/>
  <c r="R19"/>
  <c r="S19"/>
  <c r="U19"/>
  <c r="V19"/>
  <c r="X19"/>
  <c r="AA19"/>
  <c r="AB19"/>
  <c r="AD19"/>
  <c r="AE19"/>
  <c r="AG19"/>
  <c r="AH19"/>
  <c r="AL19"/>
  <c r="AM19"/>
  <c r="AN19"/>
  <c r="AX19"/>
  <c r="BE19"/>
  <c r="BF19"/>
  <c r="BJ19"/>
  <c r="BV19"/>
  <c r="BY19"/>
  <c r="CD19"/>
  <c r="CF19"/>
  <c r="CG19"/>
  <c r="CJ19"/>
  <c r="CL19"/>
  <c r="CM19"/>
  <c r="CP19"/>
  <c r="CZ19"/>
  <c r="DM19"/>
  <c r="DP19"/>
  <c r="DQ19"/>
  <c r="DS19"/>
  <c r="DT19"/>
  <c r="DV19"/>
  <c r="DW19"/>
  <c r="DY19"/>
  <c r="DZ19"/>
  <c r="I20"/>
  <c r="L20"/>
  <c r="M20"/>
  <c r="O20"/>
  <c r="P20"/>
  <c r="R20"/>
  <c r="S20"/>
  <c r="U20"/>
  <c r="V20"/>
  <c r="X20"/>
  <c r="AA20"/>
  <c r="AB20"/>
  <c r="AD20"/>
  <c r="AE20"/>
  <c r="AG20"/>
  <c r="AH20"/>
  <c r="AL20"/>
  <c r="AO20"/>
  <c r="AT20"/>
  <c r="AX20"/>
  <c r="BE20"/>
  <c r="BF20"/>
  <c r="BJ20"/>
  <c r="BV20"/>
  <c r="BY20"/>
  <c r="CD20"/>
  <c r="CF20"/>
  <c r="CG20"/>
  <c r="CJ20"/>
  <c r="CL20"/>
  <c r="CM20"/>
  <c r="CP20"/>
  <c r="CR20"/>
  <c r="CS20"/>
  <c r="CZ20"/>
  <c r="DM20"/>
  <c r="DP20"/>
  <c r="DS20"/>
  <c r="DT20"/>
  <c r="DV20"/>
  <c r="DW20"/>
  <c r="DY20"/>
  <c r="DZ20"/>
  <c r="I21"/>
  <c r="M21"/>
  <c r="P21"/>
  <c r="S21"/>
  <c r="V21"/>
  <c r="AB21"/>
  <c r="AE21"/>
  <c r="AH21"/>
  <c r="AT21"/>
  <c r="L21"/>
  <c r="O21"/>
  <c r="R21"/>
  <c r="U21"/>
  <c r="X21"/>
  <c r="AA21"/>
  <c r="AD21"/>
  <c r="AG21"/>
  <c r="AJ21"/>
  <c r="AO21"/>
  <c r="AX21"/>
  <c r="BE21"/>
  <c r="BF21"/>
  <c r="BJ21"/>
  <c r="BV21"/>
  <c r="BY21"/>
  <c r="CC21"/>
  <c r="CD21"/>
  <c r="CJ21"/>
  <c r="CM21"/>
  <c r="CF21"/>
  <c r="CG21"/>
  <c r="CL21"/>
  <c r="CZ21"/>
  <c r="DM21"/>
  <c r="DP21"/>
  <c r="DS21"/>
  <c r="DT21"/>
  <c r="DV21"/>
  <c r="DW21"/>
  <c r="DY21"/>
  <c r="DZ21"/>
  <c r="I22"/>
  <c r="M22"/>
  <c r="P22"/>
  <c r="S22"/>
  <c r="V22"/>
  <c r="AB22"/>
  <c r="AE22"/>
  <c r="AH22"/>
  <c r="AT22"/>
  <c r="L22"/>
  <c r="O22"/>
  <c r="R22"/>
  <c r="U22"/>
  <c r="X22"/>
  <c r="AA22"/>
  <c r="AD22"/>
  <c r="AG22"/>
  <c r="AX22"/>
  <c r="BJ22"/>
  <c r="BV22"/>
  <c r="BY22"/>
  <c r="CC22"/>
  <c r="CD22"/>
  <c r="CM22"/>
  <c r="CF22"/>
  <c r="CG22"/>
  <c r="CJ22"/>
  <c r="CL22"/>
  <c r="CZ22"/>
  <c r="DP22"/>
  <c r="DS22"/>
  <c r="DT22"/>
  <c r="DV22"/>
  <c r="DW22"/>
  <c r="DY22"/>
  <c r="ET22"/>
  <c r="EU22"/>
  <c r="M23"/>
  <c r="P23"/>
  <c r="S23"/>
  <c r="V23"/>
  <c r="AB23"/>
  <c r="AE23"/>
  <c r="AH23"/>
  <c r="CD23"/>
  <c r="CJ23"/>
  <c r="CM23"/>
  <c r="O23"/>
  <c r="R23"/>
  <c r="U23"/>
  <c r="X23"/>
  <c r="AA23"/>
  <c r="AG23"/>
  <c r="AL23"/>
  <c r="AO23"/>
  <c r="AT23"/>
  <c r="AX23"/>
  <c r="BE23"/>
  <c r="BF23"/>
  <c r="BJ23"/>
  <c r="BV23"/>
  <c r="BY23"/>
  <c r="CC23"/>
  <c r="CL23"/>
  <c r="CT23"/>
  <c r="CZ23"/>
  <c r="DM23"/>
  <c r="DP23"/>
  <c r="DQ23"/>
  <c r="DS23"/>
  <c r="DT23"/>
  <c r="DV23"/>
  <c r="DW23"/>
  <c r="DY23"/>
  <c r="DZ23"/>
  <c r="M24"/>
  <c r="P24"/>
  <c r="S24"/>
  <c r="V24"/>
  <c r="AB24"/>
  <c r="AE24"/>
  <c r="AH24"/>
  <c r="CD24"/>
  <c r="CJ24"/>
  <c r="CM24"/>
  <c r="L24"/>
  <c r="O24"/>
  <c r="R24"/>
  <c r="U24"/>
  <c r="X24"/>
  <c r="AG24"/>
  <c r="AJ24"/>
  <c r="AO24"/>
  <c r="AT24"/>
  <c r="AX24"/>
  <c r="BE24"/>
  <c r="BF24"/>
  <c r="BJ24"/>
  <c r="BV24"/>
  <c r="BY24"/>
  <c r="CC24"/>
  <c r="CF24"/>
  <c r="CG24"/>
  <c r="CL24"/>
  <c r="CZ24"/>
  <c r="DM24"/>
  <c r="DP24"/>
  <c r="DS24"/>
  <c r="DT24"/>
  <c r="DV24"/>
  <c r="DW24"/>
  <c r="DY24"/>
  <c r="DZ24"/>
  <c r="M25"/>
  <c r="S25"/>
  <c r="V25"/>
  <c r="AB25"/>
  <c r="AE25"/>
  <c r="AH25"/>
  <c r="AO25"/>
  <c r="AT25"/>
  <c r="CD25"/>
  <c r="CJ25"/>
  <c r="CM25"/>
  <c r="I25"/>
  <c r="L25"/>
  <c r="O25"/>
  <c r="R25"/>
  <c r="U25"/>
  <c r="X25"/>
  <c r="AA25"/>
  <c r="AD25"/>
  <c r="AG25"/>
  <c r="AL25"/>
  <c r="AX25"/>
  <c r="BE25"/>
  <c r="BF25"/>
  <c r="BJ25"/>
  <c r="BV25"/>
  <c r="BY25"/>
  <c r="CC25"/>
  <c r="CF25"/>
  <c r="CG25"/>
  <c r="CL25"/>
  <c r="CO25"/>
  <c r="CZ25"/>
  <c r="DM25"/>
  <c r="DP25"/>
  <c r="DQ25"/>
  <c r="DS25"/>
  <c r="DT25"/>
  <c r="DV25"/>
  <c r="DW25"/>
  <c r="DY25"/>
  <c r="DZ25"/>
  <c r="M26"/>
  <c r="P26"/>
  <c r="S26"/>
  <c r="V26"/>
  <c r="AB26"/>
  <c r="AE26"/>
  <c r="AH26"/>
  <c r="AT26"/>
  <c r="CD26"/>
  <c r="CM26"/>
  <c r="I26"/>
  <c r="L26"/>
  <c r="O26"/>
  <c r="R26"/>
  <c r="U26"/>
  <c r="X26"/>
  <c r="AA26"/>
  <c r="AD26"/>
  <c r="AG26"/>
  <c r="AL26"/>
  <c r="AX26"/>
  <c r="BE26"/>
  <c r="BJ26"/>
  <c r="BV26"/>
  <c r="BY26"/>
  <c r="CF26"/>
  <c r="CG26"/>
  <c r="CJ26"/>
  <c r="CL26"/>
  <c r="CZ26"/>
  <c r="DM26"/>
  <c r="DP26"/>
  <c r="DQ26"/>
  <c r="DS26"/>
  <c r="DT26"/>
  <c r="DV26"/>
  <c r="DW26"/>
  <c r="DY26"/>
  <c r="DZ26"/>
  <c r="M27"/>
  <c r="P27"/>
  <c r="S27"/>
  <c r="V27"/>
  <c r="AB27"/>
  <c r="AE27"/>
  <c r="AH27"/>
  <c r="AT27"/>
  <c r="CD27"/>
  <c r="CM27"/>
  <c r="I27"/>
  <c r="L27"/>
  <c r="O27"/>
  <c r="R27"/>
  <c r="U27"/>
  <c r="X27"/>
  <c r="AA27"/>
  <c r="AD27"/>
  <c r="AG27"/>
  <c r="AL27"/>
  <c r="AX27"/>
  <c r="BJ27"/>
  <c r="BP27"/>
  <c r="BV27"/>
  <c r="BY27"/>
  <c r="CC27"/>
  <c r="CJ27"/>
  <c r="CL27"/>
  <c r="CZ27"/>
  <c r="DM27"/>
  <c r="DP27"/>
  <c r="DQ27"/>
  <c r="DS27"/>
  <c r="DT27"/>
  <c r="DV27"/>
  <c r="DW27"/>
  <c r="DY27"/>
  <c r="DZ27"/>
  <c r="M28"/>
  <c r="P28"/>
  <c r="S28"/>
  <c r="V28"/>
  <c r="AB28"/>
  <c r="AE28"/>
  <c r="AH28"/>
  <c r="CD28"/>
  <c r="CM28"/>
  <c r="I28"/>
  <c r="L28"/>
  <c r="O28"/>
  <c r="R28"/>
  <c r="U28"/>
  <c r="X28"/>
  <c r="AA28"/>
  <c r="AD28"/>
  <c r="AG28"/>
  <c r="AL28"/>
  <c r="AO28"/>
  <c r="AX28"/>
  <c r="BG28"/>
  <c r="BJ28"/>
  <c r="BV28"/>
  <c r="BY28"/>
  <c r="CC28"/>
  <c r="CF28"/>
  <c r="CG28"/>
  <c r="CJ28"/>
  <c r="CL28"/>
  <c r="CZ28"/>
  <c r="DB28"/>
  <c r="DC28" s="1"/>
  <c r="DM28"/>
  <c r="DP28"/>
  <c r="DQ28"/>
  <c r="DS28"/>
  <c r="DT28"/>
  <c r="DV28"/>
  <c r="DW28"/>
  <c r="DY28"/>
  <c r="M29"/>
  <c r="P29"/>
  <c r="S29"/>
  <c r="V29"/>
  <c r="AB29"/>
  <c r="AE29"/>
  <c r="AH29"/>
  <c r="CD29"/>
  <c r="CJ29"/>
  <c r="CM29"/>
  <c r="L29"/>
  <c r="O29"/>
  <c r="R29"/>
  <c r="U29"/>
  <c r="X29"/>
  <c r="AA29"/>
  <c r="AD29"/>
  <c r="AG29"/>
  <c r="AL29"/>
  <c r="AX29"/>
  <c r="BA29"/>
  <c r="BE29"/>
  <c r="BJ29"/>
  <c r="BP29"/>
  <c r="BV29"/>
  <c r="BY29"/>
  <c r="CC29"/>
  <c r="CF29"/>
  <c r="CG29"/>
  <c r="CL29"/>
  <c r="CT29"/>
  <c r="CZ29"/>
  <c r="DM29"/>
  <c r="DP29"/>
  <c r="DS29"/>
  <c r="DT29"/>
  <c r="DV29"/>
  <c r="DW29"/>
  <c r="EK29"/>
  <c r="BA30"/>
  <c r="AV31"/>
  <c r="AV35" s="1"/>
  <c r="AW31"/>
  <c r="AW33" s="1"/>
  <c r="BT31"/>
  <c r="BT35" s="1"/>
  <c r="BW31"/>
  <c r="BW35" s="1"/>
  <c r="BX31"/>
  <c r="BX33" s="1"/>
  <c r="CU31"/>
  <c r="CU35" s="1"/>
  <c r="CX31"/>
  <c r="CX35" s="1"/>
  <c r="CY31"/>
  <c r="CY35" s="1"/>
  <c r="DA31"/>
  <c r="DA33" s="1"/>
  <c r="DD31"/>
  <c r="DD35" s="1"/>
  <c r="C22" i="1"/>
  <c r="D22"/>
  <c r="E24"/>
  <c r="F24"/>
  <c r="F26"/>
  <c r="C26" s="1"/>
  <c r="G26"/>
  <c r="D26" s="1"/>
  <c r="E32"/>
  <c r="E33"/>
  <c r="E36"/>
  <c r="AO22" i="2"/>
  <c r="AO29"/>
  <c r="AO27"/>
  <c r="AO26"/>
  <c r="F38" i="6"/>
  <c r="BS14" i="2"/>
  <c r="G37" i="1"/>
  <c r="E72" i="11"/>
  <c r="E58" i="12"/>
  <c r="F58"/>
  <c r="C56"/>
  <c r="DM22" i="2"/>
  <c r="F77" i="14"/>
  <c r="C76"/>
  <c r="EH24" i="2" s="1"/>
  <c r="E77" i="14"/>
  <c r="F79" i="15"/>
  <c r="C76"/>
  <c r="EH25" i="2" s="1"/>
  <c r="E79" i="15"/>
  <c r="F74" i="18"/>
  <c r="E74"/>
  <c r="C68" i="19"/>
  <c r="F71"/>
  <c r="E71"/>
  <c r="E41" i="6"/>
  <c r="E74" i="9"/>
  <c r="F74" i="11"/>
  <c r="F73" i="3"/>
  <c r="E73"/>
  <c r="E76" i="12"/>
  <c r="F73" i="17"/>
  <c r="C72"/>
  <c r="EE27" i="2" s="1"/>
  <c r="E73" i="17"/>
  <c r="E79" i="8"/>
  <c r="F79"/>
  <c r="E73"/>
  <c r="CC20" i="2"/>
  <c r="C71" i="12"/>
  <c r="C38" i="19"/>
  <c r="F39"/>
  <c r="D94" l="1"/>
  <c r="E14" i="12"/>
  <c r="EQ29" i="2"/>
  <c r="ES29" s="1"/>
  <c r="F140" i="3"/>
  <c r="F17" i="14"/>
  <c r="C98" i="12"/>
  <c r="D98"/>
  <c r="D25"/>
  <c r="V31" i="2"/>
  <c r="V35" s="1"/>
  <c r="EQ14"/>
  <c r="ES14" s="1"/>
  <c r="C93" i="4"/>
  <c r="D25" i="11"/>
  <c r="F40"/>
  <c r="C25"/>
  <c r="D93" i="4"/>
  <c r="K27" i="2"/>
  <c r="F60" i="4"/>
  <c r="H9" i="1"/>
  <c r="E17" i="19"/>
  <c r="F80" i="14"/>
  <c r="AZ23" i="2"/>
  <c r="BA23" s="1"/>
  <c r="D25" i="13"/>
  <c r="E40" i="9"/>
  <c r="EB15" i="2"/>
  <c r="ED15" s="1"/>
  <c r="E5" i="12"/>
  <c r="F55" i="16"/>
  <c r="E40" i="8"/>
  <c r="CK27" i="2"/>
  <c r="E69" i="13"/>
  <c r="F7" i="7"/>
  <c r="E66" i="15"/>
  <c r="D25" i="18"/>
  <c r="F5" i="17"/>
  <c r="AC24" i="2"/>
  <c r="CK28"/>
  <c r="F32" i="18"/>
  <c r="F12" i="12"/>
  <c r="E7"/>
  <c r="AU21" i="2"/>
  <c r="F5" i="16"/>
  <c r="E26" i="5"/>
  <c r="E5" i="14"/>
  <c r="DR29" i="2"/>
  <c r="K26"/>
  <c r="E5" i="13"/>
  <c r="AU22" i="2"/>
  <c r="F81" i="12"/>
  <c r="CQ20" i="2"/>
  <c r="E5" i="8"/>
  <c r="F26" i="5"/>
  <c r="E96" i="3"/>
  <c r="E69"/>
  <c r="F26" i="12"/>
  <c r="AR22" i="2"/>
  <c r="F41" i="5"/>
  <c r="F7" i="12"/>
  <c r="E37" i="5"/>
  <c r="C25"/>
  <c r="CH23" i="2"/>
  <c r="Z20"/>
  <c r="F114" i="3"/>
  <c r="E54" i="13"/>
  <c r="N22" i="2"/>
  <c r="F14" i="11"/>
  <c r="DO18" i="2"/>
  <c r="K17"/>
  <c r="E125" i="3"/>
  <c r="AF14" i="2"/>
  <c r="C36" i="16"/>
  <c r="BQ26" i="2" s="1"/>
  <c r="F26" s="1"/>
  <c r="E17" i="16"/>
  <c r="ED23" i="2"/>
  <c r="E17" i="13"/>
  <c r="E26" i="12"/>
  <c r="CK22" i="2"/>
  <c r="F5" i="12"/>
  <c r="CH19" i="2"/>
  <c r="AI18"/>
  <c r="AC18"/>
  <c r="AI17"/>
  <c r="E26" i="6"/>
  <c r="F80"/>
  <c r="F20"/>
  <c r="DU29" i="2"/>
  <c r="AF28"/>
  <c r="E26" i="17"/>
  <c r="E26" i="14"/>
  <c r="E66"/>
  <c r="CN23" i="2"/>
  <c r="EA23"/>
  <c r="W21"/>
  <c r="E37" i="11"/>
  <c r="EA21" i="2"/>
  <c r="N21"/>
  <c r="F14" i="9"/>
  <c r="E89"/>
  <c r="CN18" i="2"/>
  <c r="F56" i="8"/>
  <c r="E7"/>
  <c r="W18" i="2"/>
  <c r="E34" i="7"/>
  <c r="F67" i="6"/>
  <c r="E35" i="5"/>
  <c r="E32"/>
  <c r="E67"/>
  <c r="DU15" i="2"/>
  <c r="CN15"/>
  <c r="F57" i="5"/>
  <c r="C4"/>
  <c r="BN15" i="2"/>
  <c r="F15" s="1"/>
  <c r="F35" i="5"/>
  <c r="F30"/>
  <c r="AU14" i="2"/>
  <c r="F34" i="4"/>
  <c r="F17"/>
  <c r="F5"/>
  <c r="F41" i="1"/>
  <c r="H41" s="1"/>
  <c r="F69" i="3"/>
  <c r="DD33" i="2"/>
  <c r="F26" i="19"/>
  <c r="E17" i="17"/>
  <c r="CH27" i="2"/>
  <c r="EA25"/>
  <c r="AU25"/>
  <c r="CH25"/>
  <c r="Z25"/>
  <c r="CE25"/>
  <c r="F37" i="14"/>
  <c r="F35" s="1"/>
  <c r="F34" s="1"/>
  <c r="F20" i="13"/>
  <c r="F62"/>
  <c r="Q22" i="2"/>
  <c r="E93" i="11"/>
  <c r="F40" i="9"/>
  <c r="E20"/>
  <c r="F36"/>
  <c r="F84"/>
  <c r="AU19" i="2"/>
  <c r="F7" i="8"/>
  <c r="ES18" i="2"/>
  <c r="F14" i="8"/>
  <c r="F79" i="7"/>
  <c r="E37" i="6"/>
  <c r="E35"/>
  <c r="CE15" i="2"/>
  <c r="AF15"/>
  <c r="W15"/>
  <c r="EP15"/>
  <c r="E83" i="4"/>
  <c r="E72"/>
  <c r="D4"/>
  <c r="G31" i="1"/>
  <c r="E130" i="3"/>
  <c r="F7" i="19"/>
  <c r="BA27" i="2"/>
  <c r="F31" i="16"/>
  <c r="E29"/>
  <c r="F31" i="15"/>
  <c r="F29"/>
  <c r="E20"/>
  <c r="AI24" i="2"/>
  <c r="CK23"/>
  <c r="E26" i="13"/>
  <c r="CH22" i="2"/>
  <c r="F93" i="11"/>
  <c r="F37"/>
  <c r="E7"/>
  <c r="DJ20" i="2"/>
  <c r="CT20"/>
  <c r="E26" i="10"/>
  <c r="F20"/>
  <c r="E12"/>
  <c r="BG19" i="2"/>
  <c r="BZ18"/>
  <c r="E14" i="8"/>
  <c r="T18" i="2"/>
  <c r="BP18"/>
  <c r="F80" i="8"/>
  <c r="F17" i="7"/>
  <c r="DJ16" i="2"/>
  <c r="F37" i="6"/>
  <c r="F86"/>
  <c r="C4"/>
  <c r="DR15" i="2"/>
  <c r="BO15"/>
  <c r="F20" i="5"/>
  <c r="DX14" i="2"/>
  <c r="CE14"/>
  <c r="E7" i="19"/>
  <c r="D4"/>
  <c r="E34"/>
  <c r="AC29" i="2"/>
  <c r="DK29"/>
  <c r="DH29" s="1"/>
  <c r="E84" i="18"/>
  <c r="F77" i="17"/>
  <c r="C25"/>
  <c r="E31"/>
  <c r="AI27" i="2"/>
  <c r="E81" i="16"/>
  <c r="W26" i="2"/>
  <c r="C4" i="16"/>
  <c r="E26"/>
  <c r="E12"/>
  <c r="AZ25" i="2"/>
  <c r="G25" s="1"/>
  <c r="E31" i="15"/>
  <c r="F20"/>
  <c r="F26" i="14"/>
  <c r="E82"/>
  <c r="DK24" i="2"/>
  <c r="DH24" s="1"/>
  <c r="F91" i="13"/>
  <c r="F23" i="2"/>
  <c r="DO23"/>
  <c r="F54" i="13"/>
  <c r="D95"/>
  <c r="F85"/>
  <c r="D4"/>
  <c r="F77" i="12"/>
  <c r="EI22" i="2"/>
  <c r="EJ22" s="1"/>
  <c r="E29" i="12"/>
  <c r="DO22" i="2"/>
  <c r="F29" i="12"/>
  <c r="DR22" i="2"/>
  <c r="E64" i="12"/>
  <c r="F37"/>
  <c r="E77"/>
  <c r="E12"/>
  <c r="F7" i="11"/>
  <c r="F83" i="10"/>
  <c r="E7"/>
  <c r="E66"/>
  <c r="AF20" i="2"/>
  <c r="AR20"/>
  <c r="F20" i="9"/>
  <c r="CK19" i="2"/>
  <c r="F64" i="9"/>
  <c r="DK19" i="2"/>
  <c r="DX19"/>
  <c r="Q19"/>
  <c r="CQ19"/>
  <c r="K19"/>
  <c r="E66" i="8"/>
  <c r="CE18" i="2"/>
  <c r="K18"/>
  <c r="BL31"/>
  <c r="BL33" s="1"/>
  <c r="E88" i="8"/>
  <c r="EA18" i="2"/>
  <c r="AR18"/>
  <c r="BZ16"/>
  <c r="E7" i="6"/>
  <c r="E32"/>
  <c r="F12"/>
  <c r="F85" i="5"/>
  <c r="E20"/>
  <c r="DO15" i="2"/>
  <c r="E20" i="4"/>
  <c r="CK14" i="2"/>
  <c r="Z14"/>
  <c r="C25" i="4"/>
  <c r="E14"/>
  <c r="E7"/>
  <c r="F31"/>
  <c r="F104" i="3"/>
  <c r="F47"/>
  <c r="CU33" i="2"/>
  <c r="F29" i="19"/>
  <c r="E29"/>
  <c r="E12"/>
  <c r="E26"/>
  <c r="AI29" i="2"/>
  <c r="F31" i="19"/>
  <c r="E90"/>
  <c r="DO29" i="2"/>
  <c r="W29"/>
  <c r="E17" i="18"/>
  <c r="E7"/>
  <c r="Z28" i="2"/>
  <c r="E77" i="17"/>
  <c r="E46"/>
  <c r="DX27" i="2"/>
  <c r="E34" i="17"/>
  <c r="EV27" i="2"/>
  <c r="F31" i="17"/>
  <c r="W27" i="2"/>
  <c r="E94" i="17"/>
  <c r="F94"/>
  <c r="BS27" i="2"/>
  <c r="E86" i="16"/>
  <c r="E55"/>
  <c r="F92"/>
  <c r="EO26" i="2"/>
  <c r="EP26" s="1"/>
  <c r="BO26"/>
  <c r="BP26" s="1"/>
  <c r="ER26"/>
  <c r="ER31" s="1"/>
  <c r="J38" i="1" s="1"/>
  <c r="N26" i="2"/>
  <c r="F26" i="16"/>
  <c r="BA26" i="2"/>
  <c r="F34" i="16"/>
  <c r="F37"/>
  <c r="F29"/>
  <c r="F12"/>
  <c r="F7"/>
  <c r="EV25" i="2"/>
  <c r="F56" i="15"/>
  <c r="E41"/>
  <c r="F93"/>
  <c r="EB25" i="2"/>
  <c r="ED25" s="1"/>
  <c r="K25"/>
  <c r="E87" i="15"/>
  <c r="E56"/>
  <c r="DX25" i="2"/>
  <c r="EJ24"/>
  <c r="E17" i="14"/>
  <c r="BQ24" i="2"/>
  <c r="BS24" s="1"/>
  <c r="F64" i="14"/>
  <c r="E87"/>
  <c r="BZ24" i="2"/>
  <c r="N24"/>
  <c r="F5" i="14"/>
  <c r="AR24" i="2"/>
  <c r="E64" i="13"/>
  <c r="F26"/>
  <c r="BZ23" i="2"/>
  <c r="AI23"/>
  <c r="AR23"/>
  <c r="E88" i="12"/>
  <c r="F71"/>
  <c r="F96"/>
  <c r="E96"/>
  <c r="AZ22" i="2"/>
  <c r="BA22" s="1"/>
  <c r="F82" i="11"/>
  <c r="EO21" i="2"/>
  <c r="EP21" s="1"/>
  <c r="E87" i="11"/>
  <c r="AF21" i="2"/>
  <c r="AJ31"/>
  <c r="AJ35" s="1"/>
  <c r="K21"/>
  <c r="ES20"/>
  <c r="F66" i="10"/>
  <c r="F76"/>
  <c r="F7"/>
  <c r="DO20" i="2"/>
  <c r="E29" i="10"/>
  <c r="E20"/>
  <c r="E14"/>
  <c r="E84" i="9"/>
  <c r="E64"/>
  <c r="DO19" i="2"/>
  <c r="E34" i="9"/>
  <c r="F26"/>
  <c r="D97" i="8"/>
  <c r="EV18" i="2"/>
  <c r="EJ18"/>
  <c r="F20" i="8"/>
  <c r="E94"/>
  <c r="F34"/>
  <c r="BK31" i="2"/>
  <c r="BK33" s="1"/>
  <c r="E20" i="7"/>
  <c r="O31" i="2"/>
  <c r="O35" s="1"/>
  <c r="E86" i="7"/>
  <c r="AU17" i="2"/>
  <c r="F92" i="7"/>
  <c r="E65"/>
  <c r="ES16" i="2"/>
  <c r="E20" i="6"/>
  <c r="BO16" i="2"/>
  <c r="BP16" s="1"/>
  <c r="E91" i="6"/>
  <c r="DR16" i="2"/>
  <c r="E12" i="6"/>
  <c r="DU16" i="2"/>
  <c r="AI16"/>
  <c r="AC16"/>
  <c r="W16"/>
  <c r="C100" i="5"/>
  <c r="D100"/>
  <c r="EV15" i="2"/>
  <c r="BC35"/>
  <c r="BC33"/>
  <c r="E12" i="4"/>
  <c r="F89"/>
  <c r="F20"/>
  <c r="E23" i="3"/>
  <c r="D144"/>
  <c r="F7"/>
  <c r="F110"/>
  <c r="Q29" i="2"/>
  <c r="DX28"/>
  <c r="DR28"/>
  <c r="CE28"/>
  <c r="Q27"/>
  <c r="N27"/>
  <c r="T26"/>
  <c r="Q24"/>
  <c r="DK23"/>
  <c r="AC23"/>
  <c r="BZ22"/>
  <c r="W22"/>
  <c r="DU19"/>
  <c r="BZ19"/>
  <c r="AL18"/>
  <c r="CN16"/>
  <c r="AO16"/>
  <c r="F16"/>
  <c r="DK15"/>
  <c r="DJ15"/>
  <c r="AO15"/>
  <c r="AA31"/>
  <c r="AA35" s="1"/>
  <c r="E17" i="4"/>
  <c r="C4"/>
  <c r="F82" i="5"/>
  <c r="EP16" i="2"/>
  <c r="E80" i="6"/>
  <c r="C25"/>
  <c r="F17"/>
  <c r="F86" i="7"/>
  <c r="F29"/>
  <c r="F5"/>
  <c r="E56" i="8"/>
  <c r="E17"/>
  <c r="E76" i="9"/>
  <c r="F31"/>
  <c r="C4"/>
  <c r="E81" i="10"/>
  <c r="F56"/>
  <c r="E36"/>
  <c r="E17"/>
  <c r="F76" i="11"/>
  <c r="E17"/>
  <c r="E20" i="13"/>
  <c r="E31" i="14"/>
  <c r="E29"/>
  <c r="C25" i="15"/>
  <c r="E12"/>
  <c r="F86" i="16"/>
  <c r="F14"/>
  <c r="F88" i="17"/>
  <c r="E12"/>
  <c r="C4"/>
  <c r="E5"/>
  <c r="E20" i="18"/>
  <c r="E5" i="19"/>
  <c r="C4" i="14"/>
  <c r="F12" i="3"/>
  <c r="F31" i="13"/>
  <c r="E71" i="9"/>
  <c r="DK17" i="2"/>
  <c r="G21"/>
  <c r="F7" i="13"/>
  <c r="E64" i="10"/>
  <c r="BG15" i="2"/>
  <c r="K16"/>
  <c r="BG22"/>
  <c r="AR21"/>
  <c r="E34" i="8"/>
  <c r="E26" i="7"/>
  <c r="F65" i="16"/>
  <c r="BZ26" i="2"/>
  <c r="ES24"/>
  <c r="E41" i="18"/>
  <c r="CT28" i="2"/>
  <c r="D25" i="6"/>
  <c r="E67" i="4"/>
  <c r="F76" i="8"/>
  <c r="H20" i="1"/>
  <c r="CT15" i="2"/>
  <c r="E67" i="6"/>
  <c r="AF27" i="2"/>
  <c r="AF25"/>
  <c r="N25"/>
  <c r="T24"/>
  <c r="F20"/>
  <c r="C4" i="7"/>
  <c r="C4" i="8"/>
  <c r="BS19" i="2"/>
  <c r="D4" i="10"/>
  <c r="C4" i="11"/>
  <c r="E14" i="15"/>
  <c r="F17" i="16"/>
  <c r="F84" i="19"/>
  <c r="C25"/>
  <c r="E114" i="3"/>
  <c r="E7" i="9"/>
  <c r="F26" i="17"/>
  <c r="Z24" i="2"/>
  <c r="Z16"/>
  <c r="F65" i="7"/>
  <c r="D4" i="5"/>
  <c r="E5" i="15"/>
  <c r="D25" i="19"/>
  <c r="BZ17" i="2"/>
  <c r="BZ21"/>
  <c r="ED18"/>
  <c r="F5" i="6"/>
  <c r="DK22" i="2"/>
  <c r="BA20"/>
  <c r="AR17"/>
  <c r="E71" i="8"/>
  <c r="D97" i="11"/>
  <c r="F56"/>
  <c r="F56" i="9"/>
  <c r="E56" i="12"/>
  <c r="F57" i="17"/>
  <c r="DK18" i="2"/>
  <c r="DR18"/>
  <c r="E56" i="11"/>
  <c r="F89" i="18"/>
  <c r="BZ28" i="2"/>
  <c r="F14" i="18"/>
  <c r="E35"/>
  <c r="W28" i="2"/>
  <c r="C89" i="18"/>
  <c r="EQ28" i="2" s="1"/>
  <c r="ES28" s="1"/>
  <c r="F5" i="18"/>
  <c r="F35"/>
  <c r="F26"/>
  <c r="E12"/>
  <c r="E68" i="19"/>
  <c r="BZ29" i="2"/>
  <c r="E37" i="18"/>
  <c r="E38" i="19"/>
  <c r="F17" i="17"/>
  <c r="DQ31" i="2"/>
  <c r="DQ33" s="1"/>
  <c r="D4" i="16"/>
  <c r="F7" i="18"/>
  <c r="BZ27" i="2"/>
  <c r="CN27"/>
  <c r="DT31"/>
  <c r="DT33" s="1"/>
  <c r="AG31"/>
  <c r="I12" i="1" s="1"/>
  <c r="C12" s="1"/>
  <c r="I31" i="2"/>
  <c r="I35" s="1"/>
  <c r="D96" i="16"/>
  <c r="EG27" i="2"/>
  <c r="DO26"/>
  <c r="CP31"/>
  <c r="CP35" s="1"/>
  <c r="D99" i="18"/>
  <c r="H33" i="1"/>
  <c r="H6"/>
  <c r="F125" i="3"/>
  <c r="E140"/>
  <c r="D25" i="16"/>
  <c r="D39" s="1"/>
  <c r="D50" s="1"/>
  <c r="G50" s="1"/>
  <c r="BR26" i="2"/>
  <c r="AQ31"/>
  <c r="AQ33" s="1"/>
  <c r="D4" i="3"/>
  <c r="EM25" i="2"/>
  <c r="DJ25"/>
  <c r="W25"/>
  <c r="E82" i="15"/>
  <c r="D25"/>
  <c r="E64" i="14"/>
  <c r="AE31" i="2"/>
  <c r="AE35" s="1"/>
  <c r="CL31"/>
  <c r="CL33" s="1"/>
  <c r="D97" i="15"/>
  <c r="F76" i="14"/>
  <c r="E41"/>
  <c r="BZ25" i="2"/>
  <c r="E80" i="15"/>
  <c r="DP31" i="2"/>
  <c r="DP35" s="1"/>
  <c r="DJ24"/>
  <c r="F64" i="15"/>
  <c r="H24" i="1"/>
  <c r="E47" i="3"/>
  <c r="BY35" i="2"/>
  <c r="BY33"/>
  <c r="EM26"/>
  <c r="BI33"/>
  <c r="F76" i="15"/>
  <c r="Z21" i="2"/>
  <c r="E76" i="8"/>
  <c r="AC15" i="2"/>
  <c r="EU14"/>
  <c r="EV14" s="1"/>
  <c r="ES17"/>
  <c r="E7" i="13"/>
  <c r="F34" i="9"/>
  <c r="E34" i="15"/>
  <c r="F95" i="18"/>
  <c r="DO17" i="2"/>
  <c r="F89" i="9"/>
  <c r="F44" i="3"/>
  <c r="G34" i="1"/>
  <c r="G7"/>
  <c r="BF29" i="2"/>
  <c r="G29" s="1"/>
  <c r="EC26"/>
  <c r="EO25"/>
  <c r="EP25" s="1"/>
  <c r="N23"/>
  <c r="EC16"/>
  <c r="ED16" s="1"/>
  <c r="F26" i="6"/>
  <c r="DJ26" i="2"/>
  <c r="AN31"/>
  <c r="AN33" s="1"/>
  <c r="E63" i="16"/>
  <c r="E84" i="19"/>
  <c r="AW35" i="2"/>
  <c r="E66" i="12"/>
  <c r="F66"/>
  <c r="F80" i="15"/>
  <c r="F138" i="3"/>
  <c r="F64" i="13"/>
  <c r="F71" i="8"/>
  <c r="C97"/>
  <c r="G97" s="1"/>
  <c r="D97" i="14"/>
  <c r="E78" i="13"/>
  <c r="E20" i="12"/>
  <c r="F82" i="15"/>
  <c r="E90" i="5"/>
  <c r="F17" i="15"/>
  <c r="EU17" i="2"/>
  <c r="EV17" s="1"/>
  <c r="E84" i="6"/>
  <c r="E16" i="3"/>
  <c r="F32" i="6"/>
  <c r="CK17" i="2"/>
  <c r="CY33"/>
  <c r="E17" i="6"/>
  <c r="EL15" i="2"/>
  <c r="EM15" s="1"/>
  <c r="F36" i="10"/>
  <c r="K29" i="2"/>
  <c r="F26" i="7"/>
  <c r="E7" i="16"/>
  <c r="E104" i="3"/>
  <c r="F26" i="15"/>
  <c r="E31" i="9"/>
  <c r="D4" i="15"/>
  <c r="E52" i="3"/>
  <c r="E110"/>
  <c r="AP29" i="2"/>
  <c r="AR29" s="1"/>
  <c r="E29" i="15"/>
  <c r="F23" i="3"/>
  <c r="F33"/>
  <c r="D25" i="9"/>
  <c r="F81" i="7"/>
  <c r="F34" i="15"/>
  <c r="E91" i="13"/>
  <c r="F17" i="18"/>
  <c r="DR14" i="2"/>
  <c r="F17" i="11"/>
  <c r="F84" i="6"/>
  <c r="F74" i="13"/>
  <c r="F79" i="16"/>
  <c r="F61" i="19"/>
  <c r="E14" i="18"/>
  <c r="F20" i="14"/>
  <c r="Q25" i="2"/>
  <c r="CK25"/>
  <c r="Z22"/>
  <c r="EK20"/>
  <c r="EM20" s="1"/>
  <c r="EH16"/>
  <c r="EJ16" s="1"/>
  <c r="E56" i="9"/>
  <c r="F7"/>
  <c r="E64" i="15"/>
  <c r="F78" i="13"/>
  <c r="E92" i="7"/>
  <c r="E5" i="6"/>
  <c r="D25" i="10"/>
  <c r="DN31" i="2"/>
  <c r="DN35" s="1"/>
  <c r="E37" i="12"/>
  <c r="F64"/>
  <c r="EC28" i="2"/>
  <c r="AU24"/>
  <c r="AR16"/>
  <c r="E65" i="6"/>
  <c r="DJ18" i="2"/>
  <c r="F17" i="19"/>
  <c r="E29" i="4"/>
  <c r="E79" i="16"/>
  <c r="E97" i="9"/>
  <c r="DJ19" i="2"/>
  <c r="F14" i="4"/>
  <c r="E76" i="15"/>
  <c r="E93"/>
  <c r="E81" i="12"/>
  <c r="E77" i="19"/>
  <c r="C25" i="12"/>
  <c r="F29" i="10"/>
  <c r="E83"/>
  <c r="F66" i="8"/>
  <c r="E82" i="5"/>
  <c r="ES25" i="2"/>
  <c r="C4" i="13"/>
  <c r="E33" i="3"/>
  <c r="F21" i="1"/>
  <c r="F66" i="14"/>
  <c r="E95" i="18"/>
  <c r="F34" i="19"/>
  <c r="CK29" i="2"/>
  <c r="DO24"/>
  <c r="CK24"/>
  <c r="AU23"/>
  <c r="CS31"/>
  <c r="AU20"/>
  <c r="EB17"/>
  <c r="ED17" s="1"/>
  <c r="Z15"/>
  <c r="EE14"/>
  <c r="EG14" s="1"/>
  <c r="E31" i="13"/>
  <c r="F12"/>
  <c r="E65" i="18"/>
  <c r="AR28" i="2"/>
  <c r="DR17"/>
  <c r="AI25"/>
  <c r="W24"/>
  <c r="EE29"/>
  <c r="EG29" s="1"/>
  <c r="F28"/>
  <c r="CN29"/>
  <c r="AF16"/>
  <c r="F97" i="6"/>
  <c r="E7" i="3"/>
  <c r="N28" i="2"/>
  <c r="F130" i="3"/>
  <c r="D96" i="7"/>
  <c r="AI28" i="2"/>
  <c r="CN21"/>
  <c r="K14"/>
  <c r="EA28"/>
  <c r="CK21"/>
  <c r="F57" i="6"/>
  <c r="F7"/>
  <c r="DM31" i="2"/>
  <c r="DM35" s="1"/>
  <c r="J31"/>
  <c r="J35" s="1"/>
  <c r="CE26"/>
  <c r="CA26"/>
  <c r="CA29"/>
  <c r="CA28"/>
  <c r="CA27"/>
  <c r="CO31"/>
  <c r="CO35" s="1"/>
  <c r="CA24"/>
  <c r="CA23"/>
  <c r="EP22"/>
  <c r="CF31"/>
  <c r="CF35" s="1"/>
  <c r="CA22"/>
  <c r="AD31"/>
  <c r="I10" i="1" s="1"/>
  <c r="C10" s="1"/>
  <c r="L31" i="2"/>
  <c r="L35" s="1"/>
  <c r="AC22"/>
  <c r="CA21"/>
  <c r="CA18"/>
  <c r="CA17"/>
  <c r="BA19"/>
  <c r="CA25"/>
  <c r="CA20"/>
  <c r="CA19"/>
  <c r="CA16"/>
  <c r="CA15"/>
  <c r="CA14"/>
  <c r="G20"/>
  <c r="AF22"/>
  <c r="CE20"/>
  <c r="M31"/>
  <c r="M33" s="1"/>
  <c r="P31"/>
  <c r="P33" s="1"/>
  <c r="E37" i="7"/>
  <c r="F37"/>
  <c r="E57" i="6"/>
  <c r="E55" i="7"/>
  <c r="F55"/>
  <c r="F38" i="19"/>
  <c r="EA17" i="2"/>
  <c r="F14" i="5"/>
  <c r="EV19" i="2"/>
  <c r="E26" i="9"/>
  <c r="E31" i="10"/>
  <c r="F5"/>
  <c r="E74" i="13"/>
  <c r="F91" i="6"/>
  <c r="H36" i="1"/>
  <c r="CH18" i="2"/>
  <c r="F17" i="10"/>
  <c r="F56" i="12"/>
  <c r="BT33" i="2"/>
  <c r="CH14"/>
  <c r="F12" i="14"/>
  <c r="F12" i="17"/>
  <c r="E5" i="18"/>
  <c r="E7" i="14"/>
  <c r="E7" i="15"/>
  <c r="T22" i="2"/>
  <c r="F5" i="8"/>
  <c r="E41" i="5"/>
  <c r="F96" i="3"/>
  <c r="F30" i="1"/>
  <c r="H30" s="1"/>
  <c r="BR15" i="2"/>
  <c r="F37" i="5"/>
  <c r="E81" i="7"/>
  <c r="EN17" i="2"/>
  <c r="EP17" s="1"/>
  <c r="F36" i="8"/>
  <c r="BQ18" i="2"/>
  <c r="BS18" s="1"/>
  <c r="E26" i="8"/>
  <c r="D25"/>
  <c r="E12" i="13"/>
  <c r="AS31" i="2"/>
  <c r="AS35" s="1"/>
  <c r="DJ22"/>
  <c r="CX33"/>
  <c r="F19"/>
  <c r="BS22"/>
  <c r="E26" i="4"/>
  <c r="F26"/>
  <c r="C4" i="15"/>
  <c r="E65" i="16"/>
  <c r="EB26" i="2"/>
  <c r="F7" i="17"/>
  <c r="E7"/>
  <c r="F98" i="3"/>
  <c r="F31" i="1"/>
  <c r="F72" i="4"/>
  <c r="EI14" i="2"/>
  <c r="EJ14" s="1"/>
  <c r="Z29"/>
  <c r="DO28"/>
  <c r="Z27"/>
  <c r="AU27"/>
  <c r="AU26"/>
  <c r="DR24"/>
  <c r="AF24"/>
  <c r="Z23"/>
  <c r="AF23"/>
  <c r="CK20"/>
  <c r="AU16"/>
  <c r="CK15"/>
  <c r="K15"/>
  <c r="F12" i="4"/>
  <c r="E72" i="5"/>
  <c r="E79" i="7"/>
  <c r="F7" i="14"/>
  <c r="F5" i="15"/>
  <c r="F7"/>
  <c r="F63" i="16"/>
  <c r="E31" i="19"/>
  <c r="E67" i="17"/>
  <c r="AU28" i="2"/>
  <c r="AR14"/>
  <c r="AR25"/>
  <c r="BA14"/>
  <c r="F14"/>
  <c r="CE24"/>
  <c r="T21"/>
  <c r="F12" i="19"/>
  <c r="F41" i="12"/>
  <c r="E41"/>
  <c r="F38" i="17"/>
  <c r="E38"/>
  <c r="AF29" i="2"/>
  <c r="E14" i="11"/>
  <c r="D4"/>
  <c r="E7" i="7"/>
  <c r="C70"/>
  <c r="EE17" i="2" s="1"/>
  <c r="F15" i="1"/>
  <c r="H15" s="1"/>
  <c r="C32" i="3"/>
  <c r="CE27" i="2"/>
  <c r="T23"/>
  <c r="DX15"/>
  <c r="EP14"/>
  <c r="F30" i="6"/>
  <c r="D98" i="10"/>
  <c r="G18" i="1"/>
  <c r="H18" s="1"/>
  <c r="D32" i="3"/>
  <c r="K23" i="2"/>
  <c r="DV31"/>
  <c r="DV33" s="1"/>
  <c r="CJ31"/>
  <c r="CJ35" s="1"/>
  <c r="EJ25"/>
  <c r="E40" i="7"/>
  <c r="F68" i="19"/>
  <c r="AL24" i="2"/>
  <c r="BZ20"/>
  <c r="E76" i="14"/>
  <c r="DA35" i="2"/>
  <c r="AV33"/>
  <c r="BW33"/>
  <c r="EP29"/>
  <c r="ES27"/>
  <c r="DK25"/>
  <c r="BG23"/>
  <c r="E36" i="9"/>
  <c r="F46" i="17"/>
  <c r="F34"/>
  <c r="E71" i="12"/>
  <c r="AC26" i="2"/>
  <c r="DU24"/>
  <c r="CH24"/>
  <c r="AO19"/>
  <c r="N19"/>
  <c r="DU18"/>
  <c r="E86" i="6"/>
  <c r="F17" i="9"/>
  <c r="F81" i="10"/>
  <c r="E5"/>
  <c r="E85" i="13"/>
  <c r="F81" i="16"/>
  <c r="BP24" i="2"/>
  <c r="G24"/>
  <c r="C9" i="1"/>
  <c r="E9" s="1"/>
  <c r="AK31" i="2"/>
  <c r="EE22"/>
  <c r="EG22" s="1"/>
  <c r="E72" i="17"/>
  <c r="AX31" i="2"/>
  <c r="BS29"/>
  <c r="EA26"/>
  <c r="DX26"/>
  <c r="DK26"/>
  <c r="AI26"/>
  <c r="DU23"/>
  <c r="Q21"/>
  <c r="AI21"/>
  <c r="Q18"/>
  <c r="DU17"/>
  <c r="X31"/>
  <c r="R31"/>
  <c r="R35" s="1"/>
  <c r="EA16"/>
  <c r="CE16"/>
  <c r="Q16"/>
  <c r="E85" i="5"/>
  <c r="F65" i="6"/>
  <c r="F35"/>
  <c r="E29" i="7"/>
  <c r="E17"/>
  <c r="F64" i="8"/>
  <c r="E31"/>
  <c r="F29" i="11"/>
  <c r="E83" i="12"/>
  <c r="EM24" i="2"/>
  <c r="D25" i="14"/>
  <c r="F84" i="18"/>
  <c r="F37"/>
  <c r="F20"/>
  <c r="D4"/>
  <c r="E60" i="4"/>
  <c r="F41" i="18"/>
  <c r="AC25" i="2"/>
  <c r="S31"/>
  <c r="S33" s="1"/>
  <c r="F87" i="15"/>
  <c r="H32" i="1"/>
  <c r="H12"/>
  <c r="E80" i="14"/>
  <c r="G27" i="2"/>
  <c r="CG31"/>
  <c r="CG35" s="1"/>
  <c r="CM31"/>
  <c r="CM35" s="1"/>
  <c r="AB31"/>
  <c r="AB33" s="1"/>
  <c r="EK17"/>
  <c r="EM17" s="1"/>
  <c r="N17"/>
  <c r="ED22"/>
  <c r="EM29"/>
  <c r="BZ14"/>
  <c r="F90" i="5"/>
  <c r="EP19" i="2"/>
  <c r="F20" i="12"/>
  <c r="F34" i="7"/>
  <c r="BS16" i="2"/>
  <c r="CC31"/>
  <c r="CC35" s="1"/>
  <c r="H37" i="1"/>
  <c r="BV33" i="2"/>
  <c r="CZ31"/>
  <c r="CZ33" s="1"/>
  <c r="DB31"/>
  <c r="BX35"/>
  <c r="T29"/>
  <c r="EV28"/>
  <c r="AC28"/>
  <c r="T27"/>
  <c r="DX24"/>
  <c r="DX23"/>
  <c r="DR23"/>
  <c r="W23"/>
  <c r="CE22"/>
  <c r="DX21"/>
  <c r="BG21"/>
  <c r="AI20"/>
  <c r="W20"/>
  <c r="Q20"/>
  <c r="N20"/>
  <c r="CN19"/>
  <c r="AM31"/>
  <c r="AM35" s="1"/>
  <c r="AI19"/>
  <c r="AC19"/>
  <c r="DX18"/>
  <c r="DX17"/>
  <c r="CE17"/>
  <c r="AC17"/>
  <c r="T17"/>
  <c r="T16"/>
  <c r="N16"/>
  <c r="Q15"/>
  <c r="N15"/>
  <c r="DJ14"/>
  <c r="CN14"/>
  <c r="AI14"/>
  <c r="E44" i="3"/>
  <c r="F29" i="4"/>
  <c r="E5"/>
  <c r="E57" i="5"/>
  <c r="D25"/>
  <c r="E30" i="6"/>
  <c r="E5" i="7"/>
  <c r="E20" i="8"/>
  <c r="E12"/>
  <c r="E14" i="9"/>
  <c r="F31" i="10"/>
  <c r="F26"/>
  <c r="F87" i="11"/>
  <c r="E29"/>
  <c r="F31" i="14"/>
  <c r="E92" i="16"/>
  <c r="F83" i="17"/>
  <c r="E57"/>
  <c r="E20"/>
  <c r="F77" i="19"/>
  <c r="F20"/>
  <c r="H38" i="1"/>
  <c r="BG27" i="2"/>
  <c r="BE31"/>
  <c r="F27"/>
  <c r="E36" i="7"/>
  <c r="F36"/>
  <c r="BQ17" i="2"/>
  <c r="BS17" s="1"/>
  <c r="DZ31"/>
  <c r="BP28"/>
  <c r="EV26"/>
  <c r="DJ23"/>
  <c r="AF17"/>
  <c r="CH16"/>
  <c r="EA15"/>
  <c r="CQ15"/>
  <c r="BZ15"/>
  <c r="E64" i="8"/>
  <c r="C25" i="9"/>
  <c r="F88" i="10"/>
  <c r="F14"/>
  <c r="F83" i="12"/>
  <c r="F5" i="13"/>
  <c r="F82" i="14"/>
  <c r="E26" i="15"/>
  <c r="F12"/>
  <c r="E31" i="16"/>
  <c r="F20" i="17"/>
  <c r="F65" i="18"/>
  <c r="E20" i="19"/>
  <c r="Z26" i="2"/>
  <c r="F16" i="3"/>
  <c r="E62" i="13"/>
  <c r="F40" i="16"/>
  <c r="E40" i="10"/>
  <c r="EM16" i="2"/>
  <c r="CN26"/>
  <c r="EP24"/>
  <c r="EM22"/>
  <c r="EA22"/>
  <c r="CN22"/>
  <c r="DU21"/>
  <c r="ED20"/>
  <c r="EA19"/>
  <c r="AI15"/>
  <c r="T15"/>
  <c r="T14"/>
  <c r="EP20"/>
  <c r="F14" i="15"/>
  <c r="E5" i="16"/>
  <c r="C25" i="13"/>
  <c r="E65" i="5"/>
  <c r="Z18" i="2"/>
  <c r="F67" i="4"/>
  <c r="F52" i="3"/>
  <c r="DS31" i="2"/>
  <c r="DS35" s="1"/>
  <c r="CH15"/>
  <c r="AC14"/>
  <c r="E30" i="5"/>
  <c r="F20" i="7"/>
  <c r="F29" i="14"/>
  <c r="F12" i="18"/>
  <c r="C4"/>
  <c r="F7" i="4"/>
  <c r="AU15" i="2"/>
  <c r="F32" i="5"/>
  <c r="BA28" i="2"/>
  <c r="EA27"/>
  <c r="AF26"/>
  <c r="Q26"/>
  <c r="DU25"/>
  <c r="CN24"/>
  <c r="ES23"/>
  <c r="EV21"/>
  <c r="AC21"/>
  <c r="EA20"/>
  <c r="DU20"/>
  <c r="CN20"/>
  <c r="CH20"/>
  <c r="ES15"/>
  <c r="F83" i="4"/>
  <c r="E14" i="5"/>
  <c r="F88" i="8"/>
  <c r="F12"/>
  <c r="C25" i="10"/>
  <c r="E82" i="11"/>
  <c r="BR28" i="2"/>
  <c r="G28" s="1"/>
  <c r="K28"/>
  <c r="K24"/>
  <c r="F66" i="15"/>
  <c r="BP25" i="2"/>
  <c r="BB31"/>
  <c r="BD14"/>
  <c r="F136" i="3"/>
  <c r="G39" i="1"/>
  <c r="E136" i="3"/>
  <c r="F5"/>
  <c r="F5" i="1"/>
  <c r="C4" i="3"/>
  <c r="E5"/>
  <c r="E12" i="5"/>
  <c r="F12"/>
  <c r="E31" i="7"/>
  <c r="F31"/>
  <c r="C25"/>
  <c r="F17" i="8"/>
  <c r="D4"/>
  <c r="EH19" i="2"/>
  <c r="EJ19" s="1"/>
  <c r="F76" i="9"/>
  <c r="E5"/>
  <c r="F5"/>
  <c r="E76" i="10"/>
  <c r="EI20" i="2"/>
  <c r="EI21"/>
  <c r="EJ21" s="1"/>
  <c r="E76" i="11"/>
  <c r="E31"/>
  <c r="E26"/>
  <c r="F26"/>
  <c r="E32" i="12"/>
  <c r="F32"/>
  <c r="E34" i="13"/>
  <c r="BR23" i="2"/>
  <c r="BS23" s="1"/>
  <c r="F34" i="13"/>
  <c r="E14"/>
  <c r="F14"/>
  <c r="F20" i="16"/>
  <c r="E20"/>
  <c r="E29" i="17"/>
  <c r="F29"/>
  <c r="D25"/>
  <c r="E61" i="19"/>
  <c r="DY29" i="2"/>
  <c r="EA29" s="1"/>
  <c r="E88" i="3"/>
  <c r="C144"/>
  <c r="F88"/>
  <c r="EK18" i="2"/>
  <c r="E80" i="8"/>
  <c r="C25"/>
  <c r="F26"/>
  <c r="E42" i="3"/>
  <c r="G16" i="1"/>
  <c r="F42" i="3"/>
  <c r="E66" i="9"/>
  <c r="EC19" i="2"/>
  <c r="F66" i="9"/>
  <c r="E66" i="11"/>
  <c r="F66"/>
  <c r="EC21" i="2"/>
  <c r="E76" i="4"/>
  <c r="EK14" i="2"/>
  <c r="F76" i="4"/>
  <c r="C71" i="15"/>
  <c r="C97" s="1"/>
  <c r="E74"/>
  <c r="C70" i="16"/>
  <c r="F71"/>
  <c r="E71"/>
  <c r="C81" i="17"/>
  <c r="E81" s="1"/>
  <c r="F82"/>
  <c r="E82"/>
  <c r="E77" i="18"/>
  <c r="C73"/>
  <c r="F77"/>
  <c r="E64"/>
  <c r="C57"/>
  <c r="F64"/>
  <c r="C73" i="19"/>
  <c r="C94" s="1"/>
  <c r="F76"/>
  <c r="H11" i="1"/>
  <c r="D101" i="6"/>
  <c r="F91" i="9"/>
  <c r="E88" i="10"/>
  <c r="EV23" i="2"/>
  <c r="F65" i="5"/>
  <c r="E32" i="18"/>
  <c r="CK18" i="2"/>
  <c r="E27" i="3"/>
  <c r="G13" i="1"/>
  <c r="F27" i="3"/>
  <c r="BF14" i="2"/>
  <c r="E31" i="4"/>
  <c r="D25"/>
  <c r="E5" i="5"/>
  <c r="F5"/>
  <c r="ET16" i="2"/>
  <c r="E97" i="6"/>
  <c r="E14"/>
  <c r="D4"/>
  <c r="F14"/>
  <c r="EQ19" i="2"/>
  <c r="E91" i="9"/>
  <c r="EE19" i="2"/>
  <c r="C101" i="9"/>
  <c r="F94" i="10"/>
  <c r="EU20" i="2"/>
  <c r="E94" i="10"/>
  <c r="E56"/>
  <c r="F36" i="11"/>
  <c r="BQ21" i="2"/>
  <c r="BS21" s="1"/>
  <c r="E36" i="11"/>
  <c r="E37" i="15"/>
  <c r="BQ25" i="2"/>
  <c r="F37" i="15"/>
  <c r="EB28" i="2"/>
  <c r="F67" i="18"/>
  <c r="ET29" i="2"/>
  <c r="EV29" s="1"/>
  <c r="F90" i="19"/>
  <c r="F35" i="1"/>
  <c r="E116" i="3"/>
  <c r="F116"/>
  <c r="F122"/>
  <c r="E122"/>
  <c r="E12" i="11"/>
  <c r="F12"/>
  <c r="CQ21" i="2"/>
  <c r="E21" i="3"/>
  <c r="F21"/>
  <c r="EE15" i="2"/>
  <c r="F72" i="5"/>
  <c r="D98" i="17"/>
  <c r="E65"/>
  <c r="F65"/>
  <c r="F75" i="16"/>
  <c r="E75"/>
  <c r="EI26" i="2"/>
  <c r="E53" i="19"/>
  <c r="F53"/>
  <c r="E82" i="18"/>
  <c r="EL28" i="2"/>
  <c r="EM28" s="1"/>
  <c r="F82" i="18"/>
  <c r="F39" i="4"/>
  <c r="E76" i="6"/>
  <c r="C73"/>
  <c r="F76"/>
  <c r="E72" i="7"/>
  <c r="F72"/>
  <c r="F78"/>
  <c r="C75"/>
  <c r="CR31" i="2"/>
  <c r="CT19"/>
  <c r="F72" i="17"/>
  <c r="CN28" i="2"/>
  <c r="F50" i="3"/>
  <c r="F31" i="8"/>
  <c r="E17" i="9"/>
  <c r="F31" i="11"/>
  <c r="F88" i="12"/>
  <c r="C95" i="13"/>
  <c r="F87" i="14"/>
  <c r="C25"/>
  <c r="E14" i="16"/>
  <c r="D101" i="9"/>
  <c r="ES22" i="2"/>
  <c r="DK16"/>
  <c r="DX16"/>
  <c r="F19" i="1"/>
  <c r="E50" i="3"/>
  <c r="E12"/>
  <c r="F7" i="1"/>
  <c r="EH15" i="2"/>
  <c r="F77" i="5"/>
  <c r="E77"/>
  <c r="E14" i="7"/>
  <c r="F14"/>
  <c r="AY18" i="2"/>
  <c r="F29" i="8"/>
  <c r="E29"/>
  <c r="E81" i="9"/>
  <c r="F81"/>
  <c r="EL19" i="2"/>
  <c r="F12" i="10"/>
  <c r="C4"/>
  <c r="F64" i="11"/>
  <c r="E64"/>
  <c r="E20"/>
  <c r="F20"/>
  <c r="E5"/>
  <c r="F5"/>
  <c r="F17" i="12"/>
  <c r="C4"/>
  <c r="E17"/>
  <c r="F80" i="13"/>
  <c r="EO23" i="2"/>
  <c r="EP23" s="1"/>
  <c r="E80" i="13"/>
  <c r="EE23" i="2"/>
  <c r="F69" i="13"/>
  <c r="F56" i="14"/>
  <c r="E56"/>
  <c r="E12"/>
  <c r="D4"/>
  <c r="EL27" i="2"/>
  <c r="D4" i="17"/>
  <c r="F14"/>
  <c r="E14"/>
  <c r="F30" i="18"/>
  <c r="E30"/>
  <c r="C25"/>
  <c r="E14" i="19"/>
  <c r="F14"/>
  <c r="F71" i="9"/>
  <c r="EF19" i="2"/>
  <c r="E52" i="4"/>
  <c r="F52"/>
  <c r="DK20" i="2"/>
  <c r="DR20"/>
  <c r="DO14"/>
  <c r="DK14"/>
  <c r="F35" i="12"/>
  <c r="E35"/>
  <c r="E38" i="13"/>
  <c r="F38"/>
  <c r="E7" i="5"/>
  <c r="F7"/>
  <c r="EB27" i="2"/>
  <c r="F67" i="17"/>
  <c r="E13" i="7"/>
  <c r="Y17" i="2"/>
  <c r="F13" i="7"/>
  <c r="Y19" i="2"/>
  <c r="G19" s="1"/>
  <c r="E13" i="9"/>
  <c r="D12"/>
  <c r="F94" i="8"/>
  <c r="CE23" i="2"/>
  <c r="K22"/>
  <c r="F22"/>
  <c r="E17" i="5"/>
  <c r="F17"/>
  <c r="E63" i="7"/>
  <c r="F63"/>
  <c r="F83" i="8"/>
  <c r="E83"/>
  <c r="EO18" i="2"/>
  <c r="E29" i="9"/>
  <c r="F29"/>
  <c r="EF20" i="2"/>
  <c r="F14" i="12"/>
  <c r="D4"/>
  <c r="E29" i="13"/>
  <c r="F29"/>
  <c r="E93" i="14"/>
  <c r="F93"/>
  <c r="ET24" i="2"/>
  <c r="EV24" s="1"/>
  <c r="E14" i="14"/>
  <c r="F14"/>
  <c r="E83" i="17"/>
  <c r="EN27" i="2"/>
  <c r="EP27" s="1"/>
  <c r="E78" i="18"/>
  <c r="EH28" i="2"/>
  <c r="EJ28" s="1"/>
  <c r="F78" i="18"/>
  <c r="E79" i="19"/>
  <c r="F79"/>
  <c r="EB29" i="2"/>
  <c r="ED29" s="1"/>
  <c r="E63" i="19"/>
  <c r="F63"/>
  <c r="C4"/>
  <c r="F5"/>
  <c r="F64" i="10"/>
  <c r="EF17" i="2"/>
  <c r="EC14"/>
  <c r="F62" i="4"/>
  <c r="E62"/>
  <c r="CI31" i="2"/>
  <c r="CI35" s="1"/>
  <c r="CK16"/>
  <c r="CW14"/>
  <c r="CV31"/>
  <c r="F73" i="10"/>
  <c r="C71"/>
  <c r="EE20" i="2" s="1"/>
  <c r="F72" i="11"/>
  <c r="C71"/>
  <c r="C80"/>
  <c r="E81"/>
  <c r="E70" i="13"/>
  <c r="F70"/>
  <c r="C71" i="14"/>
  <c r="F74"/>
  <c r="F97" i="9"/>
  <c r="D25" i="7"/>
  <c r="BA21" i="2"/>
  <c r="BA15"/>
  <c r="EM23"/>
  <c r="EP28"/>
  <c r="CK26"/>
  <c r="DO25"/>
  <c r="EA24"/>
  <c r="DR21"/>
  <c r="AL21"/>
  <c r="DX20"/>
  <c r="K20"/>
  <c r="AF19"/>
  <c r="AF18"/>
  <c r="N18"/>
  <c r="CN17"/>
  <c r="Q17"/>
  <c r="AR26"/>
  <c r="H29" i="1"/>
  <c r="DJ29" i="2"/>
  <c r="CH29"/>
  <c r="N29"/>
  <c r="DU28"/>
  <c r="DU27"/>
  <c r="DO27"/>
  <c r="AC27"/>
  <c r="DR26"/>
  <c r="BG26"/>
  <c r="DR25"/>
  <c r="BG25"/>
  <c r="T25"/>
  <c r="CN25"/>
  <c r="ED24"/>
  <c r="EJ23"/>
  <c r="Q23"/>
  <c r="EV22"/>
  <c r="DU22"/>
  <c r="AI22"/>
  <c r="AC20"/>
  <c r="CE19"/>
  <c r="T19"/>
  <c r="U31"/>
  <c r="U35" s="1"/>
  <c r="CH17"/>
  <c r="BG17"/>
  <c r="W17"/>
  <c r="DO16"/>
  <c r="W14"/>
  <c r="Q14"/>
  <c r="BS20"/>
  <c r="H17" i="1"/>
  <c r="DX29" i="2"/>
  <c r="CE29"/>
  <c r="DK28"/>
  <c r="CH28"/>
  <c r="T28"/>
  <c r="Q28"/>
  <c r="EJ27"/>
  <c r="DR27"/>
  <c r="DU26"/>
  <c r="CH26"/>
  <c r="BG24"/>
  <c r="DX22"/>
  <c r="ES21"/>
  <c r="DO21"/>
  <c r="CH21"/>
  <c r="CE21"/>
  <c r="BG20"/>
  <c r="T20"/>
  <c r="DR19"/>
  <c r="W19"/>
  <c r="CQ18"/>
  <c r="DJ17"/>
  <c r="CD31"/>
  <c r="CD33" s="1"/>
  <c r="BG16"/>
  <c r="EA14"/>
  <c r="DU14"/>
  <c r="N14"/>
  <c r="AR15"/>
  <c r="CT26"/>
  <c r="AR27"/>
  <c r="E11" i="1"/>
  <c r="BH33" i="2"/>
  <c r="BH35"/>
  <c r="BJ31"/>
  <c r="DE35"/>
  <c r="DE33"/>
  <c r="DJ28"/>
  <c r="DJ27"/>
  <c r="DW31"/>
  <c r="AH31"/>
  <c r="EG18"/>
  <c r="DK27"/>
  <c r="DJ21"/>
  <c r="G18" l="1"/>
  <c r="D18" s="1"/>
  <c r="AT31"/>
  <c r="C40" i="5"/>
  <c r="C52" s="1"/>
  <c r="C53" s="1"/>
  <c r="X33" i="2"/>
  <c r="X35"/>
  <c r="D40" i="18"/>
  <c r="D52" s="1"/>
  <c r="D53" s="1"/>
  <c r="J33" i="2"/>
  <c r="BS15"/>
  <c r="G15"/>
  <c r="D15" s="1"/>
  <c r="CB29"/>
  <c r="D37" i="19"/>
  <c r="D48" s="1"/>
  <c r="D49" s="1"/>
  <c r="E25" i="15"/>
  <c r="ED26" i="2"/>
  <c r="BN31"/>
  <c r="I20" i="1" s="1"/>
  <c r="C20" s="1"/>
  <c r="E25" i="5"/>
  <c r="E4" i="13"/>
  <c r="CZ35" i="2"/>
  <c r="C25" i="16"/>
  <c r="E25" s="1"/>
  <c r="BS26" i="2"/>
  <c r="F4" i="16"/>
  <c r="E36"/>
  <c r="F36"/>
  <c r="E4" i="10"/>
  <c r="D39"/>
  <c r="D51" s="1"/>
  <c r="F17" i="2"/>
  <c r="C17" s="1"/>
  <c r="BP15"/>
  <c r="CB18"/>
  <c r="CB23"/>
  <c r="E4" i="16"/>
  <c r="C40" i="14"/>
  <c r="C51" s="1"/>
  <c r="F4" i="13"/>
  <c r="E25" i="12"/>
  <c r="E70" i="7"/>
  <c r="C40" i="6"/>
  <c r="C52" s="1"/>
  <c r="G16" i="2"/>
  <c r="D16" s="1"/>
  <c r="BO31"/>
  <c r="BO35" s="1"/>
  <c r="E4" i="5"/>
  <c r="F4" i="4"/>
  <c r="D37"/>
  <c r="D47" s="1"/>
  <c r="DG20" i="2"/>
  <c r="DL23"/>
  <c r="DL19"/>
  <c r="BM31"/>
  <c r="BM33" s="1"/>
  <c r="DY31"/>
  <c r="I30" i="1" s="1"/>
  <c r="C30" s="1"/>
  <c r="ES26" i="2"/>
  <c r="D40" i="14"/>
  <c r="AL31" i="2"/>
  <c r="DL24"/>
  <c r="H20"/>
  <c r="C19"/>
  <c r="BL35"/>
  <c r="F97" i="8"/>
  <c r="CB16" i="2"/>
  <c r="DG14"/>
  <c r="H31" i="1"/>
  <c r="BK35" i="2"/>
  <c r="C16"/>
  <c r="CB19"/>
  <c r="C28"/>
  <c r="AZ31"/>
  <c r="J17" i="1" s="1"/>
  <c r="D17" s="1"/>
  <c r="E4" i="11"/>
  <c r="F25" i="9"/>
  <c r="F70" i="7"/>
  <c r="E25" i="6"/>
  <c r="F4" i="5"/>
  <c r="C23" i="2"/>
  <c r="E25" i="19"/>
  <c r="DL29" i="2"/>
  <c r="C37" i="17"/>
  <c r="C52" s="1"/>
  <c r="DL26" i="2"/>
  <c r="BA25"/>
  <c r="F25" i="15"/>
  <c r="DH22" i="2"/>
  <c r="F25" i="12"/>
  <c r="F4" i="11"/>
  <c r="AJ33" i="2"/>
  <c r="I13" i="1"/>
  <c r="C13" s="1"/>
  <c r="F100" i="5"/>
  <c r="E4" i="4"/>
  <c r="F93"/>
  <c r="CB26" i="2"/>
  <c r="DL18"/>
  <c r="DL15"/>
  <c r="F25" i="19"/>
  <c r="BG29" i="2"/>
  <c r="C26"/>
  <c r="DH25"/>
  <c r="CB25"/>
  <c r="O33"/>
  <c r="F24"/>
  <c r="C24" s="1"/>
  <c r="CB24"/>
  <c r="G22"/>
  <c r="H22" s="1"/>
  <c r="C40" i="12"/>
  <c r="C51" s="1"/>
  <c r="C52" s="1"/>
  <c r="C39" i="11"/>
  <c r="C51" s="1"/>
  <c r="CF33" i="2"/>
  <c r="CB17"/>
  <c r="C39" i="7"/>
  <c r="C50" s="1"/>
  <c r="DL17" i="2"/>
  <c r="F25" i="6"/>
  <c r="AO31" i="2"/>
  <c r="AO33" s="1"/>
  <c r="AD33"/>
  <c r="AN35"/>
  <c r="V33"/>
  <c r="CL35"/>
  <c r="E100" i="5"/>
  <c r="ER33" i="2"/>
  <c r="C15"/>
  <c r="AA33"/>
  <c r="I6" i="1"/>
  <c r="C6" s="1"/>
  <c r="C37" i="4"/>
  <c r="C47" s="1"/>
  <c r="E93"/>
  <c r="AG35" i="2"/>
  <c r="I8" i="1"/>
  <c r="C8" s="1"/>
  <c r="DH15" i="2"/>
  <c r="CB20"/>
  <c r="C22"/>
  <c r="CB14"/>
  <c r="AG33"/>
  <c r="D28"/>
  <c r="H28"/>
  <c r="CB27"/>
  <c r="F4" i="15"/>
  <c r="CO33" i="2"/>
  <c r="DT35"/>
  <c r="CB28"/>
  <c r="E89" i="18"/>
  <c r="BZ31" i="2"/>
  <c r="BZ35" s="1"/>
  <c r="DU31"/>
  <c r="DU33" s="1"/>
  <c r="I33"/>
  <c r="D27"/>
  <c r="DO31"/>
  <c r="CQ31"/>
  <c r="CP33"/>
  <c r="DS33"/>
  <c r="CC33"/>
  <c r="I5" i="1"/>
  <c r="C5" s="1"/>
  <c r="L33" i="2"/>
  <c r="N31"/>
  <c r="DQ35"/>
  <c r="G4" i="1"/>
  <c r="G26" i="2"/>
  <c r="D26" s="1"/>
  <c r="AQ35"/>
  <c r="D72" i="3"/>
  <c r="F4"/>
  <c r="AF31" i="2"/>
  <c r="AE33"/>
  <c r="J10" i="1"/>
  <c r="D10" s="1"/>
  <c r="E10" s="1"/>
  <c r="DR31" i="2"/>
  <c r="DR33" s="1"/>
  <c r="E4" i="15"/>
  <c r="D40"/>
  <c r="D51" s="1"/>
  <c r="DP33" i="2"/>
  <c r="DL25"/>
  <c r="D29"/>
  <c r="EX29" s="1"/>
  <c r="J25" i="1"/>
  <c r="D25" s="1"/>
  <c r="CS35" i="2"/>
  <c r="CS33"/>
  <c r="M35"/>
  <c r="AM33"/>
  <c r="DH16"/>
  <c r="ED28"/>
  <c r="F25" i="10"/>
  <c r="D25" i="2"/>
  <c r="DN33"/>
  <c r="AD35"/>
  <c r="AP31"/>
  <c r="I15" i="1" s="1"/>
  <c r="C15" s="1"/>
  <c r="H34"/>
  <c r="D34"/>
  <c r="E34" s="1"/>
  <c r="K31" i="2"/>
  <c r="BQ31"/>
  <c r="BQ33" s="1"/>
  <c r="DG18"/>
  <c r="D39" i="11"/>
  <c r="D51" s="1"/>
  <c r="DG23" i="2"/>
  <c r="J5" i="1"/>
  <c r="D5" s="1"/>
  <c r="C37" i="13"/>
  <c r="C49" s="1"/>
  <c r="C50" s="1"/>
  <c r="DM33" i="2"/>
  <c r="E97" i="8"/>
  <c r="F29" i="2"/>
  <c r="C29" s="1"/>
  <c r="D20"/>
  <c r="P35"/>
  <c r="Q31"/>
  <c r="R33"/>
  <c r="D24"/>
  <c r="I7" i="1"/>
  <c r="E25" i="9"/>
  <c r="ER35" i="2"/>
  <c r="EM18"/>
  <c r="C20"/>
  <c r="CJ33"/>
  <c r="AS33"/>
  <c r="C14"/>
  <c r="J6" i="1"/>
  <c r="D6" s="1"/>
  <c r="CM33" i="2"/>
  <c r="DV35"/>
  <c r="Z19"/>
  <c r="DG22"/>
  <c r="DL16"/>
  <c r="U33"/>
  <c r="DH28"/>
  <c r="EN31"/>
  <c r="EN33" s="1"/>
  <c r="BS28"/>
  <c r="C40" i="15"/>
  <c r="DL22" i="2"/>
  <c r="EG19"/>
  <c r="D40" i="5"/>
  <c r="E144" i="3"/>
  <c r="S35" i="2"/>
  <c r="T31"/>
  <c r="F98" i="12"/>
  <c r="E98"/>
  <c r="CH31" i="2"/>
  <c r="CH35" s="1"/>
  <c r="DK31"/>
  <c r="DK33" s="1"/>
  <c r="CG33"/>
  <c r="AK35"/>
  <c r="J13" i="1"/>
  <c r="D13" s="1"/>
  <c r="AK33" i="2"/>
  <c r="AX33"/>
  <c r="AX35"/>
  <c r="F25" i="5"/>
  <c r="CN31" i="2"/>
  <c r="C40" i="18"/>
  <c r="AC31" i="2"/>
  <c r="J8" i="1"/>
  <c r="AB35" i="2"/>
  <c r="W31"/>
  <c r="CE31"/>
  <c r="AU18"/>
  <c r="DH20"/>
  <c r="DB33"/>
  <c r="DC31"/>
  <c r="DB35"/>
  <c r="CB15"/>
  <c r="F4" i="18"/>
  <c r="E4"/>
  <c r="DZ35" i="2"/>
  <c r="DZ33"/>
  <c r="J30" i="1"/>
  <c r="D30" s="1"/>
  <c r="DL28" i="2"/>
  <c r="E25" i="18"/>
  <c r="E25" i="10"/>
  <c r="C39" i="9"/>
  <c r="BE33" i="2"/>
  <c r="I18" i="1"/>
  <c r="C18" s="1"/>
  <c r="BE35" i="2"/>
  <c r="CD35"/>
  <c r="E71" i="10"/>
  <c r="F21" i="2"/>
  <c r="C27"/>
  <c r="H27"/>
  <c r="EE24"/>
  <c r="E71" i="14"/>
  <c r="F71"/>
  <c r="C97"/>
  <c r="EK21" i="2"/>
  <c r="EM21" s="1"/>
  <c r="F80" i="11"/>
  <c r="E80"/>
  <c r="DH14" i="2"/>
  <c r="DL14"/>
  <c r="EE16"/>
  <c r="C101" i="6"/>
  <c r="E73"/>
  <c r="EV16" i="2"/>
  <c r="ET31"/>
  <c r="F73" i="18"/>
  <c r="E73"/>
  <c r="EE28" i="2"/>
  <c r="EG28" s="1"/>
  <c r="F25" i="7"/>
  <c r="E25"/>
  <c r="F71" i="11"/>
  <c r="E71"/>
  <c r="EE21" i="2"/>
  <c r="EG21" s="1"/>
  <c r="C97" i="11"/>
  <c r="CV33" i="2"/>
  <c r="CW31"/>
  <c r="CV35"/>
  <c r="E4" i="12"/>
  <c r="D40"/>
  <c r="F4"/>
  <c r="F12" i="9"/>
  <c r="E12"/>
  <c r="D4"/>
  <c r="Y31" i="2"/>
  <c r="G17"/>
  <c r="Z17"/>
  <c r="F4" i="10"/>
  <c r="C39"/>
  <c r="EJ15" i="2"/>
  <c r="C19" i="1"/>
  <c r="F14"/>
  <c r="EG15" i="2"/>
  <c r="DG15"/>
  <c r="E4" i="6"/>
  <c r="D40"/>
  <c r="F4"/>
  <c r="G14" i="2"/>
  <c r="BG14"/>
  <c r="BF31"/>
  <c r="F57" i="18"/>
  <c r="E57"/>
  <c r="C99"/>
  <c r="EE25" i="2"/>
  <c r="E71" i="15"/>
  <c r="F71"/>
  <c r="ED21" i="2"/>
  <c r="DH21"/>
  <c r="ED19"/>
  <c r="DH19"/>
  <c r="E25" i="11"/>
  <c r="F25"/>
  <c r="EJ20" i="2"/>
  <c r="EI31"/>
  <c r="EI35" s="1"/>
  <c r="EG23"/>
  <c r="EG20"/>
  <c r="F95" i="13"/>
  <c r="EB31" i="2"/>
  <c r="EB35" s="1"/>
  <c r="DG19"/>
  <c r="ED27"/>
  <c r="CI33"/>
  <c r="CK31"/>
  <c r="DH17"/>
  <c r="EG17"/>
  <c r="EF31"/>
  <c r="EF35" s="1"/>
  <c r="EO31"/>
  <c r="EP18"/>
  <c r="BA18"/>
  <c r="AY31"/>
  <c r="F18"/>
  <c r="C35" i="1"/>
  <c r="E35" s="1"/>
  <c r="F28"/>
  <c r="H35"/>
  <c r="F4"/>
  <c r="H5"/>
  <c r="F32" i="3"/>
  <c r="E32"/>
  <c r="ED14" i="2"/>
  <c r="EC31"/>
  <c r="EC35" s="1"/>
  <c r="D19"/>
  <c r="H19"/>
  <c r="D4" i="7"/>
  <c r="F12"/>
  <c r="E12"/>
  <c r="D37" i="17"/>
  <c r="F4"/>
  <c r="E4"/>
  <c r="E4" i="14"/>
  <c r="F4"/>
  <c r="EM19" i="2"/>
  <c r="EL31"/>
  <c r="F101" i="9"/>
  <c r="E101"/>
  <c r="E75" i="7"/>
  <c r="F75"/>
  <c r="C96"/>
  <c r="EH17" i="2"/>
  <c r="EJ17" s="1"/>
  <c r="ES19"/>
  <c r="EQ31"/>
  <c r="F25" i="4"/>
  <c r="E25"/>
  <c r="F73" i="19"/>
  <c r="EH29" i="2"/>
  <c r="E73" i="19"/>
  <c r="F94"/>
  <c r="EE26" i="2"/>
  <c r="F70" i="16"/>
  <c r="C96"/>
  <c r="E70"/>
  <c r="EM14" i="2"/>
  <c r="E25" i="8"/>
  <c r="F25"/>
  <c r="F25" i="17"/>
  <c r="E25"/>
  <c r="G23" i="2"/>
  <c r="BR31"/>
  <c r="D39" i="8"/>
  <c r="F4"/>
  <c r="E4"/>
  <c r="D39" i="1"/>
  <c r="H39"/>
  <c r="G28"/>
  <c r="E95" i="13"/>
  <c r="F71" i="10"/>
  <c r="C98"/>
  <c r="E98" s="1"/>
  <c r="F25" i="18"/>
  <c r="DL20" i="2"/>
  <c r="C72" i="3"/>
  <c r="C39" i="8"/>
  <c r="C51" s="1"/>
  <c r="C52" s="1"/>
  <c r="F144" i="3"/>
  <c r="E4"/>
  <c r="D37" i="13"/>
  <c r="F25"/>
  <c r="E25"/>
  <c r="CB21" i="2"/>
  <c r="D21"/>
  <c r="EK27"/>
  <c r="DG27" s="1"/>
  <c r="C98" i="17"/>
  <c r="D16" i="1"/>
  <c r="E16" s="1"/>
  <c r="G14"/>
  <c r="H16"/>
  <c r="E4" i="19"/>
  <c r="C37"/>
  <c r="C48" s="1"/>
  <c r="F4"/>
  <c r="H7" i="1"/>
  <c r="F25" i="14"/>
  <c r="E25"/>
  <c r="I25" i="1"/>
  <c r="CR33" i="2"/>
  <c r="CR35"/>
  <c r="CT31"/>
  <c r="E38" i="4"/>
  <c r="F38"/>
  <c r="EJ26" i="2"/>
  <c r="DH26"/>
  <c r="F25"/>
  <c r="BS25"/>
  <c r="EV20"/>
  <c r="EU31"/>
  <c r="BB35"/>
  <c r="BB33"/>
  <c r="BD31"/>
  <c r="F73" i="6"/>
  <c r="F81" i="17"/>
  <c r="DH23" i="2"/>
  <c r="DH18"/>
  <c r="DL21"/>
  <c r="CB22"/>
  <c r="CA31"/>
  <c r="BJ33"/>
  <c r="BJ35"/>
  <c r="DX31"/>
  <c r="DW35"/>
  <c r="DW33"/>
  <c r="DH27"/>
  <c r="DL27"/>
  <c r="AH33"/>
  <c r="J12" i="1"/>
  <c r="AI31" i="2"/>
  <c r="AH35"/>
  <c r="DJ31"/>
  <c r="D83" i="3" l="1"/>
  <c r="D84" s="1"/>
  <c r="D52" i="15"/>
  <c r="D52" i="11"/>
  <c r="D52" i="10"/>
  <c r="C51" i="9"/>
  <c r="C52" s="1"/>
  <c r="W33" i="2"/>
  <c r="C53" i="17"/>
  <c r="EW23" i="2"/>
  <c r="DG28"/>
  <c r="EW28" s="1"/>
  <c r="F25" i="16"/>
  <c r="BN35" i="2"/>
  <c r="BN33"/>
  <c r="E16"/>
  <c r="EX25"/>
  <c r="E28"/>
  <c r="C39" i="16"/>
  <c r="C50" s="1"/>
  <c r="E50" s="1"/>
  <c r="BM35" i="2"/>
  <c r="EW20"/>
  <c r="J20" i="1"/>
  <c r="D20" s="1"/>
  <c r="E20" s="1"/>
  <c r="BO33" i="2"/>
  <c r="C53" i="6"/>
  <c r="BP31" i="2"/>
  <c r="DY35"/>
  <c r="H16"/>
  <c r="DI14"/>
  <c r="EW19"/>
  <c r="EA31"/>
  <c r="DY33"/>
  <c r="DG21"/>
  <c r="AZ35"/>
  <c r="EW14"/>
  <c r="AZ33"/>
  <c r="EW22"/>
  <c r="C51" i="7"/>
  <c r="F101" i="6"/>
  <c r="H15" i="2"/>
  <c r="EX16"/>
  <c r="E26"/>
  <c r="H26"/>
  <c r="H24"/>
  <c r="E24"/>
  <c r="D22"/>
  <c r="E22" s="1"/>
  <c r="F39" i="11"/>
  <c r="E6" i="1"/>
  <c r="E37" i="4"/>
  <c r="F37"/>
  <c r="I21" i="1"/>
  <c r="C21" s="1"/>
  <c r="I24"/>
  <c r="I4"/>
  <c r="E27" i="2"/>
  <c r="EX20"/>
  <c r="K8" i="1"/>
  <c r="DI23" i="2"/>
  <c r="D8" i="1"/>
  <c r="E8" s="1"/>
  <c r="EX28" i="2"/>
  <c r="BQ35"/>
  <c r="F40" i="18"/>
  <c r="K5" i="1"/>
  <c r="BZ33" i="2"/>
  <c r="DK35"/>
  <c r="C7" i="1"/>
  <c r="C4" s="1"/>
  <c r="EW27" i="2"/>
  <c r="J29" i="1"/>
  <c r="D29" s="1"/>
  <c r="D51" i="16"/>
  <c r="K10" i="1"/>
  <c r="H14"/>
  <c r="AP33" i="2"/>
  <c r="AR31"/>
  <c r="AP35"/>
  <c r="H29"/>
  <c r="EN35"/>
  <c r="EX24"/>
  <c r="E29"/>
  <c r="EX18"/>
  <c r="I37" i="1"/>
  <c r="C37" s="1"/>
  <c r="E39" i="11"/>
  <c r="E101" i="6"/>
  <c r="E40" i="18"/>
  <c r="C52"/>
  <c r="C53" s="1"/>
  <c r="C48" i="4"/>
  <c r="E20" i="2"/>
  <c r="K6" i="1"/>
  <c r="DI20" i="2"/>
  <c r="DI22"/>
  <c r="C51" i="15"/>
  <c r="C52" s="1"/>
  <c r="F40"/>
  <c r="E40"/>
  <c r="D52" i="5"/>
  <c r="E40"/>
  <c r="F40"/>
  <c r="E96" i="7"/>
  <c r="K30" i="1"/>
  <c r="DI21" i="2"/>
  <c r="EX21"/>
  <c r="F96" i="7"/>
  <c r="DC35" i="2"/>
  <c r="DC33"/>
  <c r="AT35"/>
  <c r="AT33"/>
  <c r="J15" i="1"/>
  <c r="AU31" i="2"/>
  <c r="H28" i="1"/>
  <c r="EK31" i="2"/>
  <c r="EM31" s="1"/>
  <c r="E94" i="19"/>
  <c r="DG17" i="2"/>
  <c r="EW17" s="1"/>
  <c r="EM27"/>
  <c r="H21"/>
  <c r="C21"/>
  <c r="E21" s="1"/>
  <c r="F37" i="13"/>
  <c r="D49"/>
  <c r="E37"/>
  <c r="C83" i="3"/>
  <c r="F72"/>
  <c r="E72"/>
  <c r="H23" i="2"/>
  <c r="D23"/>
  <c r="F96" i="16"/>
  <c r="E96"/>
  <c r="E4" i="7"/>
  <c r="D39"/>
  <c r="F4"/>
  <c r="H4" i="1"/>
  <c r="F23"/>
  <c r="F27" s="1"/>
  <c r="F43" s="1"/>
  <c r="EI33" i="2"/>
  <c r="J33" i="1"/>
  <c r="F97" i="15"/>
  <c r="E97"/>
  <c r="F99" i="18"/>
  <c r="E99"/>
  <c r="D17" i="2"/>
  <c r="H17"/>
  <c r="ET33"/>
  <c r="ET35"/>
  <c r="I41" i="1"/>
  <c r="DG16" i="2"/>
  <c r="EG16"/>
  <c r="EE31"/>
  <c r="EE35" s="1"/>
  <c r="E97" i="14"/>
  <c r="F97"/>
  <c r="F47" i="4"/>
  <c r="E47"/>
  <c r="D48"/>
  <c r="BD35" i="2"/>
  <c r="BD33"/>
  <c r="E37" i="19"/>
  <c r="F37"/>
  <c r="E39" i="1"/>
  <c r="J21"/>
  <c r="D21" s="1"/>
  <c r="BR33" i="2"/>
  <c r="BR35"/>
  <c r="BS31"/>
  <c r="EQ35"/>
  <c r="EQ33"/>
  <c r="I38" i="1"/>
  <c r="ES31" i="2"/>
  <c r="EC33"/>
  <c r="J31" i="1"/>
  <c r="D31" s="1"/>
  <c r="ED31" i="2"/>
  <c r="BA31"/>
  <c r="AY35"/>
  <c r="AY33"/>
  <c r="I17" i="1"/>
  <c r="J32"/>
  <c r="EF33" i="2"/>
  <c r="I31" i="1"/>
  <c r="C31" s="1"/>
  <c r="EB33" i="2"/>
  <c r="EG25"/>
  <c r="DG25"/>
  <c r="DI25" s="1"/>
  <c r="J18" i="1"/>
  <c r="BF33" i="2"/>
  <c r="BF35"/>
  <c r="BG31"/>
  <c r="BG33" s="1"/>
  <c r="E40" i="6"/>
  <c r="F40"/>
  <c r="D52"/>
  <c r="E15" i="2"/>
  <c r="EX15"/>
  <c r="E97" i="11"/>
  <c r="F97"/>
  <c r="EG24" i="2"/>
  <c r="DG24"/>
  <c r="DI19"/>
  <c r="F98" i="10"/>
  <c r="G23" i="1"/>
  <c r="E5"/>
  <c r="DI18" i="2"/>
  <c r="EH31"/>
  <c r="EH35" s="1"/>
  <c r="F51" i="11"/>
  <c r="C52"/>
  <c r="E51"/>
  <c r="J41" i="1"/>
  <c r="EU35" i="2"/>
  <c r="EV31"/>
  <c r="EU33"/>
  <c r="EX26"/>
  <c r="F39" i="8"/>
  <c r="D51"/>
  <c r="G51" s="1"/>
  <c r="E39"/>
  <c r="DG26" i="2"/>
  <c r="EW26" s="1"/>
  <c r="EG26"/>
  <c r="EL35"/>
  <c r="J36" i="1"/>
  <c r="EL33" i="2"/>
  <c r="E19"/>
  <c r="EX19"/>
  <c r="C18"/>
  <c r="H18"/>
  <c r="F31"/>
  <c r="EO33"/>
  <c r="EO35"/>
  <c r="J37" i="1"/>
  <c r="D37" s="1"/>
  <c r="E37" s="1"/>
  <c r="EP31" i="2"/>
  <c r="E4" i="9"/>
  <c r="F4"/>
  <c r="D39"/>
  <c r="F40" i="12"/>
  <c r="D51"/>
  <c r="E40"/>
  <c r="E98" i="17"/>
  <c r="H25" i="2"/>
  <c r="C25"/>
  <c r="K25" i="1"/>
  <c r="C25"/>
  <c r="E25" s="1"/>
  <c r="EJ29" i="2"/>
  <c r="DG29"/>
  <c r="F40" i="14"/>
  <c r="D51"/>
  <c r="E40"/>
  <c r="D52" i="17"/>
  <c r="E37"/>
  <c r="F37"/>
  <c r="H14" i="2"/>
  <c r="G31"/>
  <c r="D14"/>
  <c r="EW15"/>
  <c r="DI15"/>
  <c r="C51" i="10"/>
  <c r="F39"/>
  <c r="E39"/>
  <c r="J7" i="1"/>
  <c r="J4" s="1"/>
  <c r="Y33" i="2"/>
  <c r="Z31"/>
  <c r="Y35"/>
  <c r="CW33"/>
  <c r="F98" i="17"/>
  <c r="C52" i="14"/>
  <c r="I29" i="1"/>
  <c r="C29" s="1"/>
  <c r="DJ33" i="2"/>
  <c r="DJ35"/>
  <c r="EX27"/>
  <c r="DI27"/>
  <c r="E30" i="1"/>
  <c r="K12"/>
  <c r="D12"/>
  <c r="DH31" i="2"/>
  <c r="DL31"/>
  <c r="CA35"/>
  <c r="CB31"/>
  <c r="J24" i="1"/>
  <c r="CA33" i="2"/>
  <c r="E31" i="1" l="1"/>
  <c r="E29"/>
  <c r="D28"/>
  <c r="K38"/>
  <c r="C38"/>
  <c r="DI28" i="2"/>
  <c r="EY28"/>
  <c r="F50" i="16"/>
  <c r="C51"/>
  <c r="F39"/>
  <c r="E39"/>
  <c r="EY20" i="2"/>
  <c r="EY19"/>
  <c r="EX22"/>
  <c r="EY22" s="1"/>
  <c r="DI17"/>
  <c r="D31"/>
  <c r="D35" s="1"/>
  <c r="EY27"/>
  <c r="K29" i="1"/>
  <c r="EK33" i="2"/>
  <c r="E52" i="18"/>
  <c r="F52"/>
  <c r="D53" i="6"/>
  <c r="E51" i="15"/>
  <c r="F51"/>
  <c r="D53" i="5"/>
  <c r="E52"/>
  <c r="F52"/>
  <c r="EK35" i="2"/>
  <c r="I36" i="1"/>
  <c r="K36" s="1"/>
  <c r="K15"/>
  <c r="D15"/>
  <c r="E15" s="1"/>
  <c r="EY15" i="2"/>
  <c r="DI26"/>
  <c r="EW21"/>
  <c r="EY21" s="1"/>
  <c r="DG31"/>
  <c r="DI31" s="1"/>
  <c r="J28" i="1"/>
  <c r="C17"/>
  <c r="K17"/>
  <c r="I14"/>
  <c r="I32"/>
  <c r="K32" s="1"/>
  <c r="EE33" i="2"/>
  <c r="G33"/>
  <c r="G35"/>
  <c r="H31"/>
  <c r="EW29"/>
  <c r="EY29" s="1"/>
  <c r="DI29"/>
  <c r="F51" i="12"/>
  <c r="E51"/>
  <c r="D52"/>
  <c r="EX14" i="2"/>
  <c r="E14"/>
  <c r="E51" i="14"/>
  <c r="F51"/>
  <c r="D52"/>
  <c r="E39" i="9"/>
  <c r="D51"/>
  <c r="F39"/>
  <c r="E23" i="2"/>
  <c r="EX23"/>
  <c r="EY23" s="1"/>
  <c r="C84" i="3"/>
  <c r="E83"/>
  <c r="F83"/>
  <c r="EG31" i="2"/>
  <c r="K31" i="1"/>
  <c r="F39" i="7"/>
  <c r="D50"/>
  <c r="E39"/>
  <c r="I33" i="1"/>
  <c r="K33" s="1"/>
  <c r="EH33" i="2"/>
  <c r="EX17"/>
  <c r="EY17" s="1"/>
  <c r="E17"/>
  <c r="D50" i="13"/>
  <c r="E49"/>
  <c r="F49"/>
  <c r="D7" i="1"/>
  <c r="E7" s="1"/>
  <c r="K7"/>
  <c r="F33" i="2"/>
  <c r="F35"/>
  <c r="F51" i="8"/>
  <c r="D52"/>
  <c r="E51"/>
  <c r="E52" i="6"/>
  <c r="F52"/>
  <c r="C52" i="10"/>
  <c r="E51"/>
  <c r="F51"/>
  <c r="D53" i="17"/>
  <c r="F52"/>
  <c r="E52"/>
  <c r="EW25" i="2"/>
  <c r="EY25" s="1"/>
  <c r="E25"/>
  <c r="EW18"/>
  <c r="EY18" s="1"/>
  <c r="E18"/>
  <c r="C31"/>
  <c r="G27" i="1"/>
  <c r="H23"/>
  <c r="DI24" i="2"/>
  <c r="EW24"/>
  <c r="EY24" s="1"/>
  <c r="J14" i="1"/>
  <c r="J23" s="1"/>
  <c r="J27" s="1"/>
  <c r="K18"/>
  <c r="D18"/>
  <c r="E48" i="19"/>
  <c r="C49"/>
  <c r="F48"/>
  <c r="EW16" i="2"/>
  <c r="EY16" s="1"/>
  <c r="DI16"/>
  <c r="EY26"/>
  <c r="EJ31"/>
  <c r="K4" i="1"/>
  <c r="DH33" i="2"/>
  <c r="DH35"/>
  <c r="E12" i="1"/>
  <c r="K24"/>
  <c r="E38" l="1"/>
  <c r="C28"/>
  <c r="E28" s="1"/>
  <c r="E31" i="2"/>
  <c r="D33"/>
  <c r="DG35"/>
  <c r="I28" i="1"/>
  <c r="K28" s="1"/>
  <c r="DG33" i="2"/>
  <c r="EY14"/>
  <c r="EX31"/>
  <c r="D52" i="9"/>
  <c r="F51"/>
  <c r="E51"/>
  <c r="E18" i="1"/>
  <c r="D14"/>
  <c r="D4"/>
  <c r="E4" s="1"/>
  <c r="K14"/>
  <c r="I23"/>
  <c r="I27" s="1"/>
  <c r="G43"/>
  <c r="H27"/>
  <c r="F50" i="7"/>
  <c r="D51"/>
  <c r="E50"/>
  <c r="EW31" i="2"/>
  <c r="C33"/>
  <c r="C35"/>
  <c r="E17" i="1"/>
  <c r="C14"/>
  <c r="C23" s="1"/>
  <c r="C27" s="1"/>
  <c r="J43"/>
  <c r="C43" l="1"/>
  <c r="D23"/>
  <c r="D27" s="1"/>
  <c r="I43"/>
  <c r="F44" s="1"/>
  <c r="F45" s="1"/>
  <c r="E14"/>
  <c r="G44"/>
  <c r="EX33" i="2"/>
  <c r="EX35"/>
  <c r="EY31"/>
  <c r="EW35"/>
  <c r="EW33"/>
  <c r="K27" i="1"/>
  <c r="K23"/>
  <c r="E23" l="1"/>
  <c r="G45"/>
  <c r="C44"/>
  <c r="E27"/>
  <c r="D43"/>
  <c r="D44" s="1"/>
</calcChain>
</file>

<file path=xl/sharedStrings.xml><?xml version="1.0" encoding="utf-8"?>
<sst xmlns="http://schemas.openxmlformats.org/spreadsheetml/2006/main" count="2832" uniqueCount="438">
  <si>
    <t xml:space="preserve">                     Анализ исполнения райбюджета</t>
  </si>
  <si>
    <t>Коды бюджетной классификации РФ</t>
  </si>
  <si>
    <t>Наименование доходов</t>
  </si>
  <si>
    <t>% испол.</t>
  </si>
  <si>
    <t>отклон.</t>
  </si>
  <si>
    <t>НАЛОГОВЫЕ ДОХОДЫ</t>
  </si>
  <si>
    <t>НАЛОГИ НА ПРИБЫЛЬ</t>
  </si>
  <si>
    <t>НАЛОГИ НА СОВОКУПНЫЙ ДОХОД</t>
  </si>
  <si>
    <t>Земельный налог</t>
  </si>
  <si>
    <t>Налог на имущество физ.лиц</t>
  </si>
  <si>
    <t>НАЛОГИ, СБОРЫ И РЕГУЛЯРНЫЕ ПЛАТЕЖИ ЗА ПОЛЬЗОВАНИЕ ПРИРОДНЫМИ РЕСУРСАМИ</t>
  </si>
  <si>
    <t>ПРОЧИЕ НАЛОГИ, СБОРЫ И ПОШЛИНЫ</t>
  </si>
  <si>
    <t xml:space="preserve">   Государственная пошлина за государственную регистрацию, а также за совершение прочих юридически 
значимых действий</t>
  </si>
  <si>
    <t>НЕНАЛОГОВЫЕ ДОХОДЫ</t>
  </si>
  <si>
    <t xml:space="preserve">   Доходы от сдачи в аренду имущ.наход.</t>
  </si>
  <si>
    <t xml:space="preserve">  Доходы от оказания платных услуг</t>
  </si>
  <si>
    <t xml:space="preserve">Д. в. за соверш. преступл, и возмещение ущерба имущ. </t>
  </si>
  <si>
    <t>Денежные взыскания  (штрафы) за нарушения законодательства РФ о размещении заказов на поставки товаров, выполнение работ, оказание услуг</t>
  </si>
  <si>
    <t>Невыясненные поступления</t>
  </si>
  <si>
    <t>ИТОГО СОБСТВЕННЫХ ДОХОДОВ</t>
  </si>
  <si>
    <t>БЕЗВОЗДМЕЗДНЫЕ ПЕРЕЧИСЛЕНИЯ</t>
  </si>
  <si>
    <t>Дотация от бюджетов других уровней</t>
  </si>
  <si>
    <t>Субсидии бюджетам РФ</t>
  </si>
  <si>
    <t>Субвенции бюджетам РФ</t>
  </si>
  <si>
    <t>Иные межбюджетные трансферты</t>
  </si>
  <si>
    <t>Прочие безвозмездные поступления от других бюджетов 
бюджетной системы</t>
  </si>
  <si>
    <t>Возврат остатков субвенций и субсидий</t>
  </si>
  <si>
    <t>ДОХОДЫ ОТ ПРЕДПРИНИМАТЕЛЬСКОЙ И ИНОЙ ПРИН.</t>
  </si>
  <si>
    <t xml:space="preserve">  ВСЕГО ДОХОДОВ</t>
  </si>
  <si>
    <t>Наименование расходов</t>
  </si>
  <si>
    <t>0100</t>
  </si>
  <si>
    <t>ОБЩЕГОСУДАРСТВЕННЫЕ ВОПРОСЫ</t>
  </si>
  <si>
    <t>0103</t>
  </si>
  <si>
    <t>Функционирование представительных органов муниципальных образований</t>
  </si>
  <si>
    <t>0104</t>
  </si>
  <si>
    <t>Функционирование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</si>
  <si>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</si>
  <si>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</si>
  <si>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</si>
  <si>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надзора</t>
  </si>
  <si>
    <t>0107</t>
  </si>
  <si>
    <t>Выборы</t>
  </si>
  <si>
    <t>0111</t>
  </si>
  <si>
    <t xml:space="preserve">Резервные фонды                                                      </t>
  </si>
  <si>
    <t>0113</t>
  </si>
  <si>
    <t xml:space="preserve">Другие общегосударственные вопросы        </t>
  </si>
  <si>
    <t>0200</t>
  </si>
  <si>
    <t>НАЦИОНАЛЬНАЯ ОБОРОНА</t>
  </si>
  <si>
    <t>0203</t>
  </si>
  <si>
    <t xml:space="preserve">Мобилизационная и вневоинская подготовка  </t>
  </si>
  <si>
    <t>0300</t>
  </si>
  <si>
    <t>НАЦИОНАЛЬНАЯ БЕЗОПАСНОСТЬ</t>
  </si>
  <si>
    <t>0302</t>
  </si>
  <si>
    <t>Органы внутренних дел</t>
  </si>
  <si>
    <t>0304</t>
  </si>
  <si>
    <t>Органы юсиции</t>
  </si>
  <si>
    <t>0309</t>
  </si>
  <si>
    <t>Защита населения и территории от последствий ЧС</t>
  </si>
  <si>
    <t>0400</t>
  </si>
  <si>
    <t>НАЦИОНАЛЬНАЯ ЭКОНОМИКА</t>
  </si>
  <si>
    <t>0405</t>
  </si>
  <si>
    <t>Сельское хозяйство</t>
  </si>
  <si>
    <t>0406</t>
  </si>
  <si>
    <t>Водные ресурсы</t>
  </si>
  <si>
    <t>0409</t>
  </si>
  <si>
    <t>Дорожное хозяйство</t>
  </si>
  <si>
    <t>0412</t>
  </si>
  <si>
    <t>Другие вопросы в области национальной экономики</t>
  </si>
  <si>
    <t>0500</t>
  </si>
  <si>
    <t xml:space="preserve">ЖИЛИЩНО-КОММУНАЛЬНОЕ ХОЗЯЙСТВО              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</si>
  <si>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</si>
  <si>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</si>
  <si>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</si>
  <si>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</si>
  <si>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</si>
  <si>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</si>
  <si>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</si>
  <si>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</si>
  <si>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0603</t>
  </si>
  <si>
    <t>Охрана обьектов растительного и животного мира и среды их обитания</t>
  </si>
  <si>
    <t>0700</t>
  </si>
  <si>
    <t>ОБРАЗОВАНИЕ</t>
  </si>
  <si>
    <t>0701</t>
  </si>
  <si>
    <t>0702</t>
  </si>
  <si>
    <t>0707</t>
  </si>
  <si>
    <t>0709</t>
  </si>
  <si>
    <t>0800</t>
  </si>
  <si>
    <t xml:space="preserve">КУЛЬТУРА И КИНЕМАТОГРАФИЯ </t>
  </si>
  <si>
    <t>0801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</si>
  <si>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</si>
  <si>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</si>
  <si>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</si>
  <si>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</si>
  <si>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</si>
  <si>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</si>
  <si>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</si>
  <si>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</si>
  <si>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</si>
  <si>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 xml:space="preserve">Физическая культура </t>
  </si>
  <si>
    <t>1102</t>
  </si>
  <si>
    <t>Массовый спорт</t>
  </si>
  <si>
    <t>1103</t>
  </si>
  <si>
    <t>Спорт высших достижений</t>
  </si>
  <si>
    <t>1104</t>
  </si>
  <si>
    <t>Прикладные научные исследования в области физической культуры и спорта</t>
  </si>
  <si>
    <t>1105</t>
  </si>
  <si>
    <t>Другие вопросы в области физическая культуры и спорта</t>
  </si>
  <si>
    <t>1200</t>
  </si>
  <si>
    <t>СРЕДСТВА МАССОВОЙ ИНФОРМАЦИИ</t>
  </si>
  <si>
    <t>1202</t>
  </si>
  <si>
    <t>Периодическая печать и издательство</t>
  </si>
  <si>
    <t>1300</t>
  </si>
  <si>
    <t>ОБСЛУЖИВАНИЕ ГОСУДАРСТВЕННОГО И МУНИЦИПАЛЬНОГО ДОЛГА</t>
  </si>
  <si>
    <t>1301</t>
  </si>
  <si>
    <t>Обслуживание внутренноего государственного и муниципального долга</t>
  </si>
  <si>
    <t>МЕЖБЮДЖЕТНЫЕ ТРАНСФЕРТЫ</t>
  </si>
  <si>
    <t>Дотации на выравнивание бюджетной обеспеченности</t>
  </si>
  <si>
    <t>Иные дотации</t>
  </si>
  <si>
    <t xml:space="preserve">Прочие межбюджетные трансферты </t>
  </si>
  <si>
    <t xml:space="preserve">Итого расходов  </t>
  </si>
  <si>
    <t>Начальник финансового отдела</t>
  </si>
  <si>
    <t xml:space="preserve">администрации Моргаушского района </t>
  </si>
  <si>
    <t>Ананьева Р.И.</t>
  </si>
  <si>
    <t>Налог на имущество организаций</t>
  </si>
  <si>
    <t xml:space="preserve">   ЗАДОЛЖЕННОСТЬ И ПЕРЕРАСЧЕТЫ ПО ОТМЕНЕННЫМ НАЛОГАМ И СБОРАМ</t>
  </si>
  <si>
    <t>Налог на прибыль организаций, зачисл. до 1 янв. 2005г.</t>
  </si>
  <si>
    <t>Налоги на иммущество</t>
  </si>
  <si>
    <t>Прочие налоги и сборы (по отм. нал. и сборам РФ)</t>
  </si>
  <si>
    <t>Прочие налоги и сборы (по отм. местн. нал. и сборам  )</t>
  </si>
  <si>
    <t>ДОХОДЫ ОТ ИСПОЛЬЗОВАНИЯ ИМУЩЕСТВА, НАХОДЯЩЕГОСЯ В ГОСУД. И МУН. СОБСТВ.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</si>
  <si>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</si>
  <si>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</si>
  <si>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МАТ. И НЕМАТ. АКТИВОВ</t>
  </si>
  <si>
    <t xml:space="preserve">  Доходы от реализации имущества</t>
  </si>
  <si>
    <t xml:space="preserve"> ШТРАФЫ, САНКЦИИ, ВОЗМЕЩЕНИЕ УЩЕРБА</t>
  </si>
  <si>
    <t>ПРОЧИЕ НЕНАЛОГОВЫЕ ДОХОДЫ</t>
  </si>
  <si>
    <t>НАЛОГИ НА ИМУЩЕСТВО</t>
  </si>
  <si>
    <t>Приложение 3</t>
  </si>
  <si>
    <t>к письму Минфина Чувашии</t>
  </si>
  <si>
    <t>от 02.02.2007 №04-16/491</t>
  </si>
  <si>
    <t>С П Р А В К А</t>
  </si>
  <si>
    <t>№ п/п</t>
  </si>
  <si>
    <t>Наименование поселений</t>
  </si>
  <si>
    <t>Доходы -  всего (код дохода 00085000000000000000)</t>
  </si>
  <si>
    <t>в том числе:</t>
  </si>
  <si>
    <t>Расходы -  всего (код расхода 00096000000000000000)</t>
  </si>
  <si>
    <t>Дефицит -  всего (код БК 00079000000000000000)</t>
  </si>
  <si>
    <t>Налоговые и неналоговые доходы (код дохода 00010000000000000000)</t>
  </si>
  <si>
    <t>из них:</t>
  </si>
  <si>
    <t>Безвозмездные поступления (код дохода 00020000000000000000)</t>
  </si>
  <si>
    <t>Доходы от предпринимательской и иной приносящей доход деятельности (код дохода 00030000000000000000)</t>
  </si>
  <si>
    <t>налог на доходы физических лиц (код дохода 00010102000010000110)</t>
  </si>
  <si>
    <t>единый сельскохозяйственный налог (код дохода 00010503000010000110)</t>
  </si>
  <si>
    <t>налог на имущество физических лиц, зачисляемые в бюджеты поселений (код дохода 00010601030100000110)</t>
  </si>
  <si>
    <t>земельный налог (код дохода 00010606000000000110)</t>
  </si>
  <si>
    <t>Госпошлина                                      (108)</t>
  </si>
  <si>
    <t>арендная плата за земли, находящиеся в государственной собственности до разграничения государственной собственности на землю, и поступления от продажи права на заключение договоров аренды указанных земельных участков (код дохода 00011105010000000120)</t>
  </si>
  <si>
    <t>доходы от сдачи в аренду имущества, находящегося в оперативном управлении органов управления поселений и создаваемых ими учреждений и в хозяйственном ведении муниципальных унитарных предприятий (код дохода 00011105035100000120)</t>
  </si>
  <si>
    <t>Задолженность и перерасчет по отмененным налогам (109)</t>
  </si>
  <si>
    <t>Продажа земли                                          000 114 06014100000 420</t>
  </si>
  <si>
    <t>Прочие доходы от оказания платных услуг получателям средств бюджетов поселений и компенсации затрат бюджетов поселений (код       000 113 03050 10 0000 180</t>
  </si>
  <si>
    <t>прочие неналоговые доходы бюджетов поселений (код 000 1 17 00000 00 0000 000)</t>
  </si>
  <si>
    <t xml:space="preserve">Государственная пошлина за совершение нотариальных  действийдолжностными лицами органов местного самоуправления (000 1 08 04020 01 0000 110) </t>
  </si>
  <si>
    <t>Возврат остатков субсидий и сцбвенций из бюджетов поселений (000 1 19 05000 10 0000 151)</t>
  </si>
  <si>
    <t>Субсидии</t>
  </si>
  <si>
    <t>Субвенции</t>
  </si>
  <si>
    <t>Прочие безвозмездные поступления от других бюджетов бюджетной системы</t>
  </si>
  <si>
    <t>Общегосударственные вопросы (код расхода 00001000000000000000)</t>
  </si>
  <si>
    <t>Национальная оборона      (02000000000000)</t>
  </si>
  <si>
    <t>Национальная безопасность     (0300000000000000)</t>
  </si>
  <si>
    <t>Национальная экономика (код расхода 00004000000000000000)</t>
  </si>
  <si>
    <t>Жилищно-коммунальное хозяйство (код расхода 00005000000000000000)</t>
  </si>
  <si>
    <t>Cоциальная  политика (код БК расходов 100000000000)</t>
  </si>
  <si>
    <t>Функционирование местных администраций (код расхода 01040000000000000)</t>
  </si>
  <si>
    <t>Обеспечение проведения выборов и референдумов (010700000000000)</t>
  </si>
  <si>
    <t>Резервные фонды (0111000000000000)</t>
  </si>
  <si>
    <t xml:space="preserve">план </t>
  </si>
  <si>
    <t>факт</t>
  </si>
  <si>
    <t>процент исполнения</t>
  </si>
  <si>
    <t>план</t>
  </si>
  <si>
    <t>Итого по поселениям</t>
  </si>
  <si>
    <t>Показатели</t>
  </si>
  <si>
    <t>Код БК</t>
  </si>
  <si>
    <t>Консолидированный бюджет</t>
  </si>
  <si>
    <t>Районный бюджет</t>
  </si>
  <si>
    <t>Бюджеты сельских поселений</t>
  </si>
  <si>
    <t>налог на доходы физических лиц</t>
  </si>
  <si>
    <t>налог на совокупный доход</t>
  </si>
  <si>
    <t>налог на имущество</t>
  </si>
  <si>
    <t>земельный налог</t>
  </si>
  <si>
    <t>налоги, сборы за пользование природными ресурсами</t>
  </si>
  <si>
    <t>госпошлина</t>
  </si>
  <si>
    <t xml:space="preserve">задол. по отм. нал., сборам </t>
  </si>
  <si>
    <t>доходы от использования имущества, находящегося в государственной и муниципальной собственности</t>
  </si>
  <si>
    <t>плата за негативное воздействие на окуржающую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</si>
  <si>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</si>
  <si>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</si>
  <si>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возмещние ущерба</t>
  </si>
  <si>
    <t>прочие неналоговые доходы</t>
  </si>
  <si>
    <t>ДОХОДЫ ОТ ПРЕДПРИНИМАТЕЛЬСКОЙ ДЕЯТЕЛЬНОСТИ</t>
  </si>
  <si>
    <t>БЕЗВОЗМЕЗДНЫЕ ПЕРЕЧИСЛЕНИЯ</t>
  </si>
  <si>
    <t>ВСЕГО ДОХОДОВ</t>
  </si>
  <si>
    <t>ВСЕГО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</si>
  <si>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</si>
  <si>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</si>
  <si>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</si>
  <si>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</si>
  <si>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</si>
  <si>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</si>
  <si>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</si>
  <si>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</t>
  </si>
  <si>
    <t>социальная политика</t>
  </si>
  <si>
    <t>1000</t>
  </si>
  <si>
    <t>физическая культура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</si>
  <si>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</si>
  <si>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</si>
  <si>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</t>
  </si>
  <si>
    <t>1400</t>
  </si>
  <si>
    <t>администрации Моргаушского района</t>
  </si>
  <si>
    <t>0310</t>
  </si>
  <si>
    <t>Обеспечение пожарной безопасности</t>
  </si>
  <si>
    <t>Прочие неналоговые доходы</t>
  </si>
  <si>
    <t>Доходы от реализации имущества</t>
  </si>
  <si>
    <t>Доходы от продажи земли</t>
  </si>
  <si>
    <t>Доходы от оказания платных услуг</t>
  </si>
  <si>
    <t>Доходы от сдачи в аренду имущ.наход.</t>
  </si>
  <si>
    <t>Арендная плата за землю</t>
  </si>
  <si>
    <t>Государственная пошлина за государственную регистрацию, а также за совершение прочих юридически 
значимых действий</t>
  </si>
  <si>
    <t>Государственная пошлина за соверш.нотар.действ.</t>
  </si>
  <si>
    <t>Налог на доходы физических лиц</t>
  </si>
  <si>
    <t>ЕН с/х предприятий</t>
  </si>
  <si>
    <t>ЗАДОЛЖЕННОСТЬ И ПЕРЕРАСЧЕТЫ ПО ОТМЕНЕННЫМ НАЛОГАМ И СБОРАМ</t>
  </si>
  <si>
    <t>Сбалансированность</t>
  </si>
  <si>
    <t>Налоги на имущество</t>
  </si>
  <si>
    <t>Культура</t>
  </si>
  <si>
    <t>АДМИНИСТРАТИВНЫЕ ПЛАТЕЖИ И СБОРЫ</t>
  </si>
  <si>
    <t>Платежи, вымаемые организациями муниципальных районов за выполнение определенных функций</t>
  </si>
  <si>
    <t>Прочие поступления от денежных взысканий и иных сумм от возмещение ущерба</t>
  </si>
  <si>
    <t>Д. в. за наруш. Зак.в области сан.эпидем.благоп.</t>
  </si>
  <si>
    <t>ЕН на вмененный доход</t>
  </si>
  <si>
    <t>Налог на добычу общераспространенных полезных ископаемых</t>
  </si>
  <si>
    <t xml:space="preserve">Государственная пошлина по делам, рассм. в судах </t>
  </si>
  <si>
    <t xml:space="preserve">Проценты, полученные от предос. бюдж. кред </t>
  </si>
  <si>
    <t>Доходы от муниципальных унитарных предприятий</t>
  </si>
  <si>
    <t>Плата за негативные воздействия на окружающую среду</t>
  </si>
  <si>
    <t>Ден.взыс. за наруш. закон. о налогах и сборах</t>
  </si>
  <si>
    <t>Д.в. за административные правонарушения</t>
  </si>
  <si>
    <t>Д. в. за наруш. закон. о применении ККМ</t>
  </si>
  <si>
    <t>Штрафы за адм. правонаруш. в обл. рег. произ-ва спирта</t>
  </si>
  <si>
    <t>Д. в. за наруш. ФЗ "О пожарной безопасности"</t>
  </si>
  <si>
    <t>Другие общегосударственные расходы (0113000000000000)</t>
  </si>
  <si>
    <t>административные платежи и сборы</t>
  </si>
  <si>
    <t>ШТРАФЫ, САНКЦИИ, ВОЗМЕЩЕНИЕ УЩЕРБА</t>
  </si>
  <si>
    <t>Штрафы, санкции, возмещение ущерба (код 000 1 16 00000 00 0000 000)</t>
  </si>
  <si>
    <t>Налог на имущество физ. лиц</t>
  </si>
  <si>
    <t>Задолженность  и перерасчеты по отмененным налогам, сборам и иным обязательным платежам (код дохода 00010900000000000000)</t>
  </si>
  <si>
    <t>Возврат излишне уплаченных налогов из бюджетов поселений</t>
  </si>
  <si>
    <t>Доходы от оказания платных услуг и компенсации затрат государства                                         000 113 00000 00 0000 000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</si>
  <si>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</si>
  <si>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</si>
  <si>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</si>
  <si>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</si>
  <si>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Д. в. за взыскания  (штрафы) за нарушения законодательства РФ о об адм. Правонар., предусмотренные ст. 20.25 КоАП</t>
  </si>
  <si>
    <t>Возврат остатков субсидий и субвенций</t>
  </si>
  <si>
    <t>0505</t>
  </si>
  <si>
    <t>Другие вопросы в области ЖКХ</t>
  </si>
  <si>
    <t>Налог, взимаемый в связи с применением патентной системы налогообложения</t>
  </si>
  <si>
    <t>Р.И. Ананьева</t>
  </si>
  <si>
    <t>Денежные взыскания за нарушение законодательства РФ о размещении заказов на поставки товаров, выполнение работ, оказание услуг для нужд поселений</t>
  </si>
  <si>
    <t>Д. в. за наруш. Земельного законодательства</t>
  </si>
  <si>
    <t>Д. в. за правонаруш. В области дорожного движения</t>
  </si>
  <si>
    <t>Прочие безвозмездные поступления в бюджеты поселений</t>
  </si>
  <si>
    <t>Государственная пошлина за соверш. нотар. действ.</t>
  </si>
  <si>
    <t>0804</t>
  </si>
  <si>
    <t>Другие вопросы в области культуры, кинематографии</t>
  </si>
  <si>
    <t>\</t>
  </si>
  <si>
    <t>Дотации бюджетам муниципальных районов на поощрение достижения наилучших показателей деятельности органов местного самоуправления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</si>
  <si>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муниципального районов ( за исключением земельных участков муниципальных бюджетных и автономных учреждений)</t>
  </si>
  <si>
    <t>Другие вопросы в области жилищно-коммунального хозяйства</t>
  </si>
  <si>
    <t xml:space="preserve">Акцизы </t>
  </si>
  <si>
    <t>Транспортный налог</t>
  </si>
  <si>
    <t>Налоги на товары (работы и услуги) реализуемые на территории РФ</t>
  </si>
  <si>
    <t>Акцизы на автомобильный бензин</t>
  </si>
  <si>
    <t>Акцизы на диз. топливо</t>
  </si>
  <si>
    <t>налоги на товары (работы и услуги), реализуемые на территории РФ</t>
  </si>
  <si>
    <t>транспортный налог</t>
  </si>
  <si>
    <t>Денежные взыскания (штрафы) за нарушение законодательства о налогах и сборах                                                   (116 00000 00 0000 000)</t>
  </si>
  <si>
    <t>Акциз на моторные масла</t>
  </si>
  <si>
    <t>Акциза на прямогонный бензин</t>
  </si>
  <si>
    <t>Акцизы на моторные масла</t>
  </si>
  <si>
    <t xml:space="preserve">Акцизы на прямогонный бензин </t>
  </si>
  <si>
    <t>Акцизы на прямогонный бензин</t>
  </si>
  <si>
    <t>Акцизы на прямогонный  бензин</t>
  </si>
  <si>
    <t>доходы от уплаты акцизов на дизельное топливо 00010302230010000110</t>
  </si>
  <si>
    <t>доходы от уплаты акцизов на автомобильный бензин 00010302250010000110</t>
  </si>
  <si>
    <t>доходы от уплаты акцизов на прямогонный бензин 00010302260010000110</t>
  </si>
  <si>
    <t xml:space="preserve">доходы от уплаты акцизов на моторные масла 00010302240010000110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</si>
  <si>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Культура (код расхода 00008000000000000000)</t>
  </si>
  <si>
    <t xml:space="preserve">Прочие безвозмездные поступления </t>
  </si>
  <si>
    <t>Межбюджетные трансферты   (140000000000)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</si>
  <si>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</si>
  <si>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Доходы бюджетов поселений от возвратов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</si>
  <si>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</si>
  <si>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</si>
  <si>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Александровское </t>
  </si>
  <si>
    <t xml:space="preserve">Большесундырское </t>
  </si>
  <si>
    <t xml:space="preserve">Ильинское </t>
  </si>
  <si>
    <t xml:space="preserve">Кадикасинское </t>
  </si>
  <si>
    <t xml:space="preserve">Моргаушское </t>
  </si>
  <si>
    <t xml:space="preserve">Москакасинское </t>
  </si>
  <si>
    <t xml:space="preserve">Орининское </t>
  </si>
  <si>
    <t xml:space="preserve">Сятракасинское </t>
  </si>
  <si>
    <t xml:space="preserve">Тораевское </t>
  </si>
  <si>
    <t xml:space="preserve">Хорнойское </t>
  </si>
  <si>
    <t xml:space="preserve">Чуманкасинское </t>
  </si>
  <si>
    <t xml:space="preserve">Шатьмапосинское </t>
  </si>
  <si>
    <t xml:space="preserve">Юнгинское </t>
  </si>
  <si>
    <t xml:space="preserve">Юськасинское </t>
  </si>
  <si>
    <t xml:space="preserve">Ярабайкасинское </t>
  </si>
  <si>
    <t xml:space="preserve">Ярославское </t>
  </si>
  <si>
    <t>Доходы в виде прибыли, приходящейся на доли в уставных капиталах</t>
  </si>
  <si>
    <t xml:space="preserve">(Дефицит -) профицит </t>
  </si>
  <si>
    <t>(Дефицит -) профицит</t>
  </si>
  <si>
    <t>Прочие поступления от денежных взысканий (штрафов) и иных сумм в возмещение ущерба, зачисляемые в бюджеты поселений</t>
  </si>
  <si>
    <t>Сельское хозяйство и рыболовство</t>
  </si>
  <si>
    <t>Доходы от возврата остатка субсидий</t>
  </si>
  <si>
    <t>Возврат остатков субсидий</t>
  </si>
  <si>
    <t>Органы юстиции</t>
  </si>
  <si>
    <t>Арендная плата за землю после разграничения</t>
  </si>
  <si>
    <t>Физическая культура и спорт    (1101000000000000000)</t>
  </si>
  <si>
    <t>Прочие доходы от компенсации затрат государства</t>
  </si>
  <si>
    <t>Сумма по искам о возмещении вреда</t>
  </si>
  <si>
    <t>% исполнения к плану</t>
  </si>
  <si>
    <t>Д. в. за наруш. закон. Об охране животного мира</t>
  </si>
  <si>
    <t>Прочие поступления от использования имущества</t>
  </si>
  <si>
    <t>0703</t>
  </si>
  <si>
    <t>Дополнительное образование детей</t>
  </si>
  <si>
    <t xml:space="preserve"> </t>
  </si>
  <si>
    <t xml:space="preserve">  Доходы от возмещения расходов</t>
  </si>
  <si>
    <t xml:space="preserve">  </t>
  </si>
  <si>
    <t>ШТРАФЫ</t>
  </si>
  <si>
    <t>Прочие поступления от возмещения ущерба</t>
  </si>
  <si>
    <t>Штрафы за нарушение оборота табачной продукции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</si>
  <si>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</si>
  <si>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Прочик поступления от денежных взысканий (штрафов) и иных сумм в возмещение ущерба, зачисляемые в бюджеты сельских поселений</t>
  </si>
  <si>
    <t xml:space="preserve">Д. в. за наруш.  Земельн закон. </t>
  </si>
  <si>
    <t>арендная плата за земли после разграничения государственной собственности на землю и поступления от продажи права на заключение договоров аренды указанных земельных участков (код дохода 00011105025100000120)</t>
  </si>
  <si>
    <t>дотации  бюджетам поселений на выравнивание уровня бюджетной обеспеченности (код доходов 00020215001100000151)</t>
  </si>
  <si>
    <t>дотации бюджетам  поселений на поддержку мер по обеспечению сбалансированности бюджетов (код доходов 00020215002000000151)</t>
  </si>
  <si>
    <t>Возврат остатков субсидий, субвенций и иных межбюджетных трансфертов, имеющих целевое назначение, прошлых лет</t>
  </si>
  <si>
    <t>Прочие субсидии</t>
  </si>
  <si>
    <t>Прочие безбозмездные поступления</t>
  </si>
  <si>
    <t xml:space="preserve">Прочие безвозмездные поступления  </t>
  </si>
  <si>
    <t xml:space="preserve">Прочие безвозмездные поступления   </t>
  </si>
  <si>
    <t>Прочие налоги и сборы (по отм. местн. нал. и сборам)</t>
  </si>
  <si>
    <t>Прочие доходы от компенсации затрат</t>
  </si>
  <si>
    <t>Доходы от реализации имущества, находящегося в собственности сельских поселений                                  000 11402050100000 410</t>
  </si>
  <si>
    <t>Поступления от денежных пожертвований</t>
  </si>
  <si>
    <t>0314</t>
  </si>
  <si>
    <t>Другие вопросы в области национальной безопасности</t>
  </si>
  <si>
    <t>Доходы от платы об установлении сервитута</t>
  </si>
  <si>
    <t>Другие вопросы в области национльной безопасности</t>
  </si>
  <si>
    <t>Компенсационная выплата</t>
  </si>
  <si>
    <t>Материальная помощь</t>
  </si>
  <si>
    <t>Всего, руб.</t>
  </si>
  <si>
    <t>Примечание</t>
  </si>
  <si>
    <t xml:space="preserve"> стало без ФО адм (10ед)</t>
  </si>
  <si>
    <t>было без ФО и адм (10 ед.)</t>
  </si>
  <si>
    <t>премирование</t>
  </si>
  <si>
    <t>за расширение зоны обслуживания</t>
  </si>
  <si>
    <t>сумма</t>
  </si>
  <si>
    <t>%</t>
  </si>
  <si>
    <t>Начисление за месяц</t>
  </si>
  <si>
    <t>ФИО</t>
  </si>
  <si>
    <t>Образование</t>
  </si>
  <si>
    <t>Степанова Ю.С.</t>
  </si>
  <si>
    <t>высшее</t>
  </si>
  <si>
    <t>16 лет (декрет)</t>
  </si>
  <si>
    <t>Котельникова Н.Р.</t>
  </si>
  <si>
    <t>10 лет</t>
  </si>
  <si>
    <t>Семенова В.В.</t>
  </si>
  <si>
    <t>Бабушкина О.Н.</t>
  </si>
  <si>
    <t>11 лет</t>
  </si>
  <si>
    <t>Максимова Е.П./ Еропанова</t>
  </si>
  <si>
    <t>24 лет</t>
  </si>
  <si>
    <t>Попугаева Н.В.</t>
  </si>
  <si>
    <t>13 лет</t>
  </si>
  <si>
    <t>5 учреждений</t>
  </si>
  <si>
    <t>Рыбникова А.М.</t>
  </si>
  <si>
    <t>20 лет</t>
  </si>
  <si>
    <t>Колбасова И.Ю.</t>
  </si>
  <si>
    <t>7 лет</t>
  </si>
  <si>
    <t>Максимова Н.М.</t>
  </si>
  <si>
    <t>8 лет (декрет)</t>
  </si>
  <si>
    <t>Егорова И.Вячеславовна</t>
  </si>
  <si>
    <t>2 года (декрет)</t>
  </si>
  <si>
    <t>Карпова А.А.</t>
  </si>
  <si>
    <t>Егорова И.Валерьевна</t>
  </si>
  <si>
    <t>15 лет</t>
  </si>
  <si>
    <t>4 учреждения</t>
  </si>
  <si>
    <t>Соловьева А.И.</t>
  </si>
  <si>
    <t xml:space="preserve">спр монит, пенс спр , архив ком </t>
  </si>
  <si>
    <t>Васильева Р.Н.</t>
  </si>
  <si>
    <t>12 лет</t>
  </si>
  <si>
    <t>Ильина М.А.</t>
  </si>
  <si>
    <t>Романова В.В.</t>
  </si>
  <si>
    <t>средне-специальное</t>
  </si>
  <si>
    <t>308,6 стало</t>
  </si>
  <si>
    <t>329,4 было</t>
  </si>
  <si>
    <t>об исполнении бюджетов поселений  Моргаушского района  на 1 ноября 2018 г.</t>
  </si>
  <si>
    <t xml:space="preserve">Другие вопросы </t>
  </si>
  <si>
    <t>Доходы от эксплуатации имущества</t>
  </si>
  <si>
    <t>Анализ исполнения консолидированного бюджета Моргаушского районана 01.02.2019 г.</t>
  </si>
  <si>
    <t>исполнено на 01.02.2019 г.</t>
  </si>
  <si>
    <t xml:space="preserve">                          Моргаушского района на 01.02.2019 г. </t>
  </si>
  <si>
    <t xml:space="preserve">исполнено на 01.02.2019 г. </t>
  </si>
  <si>
    <t xml:space="preserve">                     Анализ исполнения бюджета Александровского сельского поселения на 01.02.2019 г.</t>
  </si>
  <si>
    <t>исполнен на 01.02.2019 г.</t>
  </si>
  <si>
    <t xml:space="preserve">                     Анализ исполнения бюджета Большесундырского сельского поселения на 01.02.2019 г.</t>
  </si>
  <si>
    <t xml:space="preserve">                     Анализ исполнения бюджета Ильинского сельского поселения на 01.02.2019 г.</t>
  </si>
  <si>
    <t xml:space="preserve">                     Анализ исполнения бюджета Кадикасинского сельского поселения на 01.02.2019 г.</t>
  </si>
  <si>
    <t xml:space="preserve">                     Анализ исполнения бюджета Моргаушского сельского поселения на 01.02.2019 г.</t>
  </si>
  <si>
    <t xml:space="preserve">                     Анализ исполнения бюджета Москакасинского сельского поселения на 01.02.2019 г.</t>
  </si>
  <si>
    <t xml:space="preserve">                     Анализ исполнения бюджета Орининского сельского поселения на 01.02.2019 г.</t>
  </si>
  <si>
    <t xml:space="preserve">                     Анализ исполнения бюджета Сятракасинского сельского поселения на 01.02.2019 г.</t>
  </si>
  <si>
    <t xml:space="preserve">                     Анализ исполнения бюджета Тораевского сельского поселения на 01.02.2019 г.</t>
  </si>
  <si>
    <t xml:space="preserve">                     Анализ исполнения бюджета Хорнойского сельского поселения на 01.02.2019 г.</t>
  </si>
  <si>
    <t xml:space="preserve">                     Анализ исполнения бюджета Чуманкасинского сельского поселения на 01.02.2019 г.</t>
  </si>
  <si>
    <t xml:space="preserve">                     Анализ исполнения бюджета Шатьмапосинского сельского поселения на 01.02.2019 г.</t>
  </si>
  <si>
    <t xml:space="preserve">                     Анализ исполнения бюджета Юнгинского сельского поселения на 01.02.2019 г.</t>
  </si>
  <si>
    <t xml:space="preserve">                     Анализ исполнения бюджета Юськасинского сельского поселения на 01.02.2019 г.</t>
  </si>
  <si>
    <t xml:space="preserve">                     Анализ исполнения бюджета Ярабайкасинского сельского поселения на 01.02.2019 г.</t>
  </si>
  <si>
    <t xml:space="preserve">                     Анализ исполнения бюджета Ярославского сельского поселения на 01.02.2019 г.</t>
  </si>
  <si>
    <t>план на 2019 г.</t>
  </si>
  <si>
    <t>назначено на 2019 г.</t>
  </si>
  <si>
    <t>исполнено на 01.02.2019г.</t>
  </si>
  <si>
    <t>исполнено на 01.02.2019 г</t>
  </si>
  <si>
    <t>Водное хозяйство</t>
  </si>
</sst>
</file>

<file path=xl/styles.xml><?xml version="1.0" encoding="utf-8"?>
<styleSheet xmlns="http://schemas.openxmlformats.org/spreadsheetml/2006/main">
  <numFmts count="2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#,##0.0"/>
    <numFmt numFmtId="168" formatCode="0.00000"/>
    <numFmt numFmtId="169" formatCode="_(* #,##0.0_);_(* \(#,##0.0\);_(* &quot;-&quot;??_);_(@_)"/>
    <numFmt numFmtId="170" formatCode="_-* #,##0.0_р_._-;\-* #,##0.0_р_._-;_-* &quot;-&quot;?_р_._-;_-@_-"/>
    <numFmt numFmtId="171" formatCode="_-* #,##0.00000_р_._-;\-* #,##0.00000_р_._-;_-* &quot;-&quot;?????_р_._-;_-@_-"/>
    <numFmt numFmtId="172" formatCode="#,##0.00000"/>
    <numFmt numFmtId="173" formatCode="#,##0.000"/>
    <numFmt numFmtId="174" formatCode="0.000000"/>
    <numFmt numFmtId="175" formatCode="0.0000"/>
    <numFmt numFmtId="176" formatCode="_(* #,##0.0000_);_(* \(#,##0.0000\);_(* &quot;-&quot;??_);_(@_)"/>
    <numFmt numFmtId="177" formatCode="_(* #,##0.00000_);_(* \(#,##0.00000\);_(* &quot;-&quot;??_);_(@_)"/>
    <numFmt numFmtId="178" formatCode="0.0000000"/>
    <numFmt numFmtId="179" formatCode="_(* #,##0_);_(* \(#,##0\);_(* &quot;-&quot;??_);_(@_)"/>
    <numFmt numFmtId="180" formatCode="#,##0.000000"/>
    <numFmt numFmtId="181" formatCode="_-* #,##0.0000000_р_._-;\-* #,##0.0000000_р_._-;_-* &quot;-&quot;?????_р_._-;_-@_-"/>
    <numFmt numFmtId="182" formatCode="#,##0.00000000"/>
    <numFmt numFmtId="183" formatCode="#,##0.0000"/>
    <numFmt numFmtId="184" formatCode="#,##0.0000000"/>
    <numFmt numFmtId="185" formatCode="_(* #,##0.000000_);_(* \(#,##0.000000\);_(* &quot;-&quot;??_);_(@_)"/>
    <numFmt numFmtId="186" formatCode="0.000"/>
    <numFmt numFmtId="187" formatCode="_(* #,##0.00000000_);_(* \(#,##0.00000000\);_(* &quot;-&quot;??_);_(@_)"/>
    <numFmt numFmtId="188" formatCode="_(* #,##0.000_);_(* \(#,##0.000\);_(* &quot;-&quot;??_);_(@_)"/>
  </numFmts>
  <fonts count="38">
    <font>
      <sz val="10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44"/>
      <name val="Times New Roman"/>
      <family val="1"/>
      <charset val="204"/>
    </font>
    <font>
      <b/>
      <sz val="12"/>
      <color indexed="62"/>
      <name val="Times New Roman"/>
      <family val="1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2"/>
      <name val="TimesET"/>
    </font>
    <font>
      <sz val="12"/>
      <name val="TimesET"/>
      <charset val="204"/>
    </font>
    <font>
      <sz val="12"/>
      <color indexed="8"/>
      <name val="Arial Cyr"/>
      <charset val="204"/>
    </font>
    <font>
      <sz val="12"/>
      <color indexed="8"/>
      <name val="TimesET"/>
    </font>
    <font>
      <b/>
      <sz val="12"/>
      <name val="TimesET"/>
    </font>
    <font>
      <b/>
      <sz val="12"/>
      <color indexed="8"/>
      <name val="Arial Cyr"/>
      <charset val="204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2"/>
      <color indexed="8"/>
      <name val="Arial Cyr"/>
      <family val="2"/>
      <charset val="204"/>
    </font>
    <font>
      <sz val="12"/>
      <color indexed="8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 Cyr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</cellStyleXfs>
  <cellXfs count="539">
    <xf numFmtId="0" fontId="0" fillId="0" borderId="0" xfId="0"/>
    <xf numFmtId="0" fontId="5" fillId="0" borderId="0" xfId="9" applyFont="1"/>
    <xf numFmtId="0" fontId="3" fillId="0" borderId="1" xfId="11" applyFont="1" applyBorder="1" applyAlignment="1">
      <alignment horizontal="center" vertical="center" wrapText="1"/>
    </xf>
    <xf numFmtId="0" fontId="3" fillId="0" borderId="1" xfId="11" applyFont="1" applyBorder="1" applyAlignment="1">
      <alignment horizontal="center"/>
    </xf>
    <xf numFmtId="0" fontId="3" fillId="0" borderId="1" xfId="11" applyFont="1" applyBorder="1"/>
    <xf numFmtId="166" fontId="3" fillId="0" borderId="1" xfId="11" applyNumberFormat="1" applyFont="1" applyBorder="1" applyAlignment="1">
      <alignment horizontal="right" vertical="center"/>
    </xf>
    <xf numFmtId="0" fontId="3" fillId="0" borderId="0" xfId="9" applyFont="1"/>
    <xf numFmtId="0" fontId="5" fillId="0" borderId="1" xfId="11" applyFont="1" applyBorder="1" applyAlignment="1">
      <alignment horizontal="center"/>
    </xf>
    <xf numFmtId="0" fontId="5" fillId="0" borderId="1" xfId="11" applyFont="1" applyBorder="1" applyAlignment="1">
      <alignment wrapText="1"/>
    </xf>
    <xf numFmtId="166" fontId="5" fillId="0" borderId="1" xfId="11" applyNumberFormat="1" applyFont="1" applyBorder="1" applyAlignment="1">
      <alignment horizontal="right" vertical="center"/>
    </xf>
    <xf numFmtId="166" fontId="5" fillId="0" borderId="1" xfId="11" applyNumberFormat="1" applyFont="1" applyFill="1" applyBorder="1" applyAlignment="1">
      <alignment horizontal="right" vertical="center"/>
    </xf>
    <xf numFmtId="0" fontId="5" fillId="0" borderId="1" xfId="11" applyFont="1" applyBorder="1"/>
    <xf numFmtId="166" fontId="5" fillId="0" borderId="1" xfId="0" applyNumberFormat="1" applyFont="1" applyBorder="1" applyAlignment="1">
      <alignment horizontal="right" vertical="center"/>
    </xf>
    <xf numFmtId="0" fontId="3" fillId="0" borderId="1" xfId="11" applyFont="1" applyBorder="1" applyAlignment="1">
      <alignment wrapText="1"/>
    </xf>
    <xf numFmtId="166" fontId="3" fillId="0" borderId="1" xfId="11" applyNumberFormat="1" applyFont="1" applyFill="1" applyBorder="1" applyAlignment="1">
      <alignment horizontal="right" vertical="center"/>
    </xf>
    <xf numFmtId="0" fontId="5" fillId="0" borderId="0" xfId="9" applyFont="1" applyFill="1"/>
    <xf numFmtId="0" fontId="5" fillId="0" borderId="1" xfId="11" applyFont="1" applyFill="1" applyBorder="1" applyAlignment="1">
      <alignment horizontal="center"/>
    </xf>
    <xf numFmtId="0" fontId="5" fillId="0" borderId="1" xfId="11" applyFont="1" applyFill="1" applyBorder="1"/>
    <xf numFmtId="0" fontId="5" fillId="0" borderId="1" xfId="11" applyFont="1" applyFill="1" applyBorder="1" applyAlignment="1">
      <alignment wrapText="1"/>
    </xf>
    <xf numFmtId="166" fontId="3" fillId="0" borderId="0" xfId="9" applyNumberFormat="1" applyFont="1"/>
    <xf numFmtId="166" fontId="5" fillId="2" borderId="1" xfId="2" applyNumberFormat="1" applyFont="1" applyFill="1" applyBorder="1" applyAlignment="1">
      <alignment horizontal="right" vertical="center" shrinkToFit="1"/>
    </xf>
    <xf numFmtId="0" fontId="3" fillId="0" borderId="1" xfId="11" applyFont="1" applyFill="1" applyBorder="1"/>
    <xf numFmtId="166" fontId="3" fillId="0" borderId="1" xfId="9" applyNumberFormat="1" applyFont="1" applyBorder="1" applyAlignment="1">
      <alignment horizontal="right" vertical="center"/>
    </xf>
    <xf numFmtId="0" fontId="3" fillId="0" borderId="2" xfId="11" applyFont="1" applyBorder="1" applyAlignment="1">
      <alignment horizontal="center"/>
    </xf>
    <xf numFmtId="0" fontId="3" fillId="0" borderId="2" xfId="11" applyFont="1" applyFill="1" applyBorder="1"/>
    <xf numFmtId="166" fontId="3" fillId="0" borderId="2" xfId="11" applyNumberFormat="1" applyFont="1" applyBorder="1" applyAlignment="1">
      <alignment horizontal="right" vertical="center"/>
    </xf>
    <xf numFmtId="168" fontId="5" fillId="0" borderId="0" xfId="9" applyNumberFormat="1" applyFont="1" applyAlignment="1">
      <alignment horizontal="right" vertical="center"/>
    </xf>
    <xf numFmtId="166" fontId="5" fillId="0" borderId="0" xfId="9" applyNumberFormat="1" applyFont="1" applyAlignment="1">
      <alignment horizontal="right" vertical="center"/>
    </xf>
    <xf numFmtId="0" fontId="3" fillId="0" borderId="1" xfId="9" applyFont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/>
    </xf>
    <xf numFmtId="49" fontId="3" fillId="0" borderId="1" xfId="9" applyNumberFormat="1" applyFont="1" applyBorder="1" applyAlignment="1">
      <alignment horizontal="center"/>
    </xf>
    <xf numFmtId="0" fontId="3" fillId="3" borderId="1" xfId="9" applyFont="1" applyFill="1" applyBorder="1" applyAlignment="1">
      <alignment wrapText="1"/>
    </xf>
    <xf numFmtId="169" fontId="3" fillId="0" borderId="1" xfId="9" applyNumberFormat="1" applyFont="1" applyBorder="1" applyAlignment="1">
      <alignment horizontal="right" vertical="center"/>
    </xf>
    <xf numFmtId="169" fontId="3" fillId="0" borderId="1" xfId="12" applyNumberFormat="1" applyFont="1" applyBorder="1" applyAlignment="1">
      <alignment horizontal="right" vertical="center"/>
    </xf>
    <xf numFmtId="166" fontId="3" fillId="0" borderId="1" xfId="6" applyNumberFormat="1" applyFont="1" applyBorder="1" applyAlignment="1">
      <alignment horizontal="right"/>
    </xf>
    <xf numFmtId="49" fontId="5" fillId="0" borderId="1" xfId="9" applyNumberFormat="1" applyFont="1" applyBorder="1" applyAlignment="1">
      <alignment horizontal="center"/>
    </xf>
    <xf numFmtId="0" fontId="5" fillId="3" borderId="1" xfId="9" applyFont="1" applyFill="1" applyBorder="1" applyAlignment="1">
      <alignment wrapText="1"/>
    </xf>
    <xf numFmtId="169" fontId="5" fillId="0" borderId="1" xfId="9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/>
    </xf>
    <xf numFmtId="0" fontId="5" fillId="0" borderId="1" xfId="9" applyFont="1" applyBorder="1" applyAlignment="1">
      <alignment wrapText="1"/>
    </xf>
    <xf numFmtId="169" fontId="5" fillId="0" borderId="1" xfId="9" applyNumberFormat="1" applyFont="1" applyBorder="1" applyAlignment="1">
      <alignment horizontal="right"/>
    </xf>
    <xf numFmtId="49" fontId="3" fillId="0" borderId="3" xfId="8" applyNumberFormat="1" applyFont="1" applyBorder="1" applyAlignment="1">
      <alignment horizontal="center"/>
    </xf>
    <xf numFmtId="0" fontId="3" fillId="3" borderId="1" xfId="8" applyFont="1" applyFill="1" applyBorder="1" applyAlignment="1">
      <alignment wrapText="1"/>
    </xf>
    <xf numFmtId="49" fontId="5" fillId="0" borderId="1" xfId="8" applyNumberFormat="1" applyFont="1" applyBorder="1" applyAlignment="1">
      <alignment horizontal="center"/>
    </xf>
    <xf numFmtId="0" fontId="5" fillId="0" borderId="1" xfId="8" applyFont="1" applyBorder="1" applyAlignment="1">
      <alignment wrapText="1"/>
    </xf>
    <xf numFmtId="49" fontId="5" fillId="0" borderId="3" xfId="9" applyNumberFormat="1" applyFont="1" applyBorder="1" applyAlignment="1">
      <alignment horizontal="center"/>
    </xf>
    <xf numFmtId="49" fontId="5" fillId="0" borderId="3" xfId="7" applyNumberFormat="1" applyFont="1" applyBorder="1" applyAlignment="1">
      <alignment horizontal="center"/>
    </xf>
    <xf numFmtId="0" fontId="6" fillId="0" borderId="1" xfId="7" applyFont="1" applyBorder="1" applyAlignment="1">
      <alignment wrapText="1"/>
    </xf>
    <xf numFmtId="169" fontId="3" fillId="0" borderId="1" xfId="6" applyNumberFormat="1" applyFont="1" applyBorder="1" applyAlignment="1">
      <alignment horizontal="right" vertical="center"/>
    </xf>
    <xf numFmtId="169" fontId="5" fillId="0" borderId="1" xfId="6" applyNumberFormat="1" applyFont="1" applyBorder="1" applyAlignment="1">
      <alignment horizontal="right" vertical="center"/>
    </xf>
    <xf numFmtId="170" fontId="3" fillId="0" borderId="0" xfId="9" applyNumberFormat="1" applyFont="1"/>
    <xf numFmtId="0" fontId="5" fillId="0" borderId="1" xfId="9" applyFont="1" applyBorder="1" applyAlignment="1">
      <alignment horizontal="left" wrapText="1"/>
    </xf>
    <xf numFmtId="0" fontId="3" fillId="0" borderId="1" xfId="9" applyFont="1" applyBorder="1" applyAlignment="1">
      <alignment horizontal="center"/>
    </xf>
    <xf numFmtId="0" fontId="5" fillId="0" borderId="1" xfId="9" applyFont="1" applyBorder="1" applyAlignment="1">
      <alignment horizontal="center"/>
    </xf>
    <xf numFmtId="0" fontId="5" fillId="0" borderId="1" xfId="9" applyFont="1" applyFill="1" applyBorder="1" applyAlignment="1">
      <alignment wrapText="1"/>
    </xf>
    <xf numFmtId="169" fontId="5" fillId="2" borderId="1" xfId="5" applyNumberFormat="1" applyFont="1" applyFill="1" applyBorder="1" applyAlignment="1">
      <alignment horizontal="right" vertical="top" shrinkToFit="1"/>
    </xf>
    <xf numFmtId="0" fontId="3" fillId="0" borderId="1" xfId="9" applyFont="1" applyFill="1" applyBorder="1" applyAlignment="1">
      <alignment wrapText="1"/>
    </xf>
    <xf numFmtId="0" fontId="3" fillId="0" borderId="1" xfId="9" applyFont="1" applyFill="1" applyBorder="1" applyAlignment="1">
      <alignment horizontal="center" wrapText="1"/>
    </xf>
    <xf numFmtId="0" fontId="5" fillId="0" borderId="0" xfId="9" applyFont="1" applyAlignment="1">
      <alignment horizontal="left"/>
    </xf>
    <xf numFmtId="0" fontId="5" fillId="0" borderId="0" xfId="9" applyFont="1" applyAlignment="1">
      <alignment wrapText="1"/>
    </xf>
    <xf numFmtId="168" fontId="5" fillId="0" borderId="0" xfId="9" applyNumberFormat="1" applyFont="1" applyAlignment="1">
      <alignment horizontal="center"/>
    </xf>
    <xf numFmtId="168" fontId="5" fillId="0" borderId="0" xfId="9" applyNumberFormat="1" applyFont="1" applyAlignment="1">
      <alignment horizontal="right"/>
    </xf>
    <xf numFmtId="166" fontId="5" fillId="0" borderId="0" xfId="9" applyNumberFormat="1" applyFont="1" applyAlignment="1">
      <alignment horizontal="center"/>
    </xf>
    <xf numFmtId="0" fontId="7" fillId="0" borderId="0" xfId="8" applyFont="1" applyAlignment="1">
      <alignment horizontal="left"/>
    </xf>
    <xf numFmtId="171" fontId="7" fillId="0" borderId="0" xfId="8" applyNumberFormat="1" applyFont="1"/>
    <xf numFmtId="0" fontId="7" fillId="0" borderId="0" xfId="8" applyFont="1"/>
    <xf numFmtId="0" fontId="7" fillId="0" borderId="0" xfId="8" applyFont="1" applyAlignment="1"/>
    <xf numFmtId="0" fontId="9" fillId="0" borderId="1" xfId="11" applyFont="1" applyBorder="1"/>
    <xf numFmtId="0" fontId="9" fillId="0" borderId="1" xfId="11" applyFont="1" applyBorder="1" applyAlignment="1">
      <alignment horizontal="center"/>
    </xf>
    <xf numFmtId="0" fontId="9" fillId="0" borderId="1" xfId="11" applyFont="1" applyBorder="1" applyAlignment="1">
      <alignment wrapText="1"/>
    </xf>
    <xf numFmtId="0" fontId="9" fillId="0" borderId="1" xfId="11" applyFont="1" applyBorder="1" applyAlignment="1">
      <alignment horizontal="center" vertical="top"/>
    </xf>
    <xf numFmtId="0" fontId="9" fillId="0" borderId="1" xfId="11" applyFont="1" applyBorder="1" applyAlignment="1">
      <alignment vertical="top" wrapText="1"/>
    </xf>
    <xf numFmtId="166" fontId="3" fillId="0" borderId="1" xfId="11" applyNumberFormat="1" applyFont="1" applyBorder="1" applyAlignment="1">
      <alignment horizontal="center" vertical="center" wrapText="1"/>
    </xf>
    <xf numFmtId="0" fontId="3" fillId="0" borderId="1" xfId="11" applyFont="1" applyFill="1" applyBorder="1" applyAlignment="1">
      <alignment horizontal="center" vertical="center" wrapText="1"/>
    </xf>
    <xf numFmtId="166" fontId="3" fillId="0" borderId="1" xfId="1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8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 wrapText="1"/>
    </xf>
    <xf numFmtId="1" fontId="3" fillId="0" borderId="1" xfId="9" applyNumberFormat="1" applyFont="1" applyBorder="1" applyAlignment="1">
      <alignment horizontal="center" vertical="center" wrapText="1"/>
    </xf>
    <xf numFmtId="1" fontId="5" fillId="0" borderId="1" xfId="9" applyNumberFormat="1" applyFont="1" applyBorder="1" applyAlignment="1">
      <alignment horizontal="center" vertical="center"/>
    </xf>
    <xf numFmtId="0" fontId="3" fillId="0" borderId="1" xfId="9" applyFont="1" applyBorder="1" applyAlignment="1">
      <alignment horizontal="center" vertical="center"/>
    </xf>
    <xf numFmtId="168" fontId="8" fillId="0" borderId="0" xfId="0" applyNumberFormat="1" applyFont="1" applyAlignment="1">
      <alignment horizontal="center" vertical="center" wrapText="1"/>
    </xf>
    <xf numFmtId="166" fontId="5" fillId="3" borderId="1" xfId="11" applyNumberFormat="1" applyFont="1" applyFill="1" applyBorder="1" applyAlignment="1">
      <alignment horizontal="right" vertical="center"/>
    </xf>
    <xf numFmtId="166" fontId="5" fillId="0" borderId="1" xfId="9" applyNumberFormat="1" applyFont="1" applyBorder="1" applyAlignment="1">
      <alignment horizontal="right" vertical="center"/>
    </xf>
    <xf numFmtId="167" fontId="3" fillId="0" borderId="1" xfId="11" applyNumberFormat="1" applyFont="1" applyBorder="1" applyAlignment="1">
      <alignment horizontal="right" vertical="center"/>
    </xf>
    <xf numFmtId="168" fontId="3" fillId="0" borderId="0" xfId="9" applyNumberFormat="1" applyFont="1"/>
    <xf numFmtId="168" fontId="11" fillId="0" borderId="0" xfId="0" applyNumberFormat="1" applyFont="1" applyAlignment="1">
      <alignment horizontal="center" vertical="center" wrapText="1"/>
    </xf>
    <xf numFmtId="169" fontId="5" fillId="0" borderId="1" xfId="9" applyNumberFormat="1" applyFont="1" applyFill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 vertical="center"/>
    </xf>
    <xf numFmtId="178" fontId="7" fillId="0" borderId="0" xfId="0" applyNumberFormat="1" applyFont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right" vertical="center"/>
    </xf>
    <xf numFmtId="0" fontId="9" fillId="0" borderId="1" xfId="11" applyFont="1" applyBorder="1" applyAlignment="1">
      <alignment horizontal="center" vertical="center"/>
    </xf>
    <xf numFmtId="169" fontId="5" fillId="0" borderId="0" xfId="9" applyNumberFormat="1" applyFont="1" applyAlignment="1">
      <alignment horizontal="right"/>
    </xf>
    <xf numFmtId="166" fontId="3" fillId="0" borderId="1" xfId="12" applyNumberFormat="1" applyFont="1" applyBorder="1" applyAlignment="1">
      <alignment horizontal="right" vertical="center"/>
    </xf>
    <xf numFmtId="166" fontId="3" fillId="0" borderId="1" xfId="11" applyNumberFormat="1" applyFont="1" applyFill="1" applyBorder="1" applyAlignment="1">
      <alignment horizontal="center" vertical="center" wrapText="1"/>
    </xf>
    <xf numFmtId="166" fontId="5" fillId="0" borderId="1" xfId="9" applyNumberFormat="1" applyFont="1" applyBorder="1" applyAlignment="1">
      <alignment horizontal="right"/>
    </xf>
    <xf numFmtId="166" fontId="3" fillId="0" borderId="1" xfId="6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 vertical="center"/>
    </xf>
    <xf numFmtId="0" fontId="13" fillId="0" borderId="0" xfId="9" applyFont="1"/>
    <xf numFmtId="0" fontId="14" fillId="0" borderId="0" xfId="9" applyFont="1"/>
    <xf numFmtId="0" fontId="3" fillId="0" borderId="1" xfId="11" applyFont="1" applyBorder="1" applyAlignment="1">
      <alignment horizontal="center" vertical="top"/>
    </xf>
    <xf numFmtId="0" fontId="3" fillId="0" borderId="1" xfId="11" applyFont="1" applyBorder="1" applyAlignment="1">
      <alignment vertical="top" wrapText="1"/>
    </xf>
    <xf numFmtId="0" fontId="5" fillId="0" borderId="0" xfId="8" applyFont="1" applyAlignment="1">
      <alignment horizontal="left"/>
    </xf>
    <xf numFmtId="171" fontId="5" fillId="0" borderId="0" xfId="8" applyNumberFormat="1" applyFont="1"/>
    <xf numFmtId="0" fontId="5" fillId="0" borderId="0" xfId="8" applyFont="1"/>
    <xf numFmtId="0" fontId="5" fillId="0" borderId="0" xfId="8" applyFont="1" applyAlignment="1"/>
    <xf numFmtId="168" fontId="3" fillId="0" borderId="2" xfId="11" applyNumberFormat="1" applyFont="1" applyBorder="1" applyAlignment="1">
      <alignment horizontal="right" vertical="center"/>
    </xf>
    <xf numFmtId="176" fontId="7" fillId="0" borderId="0" xfId="8" applyNumberFormat="1" applyFont="1"/>
    <xf numFmtId="176" fontId="5" fillId="0" borderId="0" xfId="9" applyNumberFormat="1" applyFont="1" applyAlignment="1">
      <alignment horizontal="center"/>
    </xf>
    <xf numFmtId="177" fontId="5" fillId="0" borderId="0" xfId="8" applyNumberFormat="1" applyFont="1"/>
    <xf numFmtId="177" fontId="7" fillId="0" borderId="0" xfId="8" applyNumberFormat="1" applyFont="1"/>
    <xf numFmtId="177" fontId="5" fillId="0" borderId="0" xfId="9" applyNumberFormat="1" applyFont="1" applyAlignment="1">
      <alignment horizontal="center"/>
    </xf>
    <xf numFmtId="167" fontId="3" fillId="0" borderId="1" xfId="11" applyNumberFormat="1" applyFont="1" applyFill="1" applyBorder="1" applyAlignment="1">
      <alignment horizontal="right" vertical="center"/>
    </xf>
    <xf numFmtId="167" fontId="3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3" fillId="0" borderId="1" xfId="11" applyFont="1" applyFill="1" applyBorder="1" applyAlignment="1">
      <alignment horizontal="center"/>
    </xf>
    <xf numFmtId="0" fontId="3" fillId="0" borderId="1" xfId="11" applyFont="1" applyFill="1" applyBorder="1" applyAlignment="1">
      <alignment wrapText="1"/>
    </xf>
    <xf numFmtId="169" fontId="5" fillId="0" borderId="0" xfId="9" applyNumberFormat="1" applyFont="1" applyAlignment="1">
      <alignment horizontal="center"/>
    </xf>
    <xf numFmtId="166" fontId="3" fillId="0" borderId="1" xfId="1" applyNumberFormat="1" applyFont="1" applyBorder="1" applyAlignment="1">
      <alignment horizontal="right" vertical="center"/>
    </xf>
    <xf numFmtId="169" fontId="3" fillId="0" borderId="1" xfId="6" applyNumberFormat="1" applyFont="1" applyBorder="1" applyAlignment="1">
      <alignment horizontal="right"/>
    </xf>
    <xf numFmtId="181" fontId="5" fillId="0" borderId="0" xfId="8" applyNumberFormat="1" applyFont="1"/>
    <xf numFmtId="175" fontId="3" fillId="0" borderId="0" xfId="9" applyNumberFormat="1" applyFont="1"/>
    <xf numFmtId="176" fontId="8" fillId="0" borderId="0" xfId="8" applyNumberFormat="1" applyFont="1"/>
    <xf numFmtId="168" fontId="5" fillId="0" borderId="1" xfId="9" applyNumberFormat="1" applyFont="1" applyBorder="1" applyAlignment="1">
      <alignment horizontal="right" vertical="center"/>
    </xf>
    <xf numFmtId="168" fontId="7" fillId="0" borderId="0" xfId="8" applyNumberFormat="1" applyFont="1"/>
    <xf numFmtId="166" fontId="7" fillId="0" borderId="0" xfId="8" applyNumberFormat="1" applyFont="1"/>
    <xf numFmtId="168" fontId="3" fillId="0" borderId="1" xfId="11" applyNumberFormat="1" applyFont="1" applyBorder="1" applyAlignment="1">
      <alignment horizontal="center" vertical="center" wrapText="1"/>
    </xf>
    <xf numFmtId="177" fontId="5" fillId="0" borderId="1" xfId="9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8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178" fontId="5" fillId="0" borderId="0" xfId="0" applyNumberFormat="1" applyFont="1" applyBorder="1" applyAlignment="1">
      <alignment horizontal="center" vertical="center" wrapText="1"/>
    </xf>
    <xf numFmtId="168" fontId="7" fillId="0" borderId="0" xfId="0" applyNumberFormat="1" applyFont="1" applyBorder="1" applyAlignment="1">
      <alignment horizontal="center" vertical="center" wrapText="1"/>
    </xf>
    <xf numFmtId="174" fontId="7" fillId="0" borderId="0" xfId="0" applyNumberFormat="1" applyFont="1" applyBorder="1" applyAlignment="1">
      <alignment horizontal="center" vertical="center" wrapText="1"/>
    </xf>
    <xf numFmtId="168" fontId="8" fillId="0" borderId="0" xfId="0" applyNumberFormat="1" applyFont="1" applyBorder="1" applyAlignment="1">
      <alignment horizontal="center" vertical="center" wrapText="1"/>
    </xf>
    <xf numFmtId="2" fontId="3" fillId="0" borderId="1" xfId="11" applyNumberFormat="1" applyFont="1" applyBorder="1" applyAlignment="1">
      <alignment horizontal="center" vertical="center" wrapText="1"/>
    </xf>
    <xf numFmtId="2" fontId="3" fillId="0" borderId="1" xfId="11" applyNumberFormat="1" applyFont="1" applyFill="1" applyBorder="1" applyAlignment="1">
      <alignment horizontal="center" vertical="center" wrapText="1"/>
    </xf>
    <xf numFmtId="166" fontId="5" fillId="0" borderId="1" xfId="12" applyNumberFormat="1" applyFont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/>
    </xf>
    <xf numFmtId="169" fontId="3" fillId="3" borderId="1" xfId="9" applyNumberFormat="1" applyFont="1" applyFill="1" applyBorder="1" applyAlignment="1">
      <alignment horizontal="right" vertical="center"/>
    </xf>
    <xf numFmtId="171" fontId="3" fillId="0" borderId="0" xfId="9" applyNumberFormat="1" applyFont="1"/>
    <xf numFmtId="178" fontId="5" fillId="0" borderId="0" xfId="9" applyNumberFormat="1" applyFont="1"/>
    <xf numFmtId="0" fontId="16" fillId="3" borderId="0" xfId="0" applyFont="1" applyFill="1"/>
    <xf numFmtId="0" fontId="16" fillId="0" borderId="0" xfId="0" applyFont="1" applyFill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/>
    <xf numFmtId="0" fontId="16" fillId="3" borderId="0" xfId="0" applyFont="1" applyFill="1" applyAlignment="1">
      <alignment horizontal="left"/>
    </xf>
    <xf numFmtId="0" fontId="16" fillId="3" borderId="0" xfId="0" applyFont="1" applyFill="1" applyAlignment="1">
      <alignment vertical="center" wrapText="1"/>
    </xf>
    <xf numFmtId="0" fontId="16" fillId="0" borderId="0" xfId="0" applyFont="1" applyFill="1" applyAlignment="1">
      <alignment vertical="center" wrapText="1"/>
    </xf>
    <xf numFmtId="0" fontId="16" fillId="3" borderId="0" xfId="0" applyFont="1" applyFill="1" applyAlignment="1">
      <alignment horizontal="left" vertical="center" wrapText="1"/>
    </xf>
    <xf numFmtId="0" fontId="17" fillId="3" borderId="0" xfId="0" applyFont="1" applyFill="1" applyAlignment="1">
      <alignment vertical="center" wrapText="1"/>
    </xf>
    <xf numFmtId="0" fontId="17" fillId="3" borderId="0" xfId="0" applyFont="1" applyFill="1" applyAlignment="1" applyProtection="1">
      <alignment vertical="center" wrapText="1"/>
      <protection locked="0"/>
    </xf>
    <xf numFmtId="0" fontId="18" fillId="3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vertical="center" wrapText="1"/>
    </xf>
    <xf numFmtId="0" fontId="18" fillId="3" borderId="4" xfId="0" applyFont="1" applyFill="1" applyBorder="1" applyAlignment="1">
      <alignment vertical="center" wrapText="1"/>
    </xf>
    <xf numFmtId="0" fontId="18" fillId="3" borderId="5" xfId="0" applyFont="1" applyFill="1" applyBorder="1" applyAlignment="1">
      <alignment vertical="center" wrapText="1"/>
    </xf>
    <xf numFmtId="0" fontId="18" fillId="3" borderId="0" xfId="0" applyFont="1" applyFill="1"/>
    <xf numFmtId="0" fontId="18" fillId="3" borderId="0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0" fontId="18" fillId="3" borderId="8" xfId="0" applyFont="1" applyFill="1" applyBorder="1" applyAlignment="1">
      <alignment vertical="center" wrapText="1"/>
    </xf>
    <xf numFmtId="0" fontId="18" fillId="3" borderId="0" xfId="0" applyFont="1" applyFill="1" applyBorder="1" applyAlignment="1">
      <alignment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9" fillId="3" borderId="1" xfId="10" applyFont="1" applyFill="1" applyBorder="1" applyAlignment="1">
      <alignment vertical="center" wrapText="1"/>
    </xf>
    <xf numFmtId="0" fontId="20" fillId="3" borderId="1" xfId="10" applyFont="1" applyFill="1" applyBorder="1" applyAlignment="1" applyProtection="1">
      <alignment vertical="center" wrapText="1"/>
      <protection locked="0"/>
    </xf>
    <xf numFmtId="167" fontId="18" fillId="3" borderId="1" xfId="0" applyNumberFormat="1" applyFont="1" applyFill="1" applyBorder="1"/>
    <xf numFmtId="167" fontId="18" fillId="3" borderId="1" xfId="0" applyNumberFormat="1" applyFont="1" applyFill="1" applyBorder="1" applyAlignment="1">
      <alignment vertical="center" wrapText="1"/>
    </xf>
    <xf numFmtId="167" fontId="16" fillId="3" borderId="1" xfId="0" applyNumberFormat="1" applyFont="1" applyFill="1" applyBorder="1"/>
    <xf numFmtId="167" fontId="18" fillId="3" borderId="1" xfId="0" applyNumberFormat="1" applyFont="1" applyFill="1" applyBorder="1" applyAlignment="1" applyProtection="1">
      <alignment vertical="center" wrapText="1"/>
      <protection locked="0"/>
    </xf>
    <xf numFmtId="167" fontId="18" fillId="0" borderId="1" xfId="0" applyNumberFormat="1" applyFont="1" applyFill="1" applyBorder="1" applyAlignment="1">
      <alignment vertical="center" wrapText="1"/>
    </xf>
    <xf numFmtId="167" fontId="18" fillId="5" borderId="1" xfId="0" applyNumberFormat="1" applyFont="1" applyFill="1" applyBorder="1" applyAlignment="1" applyProtection="1">
      <alignment vertical="center" wrapText="1"/>
      <protection locked="0"/>
    </xf>
    <xf numFmtId="167" fontId="18" fillId="3" borderId="1" xfId="0" applyNumberFormat="1" applyFont="1" applyFill="1" applyBorder="1" applyAlignment="1">
      <alignment horizontal="right" vertical="center" wrapText="1"/>
    </xf>
    <xf numFmtId="167" fontId="21" fillId="3" borderId="1" xfId="0" applyNumberFormat="1" applyFont="1" applyFill="1" applyBorder="1" applyAlignment="1" applyProtection="1">
      <alignment vertical="center" wrapText="1"/>
      <protection locked="0"/>
    </xf>
    <xf numFmtId="167" fontId="17" fillId="3" borderId="1" xfId="0" applyNumberFormat="1" applyFont="1" applyFill="1" applyBorder="1" applyAlignment="1">
      <alignment vertical="center" wrapText="1"/>
    </xf>
    <xf numFmtId="168" fontId="18" fillId="3" borderId="0" xfId="0" applyNumberFormat="1" applyFont="1" applyFill="1" applyBorder="1"/>
    <xf numFmtId="172" fontId="18" fillId="3" borderId="0" xfId="0" applyNumberFormat="1" applyFont="1" applyFill="1"/>
    <xf numFmtId="0" fontId="20" fillId="0" borderId="1" xfId="10" applyFont="1" applyFill="1" applyBorder="1" applyAlignment="1" applyProtection="1">
      <alignment vertical="center" wrapText="1"/>
      <protection locked="0"/>
    </xf>
    <xf numFmtId="167" fontId="18" fillId="0" borderId="1" xfId="0" applyNumberFormat="1" applyFont="1" applyFill="1" applyBorder="1" applyAlignment="1" applyProtection="1">
      <alignment vertical="center" wrapText="1"/>
      <protection locked="0"/>
    </xf>
    <xf numFmtId="167" fontId="18" fillId="0" borderId="1" xfId="0" applyNumberFormat="1" applyFont="1" applyFill="1" applyBorder="1" applyAlignment="1">
      <alignment horizontal="right" vertical="center" wrapText="1"/>
    </xf>
    <xf numFmtId="167" fontId="21" fillId="0" borderId="1" xfId="0" applyNumberFormat="1" applyFont="1" applyFill="1" applyBorder="1" applyAlignment="1" applyProtection="1">
      <alignment vertical="center" wrapText="1"/>
      <protection locked="0"/>
    </xf>
    <xf numFmtId="167" fontId="16" fillId="0" borderId="1" xfId="0" applyNumberFormat="1" applyFont="1" applyFill="1" applyBorder="1"/>
    <xf numFmtId="0" fontId="18" fillId="4" borderId="0" xfId="0" applyFont="1" applyFill="1"/>
    <xf numFmtId="0" fontId="18" fillId="3" borderId="0" xfId="0" applyFont="1" applyFill="1" applyAlignment="1"/>
    <xf numFmtId="0" fontId="19" fillId="3" borderId="3" xfId="10" applyFont="1" applyFill="1" applyBorder="1" applyAlignment="1">
      <alignment vertical="center" wrapText="1"/>
    </xf>
    <xf numFmtId="0" fontId="20" fillId="3" borderId="5" xfId="10" applyFont="1" applyFill="1" applyBorder="1" applyAlignment="1" applyProtection="1">
      <alignment vertical="center" wrapText="1"/>
      <protection locked="0"/>
    </xf>
    <xf numFmtId="180" fontId="18" fillId="3" borderId="1" xfId="0" applyNumberFormat="1" applyFont="1" applyFill="1" applyBorder="1" applyAlignment="1" applyProtection="1">
      <alignment vertical="center" wrapText="1"/>
      <protection locked="0"/>
    </xf>
    <xf numFmtId="4" fontId="25" fillId="3" borderId="1" xfId="0" applyNumberFormat="1" applyFont="1" applyFill="1" applyBorder="1" applyAlignment="1">
      <alignment vertical="center" wrapText="1"/>
    </xf>
    <xf numFmtId="4" fontId="18" fillId="3" borderId="0" xfId="0" applyNumberFormat="1" applyFont="1" applyFill="1"/>
    <xf numFmtId="4" fontId="28" fillId="0" borderId="0" xfId="0" applyNumberFormat="1" applyFont="1" applyFill="1"/>
    <xf numFmtId="177" fontId="28" fillId="0" borderId="0" xfId="12" applyNumberFormat="1" applyFont="1" applyFill="1"/>
    <xf numFmtId="167" fontId="16" fillId="0" borderId="0" xfId="0" applyNumberFormat="1" applyFont="1" applyFill="1"/>
    <xf numFmtId="172" fontId="16" fillId="3" borderId="0" xfId="0" applyNumberFormat="1" applyFont="1" applyFill="1"/>
    <xf numFmtId="175" fontId="16" fillId="3" borderId="0" xfId="0" applyNumberFormat="1" applyFont="1" applyFill="1"/>
    <xf numFmtId="168" fontId="16" fillId="3" borderId="0" xfId="0" applyNumberFormat="1" applyFont="1" applyFill="1"/>
    <xf numFmtId="166" fontId="16" fillId="3" borderId="0" xfId="0" applyNumberFormat="1" applyFont="1" applyFill="1"/>
    <xf numFmtId="172" fontId="28" fillId="3" borderId="0" xfId="0" applyNumberFormat="1" applyFont="1" applyFill="1"/>
    <xf numFmtId="167" fontId="16" fillId="3" borderId="0" xfId="0" applyNumberFormat="1" applyFont="1" applyFill="1"/>
    <xf numFmtId="2" fontId="16" fillId="3" borderId="0" xfId="0" applyNumberFormat="1" applyFont="1" applyFill="1"/>
    <xf numFmtId="173" fontId="16" fillId="3" borderId="0" xfId="0" applyNumberFormat="1" applyFont="1" applyFill="1"/>
    <xf numFmtId="166" fontId="16" fillId="3" borderId="0" xfId="1" applyNumberFormat="1" applyFont="1" applyFill="1"/>
    <xf numFmtId="172" fontId="16" fillId="0" borderId="0" xfId="0" applyNumberFormat="1" applyFont="1" applyFill="1"/>
    <xf numFmtId="172" fontId="28" fillId="0" borderId="0" xfId="0" applyNumberFormat="1" applyFont="1" applyFill="1"/>
    <xf numFmtId="182" fontId="16" fillId="3" borderId="0" xfId="0" applyNumberFormat="1" applyFont="1" applyFill="1"/>
    <xf numFmtId="180" fontId="16" fillId="3" borderId="0" xfId="0" applyNumberFormat="1" applyFont="1" applyFill="1"/>
    <xf numFmtId="172" fontId="18" fillId="3" borderId="1" xfId="0" applyNumberFormat="1" applyFont="1" applyFill="1" applyBorder="1" applyAlignment="1">
      <alignment vertical="center" wrapText="1"/>
    </xf>
    <xf numFmtId="174" fontId="16" fillId="0" borderId="0" xfId="0" applyNumberFormat="1" applyFont="1" applyFill="1"/>
    <xf numFmtId="177" fontId="3" fillId="0" borderId="1" xfId="6" applyNumberFormat="1" applyFont="1" applyBorder="1" applyAlignment="1">
      <alignment horizontal="right" vertical="center"/>
    </xf>
    <xf numFmtId="0" fontId="19" fillId="5" borderId="1" xfId="10" applyFont="1" applyFill="1" applyBorder="1" applyAlignment="1">
      <alignment vertical="center" wrapText="1"/>
    </xf>
    <xf numFmtId="0" fontId="20" fillId="5" borderId="1" xfId="10" applyFont="1" applyFill="1" applyBorder="1" applyAlignment="1" applyProtection="1">
      <alignment vertical="center" wrapText="1"/>
      <protection locked="0"/>
    </xf>
    <xf numFmtId="167" fontId="18" fillId="5" borderId="1" xfId="0" applyNumberFormat="1" applyFont="1" applyFill="1" applyBorder="1" applyAlignment="1">
      <alignment vertical="center" wrapText="1"/>
    </xf>
    <xf numFmtId="167" fontId="16" fillId="5" borderId="1" xfId="0" applyNumberFormat="1" applyFont="1" applyFill="1" applyBorder="1"/>
    <xf numFmtId="167" fontId="18" fillId="5" borderId="1" xfId="0" applyNumberFormat="1" applyFont="1" applyFill="1" applyBorder="1" applyAlignment="1">
      <alignment horizontal="right" vertical="center" wrapText="1"/>
    </xf>
    <xf numFmtId="167" fontId="21" fillId="5" borderId="1" xfId="0" applyNumberFormat="1" applyFont="1" applyFill="1" applyBorder="1" applyAlignment="1" applyProtection="1">
      <alignment vertical="center" wrapText="1"/>
      <protection locked="0"/>
    </xf>
    <xf numFmtId="167" fontId="17" fillId="5" borderId="1" xfId="0" applyNumberFormat="1" applyFont="1" applyFill="1" applyBorder="1" applyAlignment="1">
      <alignment vertical="center" wrapText="1"/>
    </xf>
    <xf numFmtId="168" fontId="18" fillId="5" borderId="0" xfId="0" applyNumberFormat="1" applyFont="1" applyFill="1" applyBorder="1"/>
    <xf numFmtId="172" fontId="18" fillId="5" borderId="0" xfId="0" applyNumberFormat="1" applyFont="1" applyFill="1"/>
    <xf numFmtId="0" fontId="18" fillId="5" borderId="0" xfId="0" applyFont="1" applyFill="1"/>
    <xf numFmtId="167" fontId="26" fillId="3" borderId="1" xfId="0" applyNumberFormat="1" applyFont="1" applyFill="1" applyBorder="1" applyAlignment="1">
      <alignment vertical="center" wrapText="1"/>
    </xf>
    <xf numFmtId="167" fontId="26" fillId="0" borderId="1" xfId="0" applyNumberFormat="1" applyFont="1" applyFill="1" applyBorder="1" applyAlignment="1">
      <alignment vertical="center" wrapText="1"/>
    </xf>
    <xf numFmtId="167" fontId="21" fillId="3" borderId="1" xfId="0" applyNumberFormat="1" applyFont="1" applyFill="1" applyBorder="1" applyAlignment="1">
      <alignment vertical="center" wrapText="1"/>
    </xf>
    <xf numFmtId="167" fontId="25" fillId="3" borderId="1" xfId="0" applyNumberFormat="1" applyFont="1" applyFill="1" applyBorder="1" applyAlignment="1">
      <alignment vertical="center" wrapText="1"/>
    </xf>
    <xf numFmtId="179" fontId="5" fillId="0" borderId="1" xfId="6" applyNumberFormat="1" applyFont="1" applyBorder="1" applyAlignment="1">
      <alignment horizontal="right" vertical="center"/>
    </xf>
    <xf numFmtId="179" fontId="5" fillId="0" borderId="1" xfId="9" applyNumberFormat="1" applyFont="1" applyBorder="1" applyAlignment="1">
      <alignment horizontal="right" vertical="center"/>
    </xf>
    <xf numFmtId="179" fontId="3" fillId="0" borderId="1" xfId="6" applyNumberFormat="1" applyFont="1" applyBorder="1" applyAlignment="1">
      <alignment horizontal="right" vertical="center"/>
    </xf>
    <xf numFmtId="1" fontId="3" fillId="0" borderId="2" xfId="11" applyNumberFormat="1" applyFont="1" applyBorder="1" applyAlignment="1">
      <alignment horizontal="right" vertical="center"/>
    </xf>
    <xf numFmtId="1" fontId="3" fillId="0" borderId="1" xfId="11" applyNumberFormat="1" applyFont="1" applyBorder="1" applyAlignment="1">
      <alignment horizontal="center" vertical="center" wrapText="1"/>
    </xf>
    <xf numFmtId="1" fontId="3" fillId="0" borderId="1" xfId="11" applyNumberFormat="1" applyFont="1" applyFill="1" applyBorder="1" applyAlignment="1">
      <alignment horizontal="center" vertical="center" wrapText="1"/>
    </xf>
    <xf numFmtId="166" fontId="5" fillId="0" borderId="0" xfId="9" applyNumberFormat="1" applyFont="1" applyAlignment="1">
      <alignment horizontal="right"/>
    </xf>
    <xf numFmtId="165" fontId="3" fillId="0" borderId="1" xfId="9" applyNumberFormat="1" applyFont="1" applyBorder="1" applyAlignment="1">
      <alignment horizontal="right" vertical="center"/>
    </xf>
    <xf numFmtId="165" fontId="3" fillId="0" borderId="2" xfId="11" applyNumberFormat="1" applyFont="1" applyBorder="1" applyAlignment="1">
      <alignment horizontal="right" vertical="center"/>
    </xf>
    <xf numFmtId="165" fontId="3" fillId="0" borderId="1" xfId="11" applyNumberFormat="1" applyFont="1" applyBorder="1" applyAlignment="1">
      <alignment horizontal="center" vertical="center" wrapText="1"/>
    </xf>
    <xf numFmtId="169" fontId="7" fillId="0" borderId="0" xfId="8" applyNumberFormat="1" applyFont="1"/>
    <xf numFmtId="167" fontId="3" fillId="0" borderId="2" xfId="11" applyNumberFormat="1" applyFont="1" applyBorder="1" applyAlignment="1">
      <alignment horizontal="right" vertical="center"/>
    </xf>
    <xf numFmtId="166" fontId="5" fillId="2" borderId="1" xfId="3" applyNumberFormat="1" applyFont="1" applyFill="1" applyBorder="1" applyAlignment="1">
      <alignment horizontal="right" vertical="center" shrinkToFit="1"/>
    </xf>
    <xf numFmtId="166" fontId="5" fillId="2" borderId="1" xfId="4" applyNumberFormat="1" applyFont="1" applyFill="1" applyBorder="1" applyAlignment="1">
      <alignment horizontal="right" vertical="center" shrinkToFit="1"/>
    </xf>
    <xf numFmtId="167" fontId="25" fillId="0" borderId="1" xfId="0" applyNumberFormat="1" applyFont="1" applyFill="1" applyBorder="1" applyAlignment="1">
      <alignment vertical="center" wrapText="1"/>
    </xf>
    <xf numFmtId="166" fontId="5" fillId="0" borderId="0" xfId="9" applyNumberFormat="1" applyFont="1" applyFill="1"/>
    <xf numFmtId="0" fontId="11" fillId="0" borderId="1" xfId="11" applyFont="1" applyBorder="1"/>
    <xf numFmtId="0" fontId="12" fillId="0" borderId="1" xfId="11" applyFont="1" applyBorder="1" applyAlignment="1">
      <alignment wrapText="1"/>
    </xf>
    <xf numFmtId="0" fontId="11" fillId="0" borderId="1" xfId="11" applyFont="1" applyBorder="1" applyAlignment="1">
      <alignment wrapText="1"/>
    </xf>
    <xf numFmtId="0" fontId="12" fillId="0" borderId="1" xfId="11" applyFont="1" applyBorder="1"/>
    <xf numFmtId="0" fontId="12" fillId="0" borderId="1" xfId="11" applyFont="1" applyFill="1" applyBorder="1"/>
    <xf numFmtId="166" fontId="11" fillId="0" borderId="1" xfId="11" applyNumberFormat="1" applyFont="1" applyBorder="1" applyAlignment="1">
      <alignment wrapText="1"/>
    </xf>
    <xf numFmtId="0" fontId="11" fillId="0" borderId="1" xfId="11" applyFont="1" applyBorder="1" applyAlignment="1">
      <alignment vertical="top" wrapText="1"/>
    </xf>
    <xf numFmtId="0" fontId="12" fillId="0" borderId="1" xfId="11" applyFont="1" applyFill="1" applyBorder="1" applyAlignment="1">
      <alignment wrapText="1"/>
    </xf>
    <xf numFmtId="0" fontId="12" fillId="0" borderId="1" xfId="11" applyFont="1" applyBorder="1" applyAlignment="1">
      <alignment horizontal="left" wrapText="1"/>
    </xf>
    <xf numFmtId="0" fontId="11" fillId="0" borderId="1" xfId="11" applyFont="1" applyFill="1" applyBorder="1"/>
    <xf numFmtId="0" fontId="11" fillId="3" borderId="1" xfId="9" applyFont="1" applyFill="1" applyBorder="1" applyAlignment="1">
      <alignment wrapText="1"/>
    </xf>
    <xf numFmtId="0" fontId="12" fillId="3" borderId="1" xfId="9" applyFont="1" applyFill="1" applyBorder="1" applyAlignment="1">
      <alignment wrapText="1"/>
    </xf>
    <xf numFmtId="0" fontId="12" fillId="0" borderId="1" xfId="9" applyFont="1" applyBorder="1" applyAlignment="1">
      <alignment wrapText="1"/>
    </xf>
    <xf numFmtId="0" fontId="11" fillId="3" borderId="1" xfId="8" applyFont="1" applyFill="1" applyBorder="1" applyAlignment="1">
      <alignment wrapText="1"/>
    </xf>
    <xf numFmtId="0" fontId="12" fillId="0" borderId="1" xfId="8" applyFont="1" applyBorder="1" applyAlignment="1">
      <alignment wrapText="1"/>
    </xf>
    <xf numFmtId="0" fontId="31" fillId="0" borderId="1" xfId="7" applyFont="1" applyBorder="1" applyAlignment="1">
      <alignment wrapText="1"/>
    </xf>
    <xf numFmtId="0" fontId="12" fillId="0" borderId="1" xfId="9" applyFont="1" applyBorder="1" applyAlignment="1">
      <alignment horizontal="left" wrapText="1"/>
    </xf>
    <xf numFmtId="0" fontId="11" fillId="3" borderId="1" xfId="9" applyFont="1" applyFill="1" applyBorder="1" applyAlignment="1">
      <alignment horizontal="left" wrapText="1"/>
    </xf>
    <xf numFmtId="0" fontId="12" fillId="0" borderId="1" xfId="9" applyFont="1" applyFill="1" applyBorder="1" applyAlignment="1">
      <alignment wrapText="1"/>
    </xf>
    <xf numFmtId="0" fontId="11" fillId="0" borderId="1" xfId="9" applyFont="1" applyFill="1" applyBorder="1" applyAlignment="1">
      <alignment wrapText="1"/>
    </xf>
    <xf numFmtId="0" fontId="11" fillId="0" borderId="1" xfId="9" applyFont="1" applyFill="1" applyBorder="1" applyAlignment="1">
      <alignment horizontal="center" wrapText="1"/>
    </xf>
    <xf numFmtId="166" fontId="5" fillId="2" borderId="1" xfId="5" applyNumberFormat="1" applyFont="1" applyFill="1" applyBorder="1" applyAlignment="1">
      <alignment horizontal="right" vertical="top" shrinkToFit="1"/>
    </xf>
    <xf numFmtId="166" fontId="3" fillId="0" borderId="1" xfId="0" applyNumberFormat="1" applyFont="1" applyBorder="1" applyAlignment="1">
      <alignment horizontal="right" vertical="center"/>
    </xf>
    <xf numFmtId="166" fontId="5" fillId="0" borderId="0" xfId="9" applyNumberFormat="1" applyFont="1"/>
    <xf numFmtId="166" fontId="5" fillId="0" borderId="1" xfId="0" applyNumberFormat="1" applyFont="1" applyFill="1" applyBorder="1" applyAlignment="1">
      <alignment horizontal="right" vertical="center"/>
    </xf>
    <xf numFmtId="169" fontId="3" fillId="0" borderId="1" xfId="11" applyNumberFormat="1" applyFont="1" applyBorder="1" applyAlignment="1">
      <alignment horizontal="right" vertical="center"/>
    </xf>
    <xf numFmtId="167" fontId="3" fillId="0" borderId="1" xfId="9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/>
    </xf>
    <xf numFmtId="169" fontId="5" fillId="0" borderId="1" xfId="12" applyNumberFormat="1" applyFont="1" applyFill="1" applyBorder="1" applyAlignment="1">
      <alignment horizontal="right" vertical="center"/>
    </xf>
    <xf numFmtId="169" fontId="5" fillId="2" borderId="1" xfId="12" applyNumberFormat="1" applyFont="1" applyFill="1" applyBorder="1" applyAlignment="1">
      <alignment horizontal="right" vertical="top" shrinkToFit="1"/>
    </xf>
    <xf numFmtId="167" fontId="16" fillId="0" borderId="1" xfId="0" applyNumberFormat="1" applyFont="1" applyFill="1" applyBorder="1" applyAlignment="1">
      <alignment vertical="center" wrapText="1"/>
    </xf>
    <xf numFmtId="167" fontId="24" fillId="0" borderId="1" xfId="0" applyNumberFormat="1" applyFont="1" applyFill="1" applyBorder="1" applyAlignment="1">
      <alignment vertical="center" wrapText="1"/>
    </xf>
    <xf numFmtId="167" fontId="27" fillId="0" borderId="1" xfId="0" applyNumberFormat="1" applyFont="1" applyFill="1" applyBorder="1" applyAlignment="1">
      <alignment vertical="center" wrapText="1"/>
    </xf>
    <xf numFmtId="167" fontId="25" fillId="3" borderId="1" xfId="0" applyNumberFormat="1" applyFont="1" applyFill="1" applyBorder="1" applyAlignment="1">
      <alignment horizontal="right" vertical="center" wrapText="1"/>
    </xf>
    <xf numFmtId="167" fontId="18" fillId="3" borderId="1" xfId="0" applyNumberFormat="1" applyFont="1" applyFill="1" applyBorder="1" applyAlignment="1" applyProtection="1">
      <alignment vertical="center" wrapText="1"/>
    </xf>
    <xf numFmtId="167" fontId="18" fillId="0" borderId="1" xfId="0" applyNumberFormat="1" applyFont="1" applyFill="1" applyBorder="1" applyAlignment="1" applyProtection="1">
      <alignment vertical="center" wrapText="1"/>
    </xf>
    <xf numFmtId="167" fontId="18" fillId="5" borderId="1" xfId="0" applyNumberFormat="1" applyFont="1" applyFill="1" applyBorder="1" applyAlignment="1" applyProtection="1">
      <alignment vertical="center" wrapText="1"/>
    </xf>
    <xf numFmtId="172" fontId="3" fillId="0" borderId="0" xfId="9" applyNumberFormat="1" applyFont="1"/>
    <xf numFmtId="166" fontId="32" fillId="0" borderId="1" xfId="11" applyNumberFormat="1" applyFont="1" applyBorder="1" applyAlignment="1">
      <alignment horizontal="right" vertical="center"/>
    </xf>
    <xf numFmtId="166" fontId="33" fillId="0" borderId="1" xfId="11" applyNumberFormat="1" applyFont="1" applyBorder="1" applyAlignment="1">
      <alignment horizontal="right" vertical="center"/>
    </xf>
    <xf numFmtId="166" fontId="32" fillId="0" borderId="1" xfId="9" applyNumberFormat="1" applyFont="1" applyBorder="1" applyAlignment="1">
      <alignment horizontal="right" vertical="center"/>
    </xf>
    <xf numFmtId="166" fontId="33" fillId="0" borderId="0" xfId="9" applyNumberFormat="1" applyFont="1" applyAlignment="1">
      <alignment horizontal="right" vertical="center"/>
    </xf>
    <xf numFmtId="166" fontId="32" fillId="0" borderId="1" xfId="11" applyNumberFormat="1" applyFont="1" applyBorder="1" applyAlignment="1">
      <alignment horizontal="center" vertical="center" wrapText="1"/>
    </xf>
    <xf numFmtId="166" fontId="32" fillId="0" borderId="1" xfId="11" applyNumberFormat="1" applyFont="1" applyBorder="1" applyAlignment="1">
      <alignment horizontal="center" vertical="center"/>
    </xf>
    <xf numFmtId="1" fontId="32" fillId="0" borderId="1" xfId="9" applyNumberFormat="1" applyFont="1" applyBorder="1" applyAlignment="1">
      <alignment horizontal="center" vertical="center" wrapText="1"/>
    </xf>
    <xf numFmtId="166" fontId="32" fillId="0" borderId="1" xfId="6" applyNumberFormat="1" applyFont="1" applyBorder="1" applyAlignment="1">
      <alignment horizontal="right"/>
    </xf>
    <xf numFmtId="166" fontId="33" fillId="0" borderId="1" xfId="6" applyNumberFormat="1" applyFont="1" applyBorder="1" applyAlignment="1">
      <alignment horizontal="right"/>
    </xf>
    <xf numFmtId="166" fontId="29" fillId="0" borderId="1" xfId="0" applyNumberFormat="1" applyFont="1" applyBorder="1" applyAlignment="1">
      <alignment horizontal="center" vertical="center" wrapText="1"/>
    </xf>
    <xf numFmtId="166" fontId="30" fillId="3" borderId="1" xfId="0" applyNumberFormat="1" applyFont="1" applyFill="1" applyBorder="1" applyAlignment="1">
      <alignment horizontal="center" vertical="center" wrapText="1"/>
    </xf>
    <xf numFmtId="166" fontId="30" fillId="0" borderId="1" xfId="0" applyNumberFormat="1" applyFont="1" applyBorder="1" applyAlignment="1">
      <alignment horizontal="center" vertical="center" wrapText="1"/>
    </xf>
    <xf numFmtId="166" fontId="29" fillId="3" borderId="1" xfId="0" applyNumberFormat="1" applyFont="1" applyFill="1" applyBorder="1" applyAlignment="1">
      <alignment horizontal="center" vertical="center" wrapText="1"/>
    </xf>
    <xf numFmtId="2" fontId="29" fillId="3" borderId="1" xfId="0" applyNumberFormat="1" applyFont="1" applyFill="1" applyBorder="1" applyAlignment="1">
      <alignment horizontal="center" vertical="center" wrapText="1"/>
    </xf>
    <xf numFmtId="166" fontId="29" fillId="6" borderId="1" xfId="0" applyNumberFormat="1" applyFont="1" applyFill="1" applyBorder="1" applyAlignment="1">
      <alignment horizontal="center" vertical="center" wrapText="1"/>
    </xf>
    <xf numFmtId="166" fontId="30" fillId="0" borderId="1" xfId="0" applyNumberFormat="1" applyFont="1" applyFill="1" applyBorder="1" applyAlignment="1">
      <alignment horizontal="center" vertical="center" wrapText="1"/>
    </xf>
    <xf numFmtId="166" fontId="29" fillId="0" borderId="1" xfId="0" applyNumberFormat="1" applyFont="1" applyFill="1" applyBorder="1" applyAlignment="1">
      <alignment horizontal="center" vertical="center" wrapText="1"/>
    </xf>
    <xf numFmtId="166" fontId="29" fillId="5" borderId="1" xfId="0" applyNumberFormat="1" applyFont="1" applyFill="1" applyBorder="1" applyAlignment="1">
      <alignment horizontal="center" vertical="center" wrapText="1"/>
    </xf>
    <xf numFmtId="166" fontId="30" fillId="6" borderId="1" xfId="0" applyNumberFormat="1" applyFont="1" applyFill="1" applyBorder="1" applyAlignment="1">
      <alignment horizontal="center" vertical="center" wrapText="1"/>
    </xf>
    <xf numFmtId="167" fontId="30" fillId="3" borderId="1" xfId="0" applyNumberFormat="1" applyFont="1" applyFill="1" applyBorder="1" applyAlignment="1">
      <alignment horizontal="center" vertical="center" wrapText="1"/>
    </xf>
    <xf numFmtId="167" fontId="30" fillId="0" borderId="1" xfId="0" applyNumberFormat="1" applyFont="1" applyBorder="1" applyAlignment="1">
      <alignment horizontal="center" vertical="center" wrapText="1"/>
    </xf>
    <xf numFmtId="2" fontId="30" fillId="3" borderId="1" xfId="0" applyNumberFormat="1" applyFont="1" applyFill="1" applyBorder="1" applyAlignment="1">
      <alignment horizontal="center" vertical="center" wrapText="1"/>
    </xf>
    <xf numFmtId="167" fontId="30" fillId="0" borderId="3" xfId="0" applyNumberFormat="1" applyFont="1" applyBorder="1" applyAlignment="1">
      <alignment horizontal="center" vertical="center" wrapText="1"/>
    </xf>
    <xf numFmtId="49" fontId="18" fillId="3" borderId="9" xfId="0" applyNumberFormat="1" applyFont="1" applyFill="1" applyBorder="1" applyAlignment="1">
      <alignment horizontal="center" vertical="center" wrapText="1"/>
    </xf>
    <xf numFmtId="49" fontId="18" fillId="3" borderId="6" xfId="0" applyNumberFormat="1" applyFont="1" applyFill="1" applyBorder="1" applyAlignment="1">
      <alignment horizontal="center" vertical="center" wrapText="1"/>
    </xf>
    <xf numFmtId="49" fontId="18" fillId="3" borderId="7" xfId="0" applyNumberFormat="1" applyFont="1" applyFill="1" applyBorder="1" applyAlignment="1">
      <alignment horizontal="center" vertical="center" wrapText="1"/>
    </xf>
    <xf numFmtId="49" fontId="18" fillId="3" borderId="4" xfId="0" applyNumberFormat="1" applyFont="1" applyFill="1" applyBorder="1" applyAlignment="1">
      <alignment horizontal="center" vertical="center" wrapText="1"/>
    </xf>
    <xf numFmtId="166" fontId="5" fillId="5" borderId="1" xfId="11" applyNumberFormat="1" applyFont="1" applyFill="1" applyBorder="1" applyAlignment="1">
      <alignment horizontal="right" vertical="center"/>
    </xf>
    <xf numFmtId="1" fontId="3" fillId="0" borderId="1" xfId="11" applyNumberFormat="1" applyFont="1" applyBorder="1" applyAlignment="1">
      <alignment horizontal="center"/>
    </xf>
    <xf numFmtId="2" fontId="3" fillId="0" borderId="0" xfId="9" applyNumberFormat="1" applyFont="1"/>
    <xf numFmtId="2" fontId="5" fillId="0" borderId="0" xfId="0" applyNumberFormat="1" applyFont="1" applyBorder="1" applyAlignment="1">
      <alignment horizontal="center" vertical="center" wrapText="1"/>
    </xf>
    <xf numFmtId="0" fontId="18" fillId="5" borderId="0" xfId="0" applyFont="1" applyFill="1" applyAlignment="1"/>
    <xf numFmtId="169" fontId="3" fillId="0" borderId="2" xfId="11" applyNumberFormat="1" applyFont="1" applyBorder="1" applyAlignment="1">
      <alignment horizontal="right" vertical="center"/>
    </xf>
    <xf numFmtId="167" fontId="5" fillId="0" borderId="1" xfId="0" applyNumberFormat="1" applyFont="1" applyBorder="1" applyAlignment="1">
      <alignment horizontal="right" vertical="center"/>
    </xf>
    <xf numFmtId="167" fontId="5" fillId="0" borderId="1" xfId="11" applyNumberFormat="1" applyFont="1" applyFill="1" applyBorder="1" applyAlignment="1">
      <alignment horizontal="right" vertical="center"/>
    </xf>
    <xf numFmtId="169" fontId="5" fillId="0" borderId="1" xfId="11" applyNumberFormat="1" applyFont="1" applyBorder="1" applyAlignment="1">
      <alignment horizontal="right" vertical="center"/>
    </xf>
    <xf numFmtId="169" fontId="5" fillId="0" borderId="1" xfId="11" applyNumberFormat="1" applyFont="1" applyFill="1" applyBorder="1" applyAlignment="1">
      <alignment horizontal="right" vertical="center"/>
    </xf>
    <xf numFmtId="169" fontId="5" fillId="0" borderId="1" xfId="0" applyNumberFormat="1" applyFont="1" applyBorder="1" applyAlignment="1">
      <alignment horizontal="right" vertical="center"/>
    </xf>
    <xf numFmtId="169" fontId="3" fillId="0" borderId="1" xfId="11" applyNumberFormat="1" applyFont="1" applyFill="1" applyBorder="1" applyAlignment="1">
      <alignment horizontal="right" vertical="center"/>
    </xf>
    <xf numFmtId="169" fontId="3" fillId="0" borderId="1" xfId="1" applyNumberFormat="1" applyFont="1" applyBorder="1" applyAlignment="1">
      <alignment horizontal="right" vertical="center"/>
    </xf>
    <xf numFmtId="169" fontId="5" fillId="3" borderId="1" xfId="0" applyNumberFormat="1" applyFont="1" applyFill="1" applyBorder="1" applyAlignment="1">
      <alignment horizontal="right" vertical="center"/>
    </xf>
    <xf numFmtId="169" fontId="5" fillId="2" borderId="1" xfId="2" applyNumberFormat="1" applyFont="1" applyFill="1" applyBorder="1" applyAlignment="1">
      <alignment horizontal="right" vertical="center" shrinkToFit="1"/>
    </xf>
    <xf numFmtId="169" fontId="5" fillId="2" borderId="1" xfId="3" applyNumberFormat="1" applyFont="1" applyFill="1" applyBorder="1" applyAlignment="1">
      <alignment horizontal="right" vertical="center" shrinkToFit="1"/>
    </xf>
    <xf numFmtId="169" fontId="5" fillId="2" borderId="1" xfId="4" applyNumberFormat="1" applyFont="1" applyFill="1" applyBorder="1" applyAlignment="1">
      <alignment horizontal="right" vertical="center" shrinkToFit="1"/>
    </xf>
    <xf numFmtId="169" fontId="3" fillId="0" borderId="1" xfId="0" applyNumberFormat="1" applyFont="1" applyBorder="1" applyAlignment="1">
      <alignment horizontal="right" vertical="center"/>
    </xf>
    <xf numFmtId="167" fontId="5" fillId="0" borderId="1" xfId="11" applyNumberFormat="1" applyFont="1" applyBorder="1" applyAlignment="1">
      <alignment horizontal="right" vertical="center"/>
    </xf>
    <xf numFmtId="177" fontId="5" fillId="0" borderId="1" xfId="11" applyNumberFormat="1" applyFont="1" applyFill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177" fontId="3" fillId="0" borderId="1" xfId="11" applyNumberFormat="1" applyFont="1" applyFill="1" applyBorder="1" applyAlignment="1">
      <alignment horizontal="right" vertical="center"/>
    </xf>
    <xf numFmtId="168" fontId="3" fillId="0" borderId="1" xfId="11" applyNumberFormat="1" applyFont="1" applyBorder="1" applyAlignment="1">
      <alignment horizontal="right" vertical="center"/>
    </xf>
    <xf numFmtId="172" fontId="5" fillId="0" borderId="0" xfId="9" applyNumberFormat="1" applyFont="1" applyAlignment="1">
      <alignment horizontal="center"/>
    </xf>
    <xf numFmtId="172" fontId="5" fillId="0" borderId="0" xfId="9" applyNumberFormat="1" applyFont="1" applyAlignment="1">
      <alignment horizontal="right"/>
    </xf>
    <xf numFmtId="169" fontId="5" fillId="5" borderId="1" xfId="9" applyNumberFormat="1" applyFont="1" applyFill="1" applyBorder="1" applyAlignment="1">
      <alignment horizontal="right" vertical="center"/>
    </xf>
    <xf numFmtId="169" fontId="3" fillId="5" borderId="1" xfId="6" applyNumberFormat="1" applyFont="1" applyFill="1" applyBorder="1" applyAlignment="1">
      <alignment horizontal="right" vertical="center"/>
    </xf>
    <xf numFmtId="169" fontId="5" fillId="5" borderId="1" xfId="6" applyNumberFormat="1" applyFont="1" applyFill="1" applyBorder="1" applyAlignment="1">
      <alignment horizontal="right" vertical="center"/>
    </xf>
    <xf numFmtId="179" fontId="5" fillId="5" borderId="1" xfId="6" applyNumberFormat="1" applyFont="1" applyFill="1" applyBorder="1" applyAlignment="1">
      <alignment horizontal="right" vertical="center"/>
    </xf>
    <xf numFmtId="179" fontId="5" fillId="5" borderId="1" xfId="9" applyNumberFormat="1" applyFont="1" applyFill="1" applyBorder="1" applyAlignment="1">
      <alignment horizontal="right" vertical="center"/>
    </xf>
    <xf numFmtId="172" fontId="3" fillId="0" borderId="2" xfId="11" applyNumberFormat="1" applyFont="1" applyBorder="1" applyAlignment="1">
      <alignment horizontal="right" vertical="center"/>
    </xf>
    <xf numFmtId="166" fontId="3" fillId="2" borderId="1" xfId="4" applyNumberFormat="1" applyFont="1" applyFill="1" applyBorder="1" applyAlignment="1">
      <alignment horizontal="right" vertical="center" shrinkToFit="1"/>
    </xf>
    <xf numFmtId="166" fontId="36" fillId="0" borderId="1" xfId="6" applyNumberFormat="1" applyFont="1" applyBorder="1" applyAlignment="1">
      <alignment horizontal="right"/>
    </xf>
    <xf numFmtId="0" fontId="37" fillId="0" borderId="1" xfId="11" applyFont="1" applyBorder="1" applyAlignment="1">
      <alignment horizontal="center"/>
    </xf>
    <xf numFmtId="0" fontId="37" fillId="0" borderId="1" xfId="11" applyFont="1" applyBorder="1" applyAlignment="1"/>
    <xf numFmtId="172" fontId="26" fillId="3" borderId="1" xfId="0" applyNumberFormat="1" applyFont="1" applyFill="1" applyBorder="1" applyAlignment="1">
      <alignment vertical="center" wrapText="1"/>
    </xf>
    <xf numFmtId="172" fontId="5" fillId="0" borderId="0" xfId="9" applyNumberFormat="1" applyFont="1"/>
    <xf numFmtId="172" fontId="18" fillId="0" borderId="1" xfId="0" applyNumberFormat="1" applyFont="1" applyFill="1" applyBorder="1" applyAlignment="1">
      <alignment vertical="center" wrapText="1"/>
    </xf>
    <xf numFmtId="172" fontId="18" fillId="5" borderId="1" xfId="0" applyNumberFormat="1" applyFont="1" applyFill="1" applyBorder="1" applyAlignment="1">
      <alignment vertical="center" wrapText="1"/>
    </xf>
    <xf numFmtId="173" fontId="27" fillId="0" borderId="1" xfId="0" applyNumberFormat="1" applyFont="1" applyFill="1" applyBorder="1" applyAlignment="1">
      <alignment vertical="center" wrapText="1"/>
    </xf>
    <xf numFmtId="183" fontId="25" fillId="3" borderId="1" xfId="0" applyNumberFormat="1" applyFont="1" applyFill="1" applyBorder="1" applyAlignment="1">
      <alignment vertical="center" wrapText="1"/>
    </xf>
    <xf numFmtId="166" fontId="33" fillId="0" borderId="1" xfId="11" applyNumberFormat="1" applyFont="1" applyFill="1" applyBorder="1" applyAlignment="1">
      <alignment horizontal="right" vertical="center"/>
    </xf>
    <xf numFmtId="166" fontId="33" fillId="0" borderId="1" xfId="0" applyNumberFormat="1" applyFont="1" applyBorder="1" applyAlignment="1">
      <alignment horizontal="right" vertical="center"/>
    </xf>
    <xf numFmtId="166" fontId="33" fillId="3" borderId="1" xfId="0" applyNumberFormat="1" applyFont="1" applyFill="1" applyBorder="1" applyAlignment="1">
      <alignment horizontal="right" vertical="center"/>
    </xf>
    <xf numFmtId="166" fontId="32" fillId="0" borderId="1" xfId="0" applyNumberFormat="1" applyFont="1" applyBorder="1" applyAlignment="1">
      <alignment horizontal="right" vertical="center"/>
    </xf>
    <xf numFmtId="166" fontId="32" fillId="0" borderId="2" xfId="11" applyNumberFormat="1" applyFont="1" applyBorder="1" applyAlignment="1">
      <alignment horizontal="right" vertical="center"/>
    </xf>
    <xf numFmtId="166" fontId="3" fillId="0" borderId="0" xfId="9" applyNumberFormat="1" applyFont="1" applyAlignment="1">
      <alignment horizontal="right"/>
    </xf>
    <xf numFmtId="180" fontId="26" fillId="3" borderId="1" xfId="0" applyNumberFormat="1" applyFont="1" applyFill="1" applyBorder="1" applyAlignment="1">
      <alignment vertical="center" wrapText="1"/>
    </xf>
    <xf numFmtId="172" fontId="7" fillId="0" borderId="0" xfId="8" applyNumberFormat="1" applyFont="1"/>
    <xf numFmtId="177" fontId="3" fillId="0" borderId="0" xfId="9" applyNumberFormat="1" applyFont="1"/>
    <xf numFmtId="172" fontId="3" fillId="5" borderId="1" xfId="11" applyNumberFormat="1" applyFont="1" applyFill="1" applyBorder="1" applyAlignment="1">
      <alignment horizontal="right" vertical="center"/>
    </xf>
    <xf numFmtId="172" fontId="3" fillId="5" borderId="1" xfId="12" applyNumberFormat="1" applyFont="1" applyFill="1" applyBorder="1" applyAlignment="1">
      <alignment horizontal="right" vertical="center"/>
    </xf>
    <xf numFmtId="172" fontId="3" fillId="0" borderId="1" xfId="11" applyNumberFormat="1" applyFont="1" applyBorder="1" applyAlignment="1">
      <alignment horizontal="right" vertical="center"/>
    </xf>
    <xf numFmtId="172" fontId="3" fillId="3" borderId="1" xfId="12" applyNumberFormat="1" applyFont="1" applyFill="1" applyBorder="1" applyAlignment="1">
      <alignment horizontal="right" vertical="center"/>
    </xf>
    <xf numFmtId="172" fontId="35" fillId="0" borderId="1" xfId="11" applyNumberFormat="1" applyFont="1" applyBorder="1" applyAlignment="1">
      <alignment horizontal="right" vertical="center"/>
    </xf>
    <xf numFmtId="2" fontId="3" fillId="0" borderId="1" xfId="11" applyNumberFormat="1" applyFont="1" applyBorder="1" applyAlignment="1">
      <alignment horizontal="right" vertical="center"/>
    </xf>
    <xf numFmtId="172" fontId="3" fillId="0" borderId="1" xfId="12" applyNumberFormat="1" applyFont="1" applyBorder="1" applyAlignment="1">
      <alignment horizontal="right" vertical="center"/>
    </xf>
    <xf numFmtId="177" fontId="3" fillId="0" borderId="1" xfId="11" applyNumberFormat="1" applyFont="1" applyBorder="1" applyAlignment="1">
      <alignment horizontal="right" vertical="center"/>
    </xf>
    <xf numFmtId="177" fontId="3" fillId="3" borderId="1" xfId="12" applyNumberFormat="1" applyFont="1" applyFill="1" applyBorder="1" applyAlignment="1">
      <alignment horizontal="right" vertical="center"/>
    </xf>
    <xf numFmtId="177" fontId="3" fillId="0" borderId="1" xfId="12" applyNumberFormat="1" applyFont="1" applyBorder="1" applyAlignment="1">
      <alignment horizontal="right" vertical="center"/>
    </xf>
    <xf numFmtId="166" fontId="3" fillId="5" borderId="1" xfId="11" applyNumberFormat="1" applyFont="1" applyFill="1" applyBorder="1" applyAlignment="1">
      <alignment horizontal="right" vertical="center"/>
    </xf>
    <xf numFmtId="166" fontId="5" fillId="5" borderId="1" xfId="0" applyNumberFormat="1" applyFont="1" applyFill="1" applyBorder="1" applyAlignment="1">
      <alignment horizontal="right" vertical="center"/>
    </xf>
    <xf numFmtId="166" fontId="5" fillId="5" borderId="1" xfId="2" applyNumberFormat="1" applyFont="1" applyFill="1" applyBorder="1" applyAlignment="1">
      <alignment horizontal="right" vertical="center" shrinkToFit="1"/>
    </xf>
    <xf numFmtId="174" fontId="3" fillId="0" borderId="1" xfId="11" applyNumberFormat="1" applyFont="1" applyBorder="1" applyAlignment="1">
      <alignment horizontal="right" vertical="center"/>
    </xf>
    <xf numFmtId="168" fontId="3" fillId="5" borderId="1" xfId="11" applyNumberFormat="1" applyFont="1" applyFill="1" applyBorder="1" applyAlignment="1">
      <alignment horizontal="right" vertical="center"/>
    </xf>
    <xf numFmtId="180" fontId="3" fillId="0" borderId="1" xfId="11" applyNumberFormat="1" applyFont="1" applyBorder="1" applyAlignment="1">
      <alignment horizontal="right" vertical="center"/>
    </xf>
    <xf numFmtId="180" fontId="3" fillId="3" borderId="1" xfId="12" applyNumberFormat="1" applyFont="1" applyFill="1" applyBorder="1" applyAlignment="1">
      <alignment horizontal="right" vertical="center"/>
    </xf>
    <xf numFmtId="184" fontId="3" fillId="0" borderId="1" xfId="11" applyNumberFormat="1" applyFont="1" applyBorder="1" applyAlignment="1">
      <alignment horizontal="right" vertical="center"/>
    </xf>
    <xf numFmtId="184" fontId="3" fillId="3" borderId="1" xfId="12" applyNumberFormat="1" applyFont="1" applyFill="1" applyBorder="1" applyAlignment="1">
      <alignment horizontal="right" vertical="center"/>
    </xf>
    <xf numFmtId="180" fontId="3" fillId="0" borderId="1" xfId="12" applyNumberFormat="1" applyFont="1" applyBorder="1" applyAlignment="1">
      <alignment horizontal="right" vertical="center"/>
    </xf>
    <xf numFmtId="186" fontId="3" fillId="0" borderId="1" xfId="11" applyNumberFormat="1" applyFont="1" applyBorder="1" applyAlignment="1">
      <alignment horizontal="right" vertical="center"/>
    </xf>
    <xf numFmtId="174" fontId="3" fillId="5" borderId="1" xfId="12" applyNumberFormat="1" applyFont="1" applyFill="1" applyBorder="1" applyAlignment="1">
      <alignment horizontal="right" vertical="center"/>
    </xf>
    <xf numFmtId="168" fontId="3" fillId="0" borderId="1" xfId="12" applyNumberFormat="1" applyFont="1" applyBorder="1" applyAlignment="1">
      <alignment horizontal="right" vertical="center"/>
    </xf>
    <xf numFmtId="185" fontId="3" fillId="0" borderId="1" xfId="11" applyNumberFormat="1" applyFont="1" applyBorder="1" applyAlignment="1">
      <alignment horizontal="right" vertical="center"/>
    </xf>
    <xf numFmtId="180" fontId="18" fillId="0" borderId="1" xfId="0" applyNumberFormat="1" applyFont="1" applyFill="1" applyBorder="1" applyAlignment="1" applyProtection="1">
      <alignment vertical="center" wrapText="1"/>
      <protection locked="0"/>
    </xf>
    <xf numFmtId="180" fontId="18" fillId="5" borderId="1" xfId="0" applyNumberFormat="1" applyFont="1" applyFill="1" applyBorder="1" applyAlignment="1" applyProtection="1">
      <alignment vertical="center" wrapText="1"/>
      <protection locked="0"/>
    </xf>
    <xf numFmtId="180" fontId="18" fillId="3" borderId="1" xfId="0" applyNumberFormat="1" applyFont="1" applyFill="1" applyBorder="1" applyAlignment="1">
      <alignment vertical="center" wrapText="1"/>
    </xf>
    <xf numFmtId="180" fontId="18" fillId="5" borderId="1" xfId="0" applyNumberFormat="1" applyFont="1" applyFill="1" applyBorder="1" applyAlignment="1">
      <alignment vertical="center" wrapText="1"/>
    </xf>
    <xf numFmtId="180" fontId="25" fillId="3" borderId="1" xfId="0" applyNumberFormat="1" applyFont="1" applyFill="1" applyBorder="1" applyAlignment="1">
      <alignment vertical="center" wrapText="1"/>
    </xf>
    <xf numFmtId="172" fontId="26" fillId="0" borderId="1" xfId="0" applyNumberFormat="1" applyFont="1" applyFill="1" applyBorder="1" applyAlignment="1">
      <alignment vertical="center" wrapText="1"/>
    </xf>
    <xf numFmtId="168" fontId="3" fillId="0" borderId="1" xfId="1" applyNumberFormat="1" applyFont="1" applyBorder="1" applyAlignment="1">
      <alignment horizontal="right" vertical="center"/>
    </xf>
    <xf numFmtId="0" fontId="19" fillId="0" borderId="1" xfId="10" applyFont="1" applyFill="1" applyBorder="1" applyAlignment="1">
      <alignment vertical="center" wrapText="1"/>
    </xf>
    <xf numFmtId="180" fontId="18" fillId="0" borderId="1" xfId="0" applyNumberFormat="1" applyFont="1" applyFill="1" applyBorder="1" applyAlignment="1">
      <alignment vertical="center" wrapText="1"/>
    </xf>
    <xf numFmtId="167" fontId="17" fillId="0" borderId="1" xfId="0" applyNumberFormat="1" applyFont="1" applyFill="1" applyBorder="1" applyAlignment="1">
      <alignment vertical="center" wrapText="1"/>
    </xf>
    <xf numFmtId="168" fontId="18" fillId="0" borderId="0" xfId="0" applyNumberFormat="1" applyFont="1" applyFill="1" applyBorder="1"/>
    <xf numFmtId="172" fontId="18" fillId="0" borderId="0" xfId="0" applyNumberFormat="1" applyFont="1" applyFill="1"/>
    <xf numFmtId="0" fontId="18" fillId="0" borderId="0" xfId="0" applyFont="1" applyFill="1"/>
    <xf numFmtId="0" fontId="22" fillId="0" borderId="1" xfId="10" applyFont="1" applyFill="1" applyBorder="1" applyAlignment="1">
      <alignment vertical="center" wrapText="1"/>
    </xf>
    <xf numFmtId="175" fontId="3" fillId="0" borderId="1" xfId="11" applyNumberFormat="1" applyFont="1" applyBorder="1" applyAlignment="1">
      <alignment horizontal="right" vertical="center"/>
    </xf>
    <xf numFmtId="176" fontId="3" fillId="0" borderId="1" xfId="9" applyNumberFormat="1" applyFont="1" applyBorder="1" applyAlignment="1">
      <alignment horizontal="right" vertical="center"/>
    </xf>
    <xf numFmtId="176" fontId="5" fillId="0" borderId="1" xfId="9" applyNumberFormat="1" applyFont="1" applyBorder="1" applyAlignment="1">
      <alignment horizontal="right" vertical="center"/>
    </xf>
    <xf numFmtId="176" fontId="5" fillId="0" borderId="1" xfId="9" applyNumberFormat="1" applyFont="1" applyBorder="1" applyAlignment="1">
      <alignment horizontal="right"/>
    </xf>
    <xf numFmtId="176" fontId="5" fillId="0" borderId="1" xfId="6" applyNumberFormat="1" applyFont="1" applyBorder="1" applyAlignment="1">
      <alignment horizontal="right" vertical="center"/>
    </xf>
    <xf numFmtId="184" fontId="3" fillId="0" borderId="1" xfId="12" applyNumberFormat="1" applyFont="1" applyBorder="1" applyAlignment="1">
      <alignment horizontal="right" vertical="center"/>
    </xf>
    <xf numFmtId="177" fontId="5" fillId="0" borderId="1" xfId="6" applyNumberFormat="1" applyFont="1" applyBorder="1" applyAlignment="1">
      <alignment horizontal="right" vertical="center"/>
    </xf>
    <xf numFmtId="174" fontId="5" fillId="0" borderId="1" xfId="11" applyNumberFormat="1" applyFont="1" applyBorder="1" applyAlignment="1">
      <alignment horizontal="right" vertical="center"/>
    </xf>
    <xf numFmtId="174" fontId="5" fillId="0" borderId="1" xfId="11" applyNumberFormat="1" applyFont="1" applyFill="1" applyBorder="1" applyAlignment="1">
      <alignment horizontal="right" vertical="center"/>
    </xf>
    <xf numFmtId="174" fontId="5" fillId="0" borderId="1" xfId="0" applyNumberFormat="1" applyFont="1" applyBorder="1" applyAlignment="1">
      <alignment horizontal="right" vertical="center"/>
    </xf>
    <xf numFmtId="174" fontId="3" fillId="0" borderId="1" xfId="11" applyNumberFormat="1" applyFont="1" applyFill="1" applyBorder="1" applyAlignment="1">
      <alignment horizontal="right" vertical="center"/>
    </xf>
    <xf numFmtId="166" fontId="33" fillId="5" borderId="1" xfId="11" applyNumberFormat="1" applyFont="1" applyFill="1" applyBorder="1" applyAlignment="1">
      <alignment horizontal="right" vertical="center"/>
    </xf>
    <xf numFmtId="174" fontId="5" fillId="3" borderId="1" xfId="0" applyNumberFormat="1" applyFont="1" applyFill="1" applyBorder="1" applyAlignment="1">
      <alignment horizontal="right" vertical="center"/>
    </xf>
    <xf numFmtId="174" fontId="3" fillId="0" borderId="1" xfId="0" applyNumberFormat="1" applyFont="1" applyBorder="1" applyAlignment="1">
      <alignment horizontal="right" vertical="center"/>
    </xf>
    <xf numFmtId="174" fontId="3" fillId="3" borderId="1" xfId="12" applyNumberFormat="1" applyFont="1" applyFill="1" applyBorder="1" applyAlignment="1">
      <alignment horizontal="right" vertical="center"/>
    </xf>
    <xf numFmtId="177" fontId="5" fillId="0" borderId="1" xfId="9" applyNumberFormat="1" applyFont="1" applyBorder="1" applyAlignment="1">
      <alignment horizontal="right"/>
    </xf>
    <xf numFmtId="177" fontId="3" fillId="0" borderId="1" xfId="9" applyNumberFormat="1" applyFont="1" applyBorder="1" applyAlignment="1">
      <alignment horizontal="right" vertical="center"/>
    </xf>
    <xf numFmtId="174" fontId="3" fillId="0" borderId="1" xfId="1" applyNumberFormat="1" applyFont="1" applyBorder="1" applyAlignment="1">
      <alignment horizontal="right" vertical="center"/>
    </xf>
    <xf numFmtId="174" fontId="5" fillId="2" borderId="1" xfId="2" applyNumberFormat="1" applyFont="1" applyFill="1" applyBorder="1" applyAlignment="1">
      <alignment horizontal="right" vertical="center" shrinkToFit="1"/>
    </xf>
    <xf numFmtId="174" fontId="5" fillId="2" borderId="1" xfId="3" applyNumberFormat="1" applyFont="1" applyFill="1" applyBorder="1" applyAlignment="1">
      <alignment horizontal="right" vertical="center" shrinkToFit="1"/>
    </xf>
    <xf numFmtId="174" fontId="5" fillId="2" borderId="1" xfId="4" applyNumberFormat="1" applyFont="1" applyFill="1" applyBorder="1" applyAlignment="1">
      <alignment horizontal="right" vertical="center" shrinkToFit="1"/>
    </xf>
    <xf numFmtId="187" fontId="3" fillId="0" borderId="1" xfId="9" applyNumberFormat="1" applyFont="1" applyBorder="1" applyAlignment="1">
      <alignment horizontal="right" vertical="center"/>
    </xf>
    <xf numFmtId="187" fontId="5" fillId="0" borderId="1" xfId="9" applyNumberFormat="1" applyFont="1" applyBorder="1" applyAlignment="1">
      <alignment horizontal="right" vertical="center"/>
    </xf>
    <xf numFmtId="187" fontId="5" fillId="0" borderId="1" xfId="9" applyNumberFormat="1" applyFont="1" applyBorder="1" applyAlignment="1">
      <alignment horizontal="right"/>
    </xf>
    <xf numFmtId="187" fontId="3" fillId="0" borderId="1" xfId="6" applyNumberFormat="1" applyFont="1" applyBorder="1" applyAlignment="1">
      <alignment horizontal="right" vertical="center"/>
    </xf>
    <xf numFmtId="172" fontId="18" fillId="3" borderId="1" xfId="0" applyNumberFormat="1" applyFont="1" applyFill="1" applyBorder="1" applyAlignment="1" applyProtection="1">
      <alignment vertical="center" wrapText="1"/>
      <protection locked="0"/>
    </xf>
    <xf numFmtId="172" fontId="18" fillId="0" borderId="1" xfId="0" applyNumberFormat="1" applyFont="1" applyFill="1" applyBorder="1" applyAlignment="1" applyProtection="1">
      <alignment vertical="center" wrapText="1"/>
      <protection locked="0"/>
    </xf>
    <xf numFmtId="172" fontId="18" fillId="5" borderId="1" xfId="0" applyNumberFormat="1" applyFont="1" applyFill="1" applyBorder="1" applyAlignment="1" applyProtection="1">
      <alignment vertical="center" wrapText="1"/>
      <protection locked="0"/>
    </xf>
    <xf numFmtId="182" fontId="26" fillId="3" borderId="1" xfId="0" applyNumberFormat="1" applyFont="1" applyFill="1" applyBorder="1" applyAlignment="1">
      <alignment vertical="center" wrapText="1"/>
    </xf>
    <xf numFmtId="175" fontId="3" fillId="0" borderId="1" xfId="1" applyNumberFormat="1" applyFont="1" applyBorder="1" applyAlignment="1">
      <alignment horizontal="right" vertical="center"/>
    </xf>
    <xf numFmtId="168" fontId="5" fillId="0" borderId="1" xfId="11" applyNumberFormat="1" applyFont="1" applyFill="1" applyBorder="1" applyAlignment="1">
      <alignment horizontal="right" vertical="center"/>
    </xf>
    <xf numFmtId="168" fontId="3" fillId="0" borderId="1" xfId="9" applyNumberFormat="1" applyFont="1" applyBorder="1" applyAlignment="1">
      <alignment horizontal="right" vertical="center"/>
    </xf>
    <xf numFmtId="2" fontId="3" fillId="0" borderId="1" xfId="6" applyNumberFormat="1" applyFont="1" applyBorder="1" applyAlignment="1">
      <alignment horizontal="right" vertical="center"/>
    </xf>
    <xf numFmtId="185" fontId="3" fillId="0" borderId="1" xfId="6" applyNumberFormat="1" applyFont="1" applyBorder="1" applyAlignment="1">
      <alignment horizontal="right" vertical="center"/>
    </xf>
    <xf numFmtId="166" fontId="5" fillId="0" borderId="1" xfId="2" applyNumberFormat="1" applyFont="1" applyFill="1" applyBorder="1" applyAlignment="1">
      <alignment horizontal="right" vertical="center"/>
    </xf>
    <xf numFmtId="166" fontId="5" fillId="2" borderId="1" xfId="0" applyNumberFormat="1" applyFont="1" applyFill="1" applyBorder="1" applyAlignment="1">
      <alignment horizontal="right" vertical="center" shrinkToFit="1"/>
    </xf>
    <xf numFmtId="186" fontId="5" fillId="0" borderId="1" xfId="11" applyNumberFormat="1" applyFont="1" applyFill="1" applyBorder="1" applyAlignment="1">
      <alignment horizontal="right" vertical="center"/>
    </xf>
    <xf numFmtId="173" fontId="26" fillId="3" borderId="1" xfId="0" applyNumberFormat="1" applyFont="1" applyFill="1" applyBorder="1" applyAlignment="1">
      <alignment vertical="center" wrapText="1"/>
    </xf>
    <xf numFmtId="4" fontId="26" fillId="0" borderId="1" xfId="0" applyNumberFormat="1" applyFont="1" applyFill="1" applyBorder="1" applyAlignment="1">
      <alignment vertical="center" wrapText="1"/>
    </xf>
    <xf numFmtId="167" fontId="18" fillId="0" borderId="1" xfId="0" applyNumberFormat="1" applyFont="1" applyFill="1" applyBorder="1"/>
    <xf numFmtId="167" fontId="18" fillId="5" borderId="1" xfId="0" applyNumberFormat="1" applyFont="1" applyFill="1" applyBorder="1"/>
    <xf numFmtId="186" fontId="32" fillId="3" borderId="1" xfId="1" applyNumberFormat="1" applyFont="1" applyFill="1" applyBorder="1" applyAlignment="1">
      <alignment horizontal="right" vertical="center"/>
    </xf>
    <xf numFmtId="166" fontId="33" fillId="2" borderId="1" xfId="2" applyNumberFormat="1" applyFont="1" applyFill="1" applyBorder="1" applyAlignment="1">
      <alignment horizontal="right" vertical="center" shrinkToFit="1"/>
    </xf>
    <xf numFmtId="166" fontId="33" fillId="2" borderId="1" xfId="3" applyNumberFormat="1" applyFont="1" applyFill="1" applyBorder="1" applyAlignment="1">
      <alignment horizontal="right" vertical="center" shrinkToFit="1"/>
    </xf>
    <xf numFmtId="166" fontId="33" fillId="2" borderId="1" xfId="4" applyNumberFormat="1" applyFont="1" applyFill="1" applyBorder="1" applyAlignment="1">
      <alignment horizontal="right" vertical="center" shrinkToFit="1"/>
    </xf>
    <xf numFmtId="166" fontId="32" fillId="0" borderId="1" xfId="11" applyNumberFormat="1" applyFont="1" applyFill="1" applyBorder="1" applyAlignment="1">
      <alignment horizontal="right" vertical="center"/>
    </xf>
    <xf numFmtId="166" fontId="32" fillId="0" borderId="1" xfId="11" applyNumberFormat="1" applyFont="1" applyFill="1" applyBorder="1" applyAlignment="1">
      <alignment horizontal="center" vertical="center" wrapText="1"/>
    </xf>
    <xf numFmtId="166" fontId="32" fillId="0" borderId="1" xfId="9" applyNumberFormat="1" applyFont="1" applyBorder="1" applyAlignment="1">
      <alignment horizontal="center" vertical="center" wrapText="1"/>
    </xf>
    <xf numFmtId="166" fontId="3" fillId="0" borderId="0" xfId="9" applyNumberFormat="1" applyFont="1" applyAlignment="1">
      <alignment horizontal="right" vertical="center"/>
    </xf>
    <xf numFmtId="166" fontId="32" fillId="5" borderId="1" xfId="11" applyNumberFormat="1" applyFont="1" applyFill="1" applyBorder="1" applyAlignment="1">
      <alignment horizontal="right" vertical="center"/>
    </xf>
    <xf numFmtId="2" fontId="5" fillId="0" borderId="1" xfId="11" applyNumberFormat="1" applyFont="1" applyFill="1" applyBorder="1" applyAlignment="1">
      <alignment horizontal="right" vertical="center"/>
    </xf>
    <xf numFmtId="2" fontId="3" fillId="0" borderId="1" xfId="11" applyNumberFormat="1" applyFont="1" applyFill="1" applyBorder="1" applyAlignment="1">
      <alignment horizontal="right" vertical="center"/>
    </xf>
    <xf numFmtId="2" fontId="5" fillId="0" borderId="1" xfId="11" applyNumberFormat="1" applyFont="1" applyBorder="1" applyAlignment="1">
      <alignment horizontal="right" vertical="center"/>
    </xf>
    <xf numFmtId="188" fontId="3" fillId="0" borderId="1" xfId="9" applyNumberFormat="1" applyFont="1" applyBorder="1" applyAlignment="1">
      <alignment horizontal="right" vertical="center"/>
    </xf>
    <xf numFmtId="176" fontId="3" fillId="0" borderId="1" xfId="6" applyNumberFormat="1" applyFont="1" applyBorder="1" applyAlignment="1">
      <alignment horizontal="right" vertical="center"/>
    </xf>
    <xf numFmtId="174" fontId="32" fillId="3" borderId="1" xfId="1" applyNumberFormat="1" applyFont="1" applyFill="1" applyBorder="1" applyAlignment="1">
      <alignment horizontal="right" vertical="center"/>
    </xf>
    <xf numFmtId="168" fontId="32" fillId="0" borderId="1" xfId="11" applyNumberFormat="1" applyFont="1" applyBorder="1" applyAlignment="1">
      <alignment horizontal="right" vertical="center"/>
    </xf>
    <xf numFmtId="168" fontId="33" fillId="0" borderId="1" xfId="11" applyNumberFormat="1" applyFont="1" applyFill="1" applyBorder="1" applyAlignment="1">
      <alignment horizontal="right" vertical="center"/>
    </xf>
    <xf numFmtId="168" fontId="33" fillId="0" borderId="1" xfId="11" applyNumberFormat="1" applyFont="1" applyBorder="1" applyAlignment="1">
      <alignment horizontal="right" vertical="center"/>
    </xf>
    <xf numFmtId="168" fontId="32" fillId="0" borderId="1" xfId="0" applyNumberFormat="1" applyFont="1" applyBorder="1" applyAlignment="1">
      <alignment horizontal="right" vertical="center"/>
    </xf>
    <xf numFmtId="168" fontId="33" fillId="3" borderId="1" xfId="12" applyNumberFormat="1" applyFont="1" applyFill="1" applyBorder="1" applyAlignment="1">
      <alignment horizontal="right" vertical="center"/>
    </xf>
    <xf numFmtId="168" fontId="33" fillId="3" borderId="1" xfId="11" applyNumberFormat="1" applyFont="1" applyFill="1" applyBorder="1" applyAlignment="1">
      <alignment horizontal="right" vertical="center"/>
    </xf>
    <xf numFmtId="175" fontId="32" fillId="5" borderId="1" xfId="12" applyNumberFormat="1" applyFont="1" applyFill="1" applyBorder="1" applyAlignment="1">
      <alignment horizontal="right" vertical="center"/>
    </xf>
    <xf numFmtId="178" fontId="32" fillId="5" borderId="1" xfId="12" applyNumberFormat="1" applyFont="1" applyFill="1" applyBorder="1" applyAlignment="1">
      <alignment horizontal="right" vertical="center"/>
    </xf>
    <xf numFmtId="168" fontId="32" fillId="0" borderId="1" xfId="9" applyNumberFormat="1" applyFont="1" applyBorder="1" applyAlignment="1">
      <alignment horizontal="right" vertical="center"/>
    </xf>
    <xf numFmtId="168" fontId="33" fillId="0" borderId="1" xfId="9" applyNumberFormat="1" applyFont="1" applyBorder="1" applyAlignment="1">
      <alignment horizontal="right" vertical="center"/>
    </xf>
    <xf numFmtId="168" fontId="33" fillId="0" borderId="1" xfId="9" applyNumberFormat="1" applyFont="1" applyBorder="1" applyAlignment="1">
      <alignment horizontal="right"/>
    </xf>
    <xf numFmtId="168" fontId="33" fillId="0" borderId="1" xfId="9" applyNumberFormat="1" applyFont="1" applyBorder="1" applyAlignment="1">
      <alignment horizontal="right" vertical="center" wrapText="1"/>
    </xf>
    <xf numFmtId="168" fontId="32" fillId="0" borderId="1" xfId="6" applyNumberFormat="1" applyFont="1" applyBorder="1" applyAlignment="1">
      <alignment horizontal="right" vertical="center"/>
    </xf>
    <xf numFmtId="168" fontId="33" fillId="0" borderId="1" xfId="6" applyNumberFormat="1" applyFont="1" applyBorder="1" applyAlignment="1">
      <alignment horizontal="right" vertical="center"/>
    </xf>
    <xf numFmtId="168" fontId="33" fillId="0" borderId="1" xfId="6" applyNumberFormat="1" applyFont="1" applyBorder="1" applyAlignment="1">
      <alignment horizontal="right"/>
    </xf>
    <xf numFmtId="168" fontId="32" fillId="5" borderId="1" xfId="9" applyNumberFormat="1" applyFont="1" applyFill="1" applyBorder="1" applyAlignment="1">
      <alignment horizontal="right" vertical="center"/>
    </xf>
    <xf numFmtId="168" fontId="33" fillId="2" borderId="1" xfId="5" applyNumberFormat="1" applyFont="1" applyFill="1" applyBorder="1" applyAlignment="1">
      <alignment horizontal="right" vertical="top" shrinkToFit="1"/>
    </xf>
    <xf numFmtId="168" fontId="32" fillId="0" borderId="1" xfId="12" applyNumberFormat="1" applyFont="1" applyBorder="1" applyAlignment="1">
      <alignment horizontal="right" vertical="center"/>
    </xf>
    <xf numFmtId="168" fontId="32" fillId="0" borderId="1" xfId="9" applyNumberFormat="1" applyFont="1" applyBorder="1" applyAlignment="1">
      <alignment horizontal="right"/>
    </xf>
    <xf numFmtId="168" fontId="32" fillId="5" borderId="1" xfId="12" applyNumberFormat="1" applyFont="1" applyFill="1" applyBorder="1" applyAlignment="1">
      <alignment horizontal="right" vertical="center"/>
    </xf>
    <xf numFmtId="188" fontId="3" fillId="0" borderId="1" xfId="11" applyNumberFormat="1" applyFont="1" applyBorder="1" applyAlignment="1">
      <alignment horizontal="right" vertical="center"/>
    </xf>
    <xf numFmtId="183" fontId="18" fillId="3" borderId="1" xfId="0" applyNumberFormat="1" applyFont="1" applyFill="1" applyBorder="1"/>
    <xf numFmtId="183" fontId="18" fillId="0" borderId="1" xfId="0" applyNumberFormat="1" applyFont="1" applyFill="1" applyBorder="1"/>
    <xf numFmtId="183" fontId="18" fillId="5" borderId="1" xfId="0" applyNumberFormat="1" applyFont="1" applyFill="1" applyBorder="1"/>
    <xf numFmtId="166" fontId="30" fillId="5" borderId="1" xfId="0" applyNumberFormat="1" applyFont="1" applyFill="1" applyBorder="1" applyAlignment="1">
      <alignment horizontal="center" vertical="center" wrapText="1"/>
    </xf>
    <xf numFmtId="186" fontId="29" fillId="5" borderId="1" xfId="0" applyNumberFormat="1" applyFont="1" applyFill="1" applyBorder="1" applyAlignment="1">
      <alignment horizontal="center" vertical="center" wrapText="1"/>
    </xf>
    <xf numFmtId="175" fontId="29" fillId="5" borderId="1" xfId="0" applyNumberFormat="1" applyFont="1" applyFill="1" applyBorder="1" applyAlignment="1">
      <alignment horizontal="center" vertical="center" wrapText="1"/>
    </xf>
    <xf numFmtId="168" fontId="29" fillId="5" borderId="1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left"/>
    </xf>
    <xf numFmtId="0" fontId="18" fillId="3" borderId="9" xfId="0" applyFont="1" applyFill="1" applyBorder="1" applyAlignment="1">
      <alignment horizontal="left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horizontal="center"/>
    </xf>
    <xf numFmtId="0" fontId="17" fillId="3" borderId="0" xfId="0" applyFont="1" applyFill="1" applyAlignment="1" applyProtection="1">
      <alignment horizontal="center" vertical="center" wrapText="1"/>
      <protection locked="0"/>
    </xf>
    <xf numFmtId="0" fontId="16" fillId="3" borderId="6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4" fontId="23" fillId="3" borderId="3" xfId="10" applyNumberFormat="1" applyFont="1" applyFill="1" applyBorder="1" applyAlignment="1">
      <alignment horizontal="center" vertical="center" wrapText="1"/>
    </xf>
    <xf numFmtId="4" fontId="23" fillId="3" borderId="5" xfId="10" applyNumberFormat="1" applyFont="1" applyFill="1" applyBorder="1" applyAlignment="1">
      <alignment horizontal="center" vertical="center" wrapText="1"/>
    </xf>
    <xf numFmtId="49" fontId="18" fillId="3" borderId="3" xfId="0" applyNumberFormat="1" applyFont="1" applyFill="1" applyBorder="1" applyAlignment="1">
      <alignment horizontal="center" vertical="center" wrapText="1"/>
    </xf>
    <xf numFmtId="49" fontId="18" fillId="3" borderId="4" xfId="0" applyNumberFormat="1" applyFont="1" applyFill="1" applyBorder="1" applyAlignment="1">
      <alignment horizontal="center" vertical="center" wrapText="1"/>
    </xf>
    <xf numFmtId="49" fontId="18" fillId="3" borderId="5" xfId="0" applyNumberFormat="1" applyFont="1" applyFill="1" applyBorder="1" applyAlignment="1">
      <alignment horizontal="center" vertical="center" wrapText="1"/>
    </xf>
    <xf numFmtId="49" fontId="18" fillId="3" borderId="9" xfId="0" applyNumberFormat="1" applyFont="1" applyFill="1" applyBorder="1" applyAlignment="1">
      <alignment horizontal="center" vertical="center" wrapText="1"/>
    </xf>
    <xf numFmtId="49" fontId="18" fillId="3" borderId="6" xfId="0" applyNumberFormat="1" applyFont="1" applyFill="1" applyBorder="1" applyAlignment="1">
      <alignment horizontal="center" vertical="center" wrapText="1"/>
    </xf>
    <xf numFmtId="49" fontId="18" fillId="3" borderId="7" xfId="0" applyNumberFormat="1" applyFont="1" applyFill="1" applyBorder="1" applyAlignment="1">
      <alignment horizontal="center" vertical="center" wrapText="1"/>
    </xf>
    <xf numFmtId="49" fontId="18" fillId="3" borderId="10" xfId="0" applyNumberFormat="1" applyFont="1" applyFill="1" applyBorder="1" applyAlignment="1">
      <alignment horizontal="center" vertical="center" wrapText="1"/>
    </xf>
    <xf numFmtId="49" fontId="18" fillId="3" borderId="11" xfId="0" applyNumberFormat="1" applyFont="1" applyFill="1" applyBorder="1" applyAlignment="1">
      <alignment horizontal="center" vertical="center" wrapText="1"/>
    </xf>
    <xf numFmtId="49" fontId="18" fillId="3" borderId="12" xfId="0" applyNumberFormat="1" applyFont="1" applyFill="1" applyBorder="1" applyAlignment="1">
      <alignment horizontal="center" vertical="center" wrapText="1"/>
    </xf>
    <xf numFmtId="49" fontId="18" fillId="3" borderId="13" xfId="0" applyNumberFormat="1" applyFont="1" applyFill="1" applyBorder="1" applyAlignment="1">
      <alignment horizontal="center" vertical="center" wrapText="1"/>
    </xf>
    <xf numFmtId="49" fontId="18" fillId="3" borderId="0" xfId="0" applyNumberFormat="1" applyFont="1" applyFill="1" applyBorder="1" applyAlignment="1">
      <alignment horizontal="center" vertical="center" wrapText="1"/>
    </xf>
    <xf numFmtId="49" fontId="18" fillId="3" borderId="14" xfId="0" applyNumberFormat="1" applyFont="1" applyFill="1" applyBorder="1" applyAlignment="1">
      <alignment horizontal="center" vertical="center" wrapText="1"/>
    </xf>
    <xf numFmtId="0" fontId="3" fillId="0" borderId="0" xfId="11" applyFont="1" applyAlignment="1">
      <alignment horizontal="center"/>
    </xf>
    <xf numFmtId="0" fontId="3" fillId="0" borderId="0" xfId="11" applyFont="1" applyFill="1" applyAlignment="1">
      <alignment horizontal="center"/>
    </xf>
  </cellXfs>
  <cellStyles count="13">
    <cellStyle name="Денежный" xfId="1" builtinId="4"/>
    <cellStyle name="Обычный" xfId="0" builtinId="0"/>
    <cellStyle name="Обычный 4" xfId="2"/>
    <cellStyle name="Обычный 5" xfId="3"/>
    <cellStyle name="Обычный 6" xfId="4"/>
    <cellStyle name="Обычный 7" xfId="5"/>
    <cellStyle name="Обычный_Алек 2" xfId="6"/>
    <cellStyle name="Обычный_Анализ Кадикас. на 1.03.08" xfId="7"/>
    <cellStyle name="Обычный_Анализ Моргаш. на 1.03.08" xfId="8"/>
    <cellStyle name="Обычный_Анализ район на 1.03.08" xfId="9"/>
    <cellStyle name="Обычный_Лист1 2" xfId="10"/>
    <cellStyle name="Обычный_Лист3 2" xfId="11"/>
    <cellStyle name="Финансовый" xfId="1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911" Type="http://schemas.openxmlformats.org/officeDocument/2006/relationships/revisionLog" Target="revisionLog1.xml"/><Relationship Id="rId910" Type="http://schemas.openxmlformats.org/officeDocument/2006/relationships/revisionLog" Target="revisionLog111.xml"/></Relationships>
</file>

<file path=xl/revisions/revisionHeaders.xml><?xml version="1.0" encoding="utf-8"?>
<headers xmlns="http://schemas.openxmlformats.org/spreadsheetml/2006/main" xmlns:r="http://schemas.openxmlformats.org/officeDocument/2006/relationships" guid="{E8077FA1-50AA-401A-BDE1-58398EF554AF}" diskRevisions="1" revisionId="31278" version="2">
  <header guid="{7FB450A6-41BD-4658-82C2-3A5E530C8D58}" dateTime="2019-02-08T11:58:48" maxSheetId="22" userName="morgau_fin7" r:id="rId910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E8077FA1-50AA-401A-BDE1-58398EF554AF}" dateTime="2019-12-27T16:18:50" maxSheetId="22" userName="поселение" r:id="rId911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dn rId="0" localSheetId="1" customView="1" name="Z_48371D92_7293_4EF7_9726_BD0490560EEB_.wvu.PrintArea" hidden="1" oldHidden="1">
    <formula>Консол!$A$1:$K$50</formula>
  </rdn>
  <rdn rId="0" localSheetId="1" customView="1" name="Z_48371D92_7293_4EF7_9726_BD0490560EEB_.wvu.Rows" hidden="1" oldHidden="1">
    <formula>Консол!$22:$22,Консол!$43:$45,Консол!$82:$84</formula>
  </rdn>
  <rdn rId="0" localSheetId="2" customView="1" name="Z_48371D92_7293_4EF7_9726_BD0490560EEB_.wvu.PrintArea" hidden="1" oldHidden="1">
    <formula>Справка!$A$1:$EY$31</formula>
  </rdn>
  <rdn rId="0" localSheetId="2" customView="1" name="Z_48371D92_7293_4EF7_9726_BD0490560EEB_.wvu.Rows" hidden="1" oldHidden="1">
    <formula>Справка!$33:$33,Справка!$35:$35</formula>
  </rdn>
  <rdn rId="0" localSheetId="2" customView="1" name="Z_48371D92_7293_4EF7_9726_BD0490560EEB_.wvu.Cols" hidden="1" oldHidden="1">
    <formula>Справка!$AV:$AX,Справка!$BB:$BD,Справка!$BH:$BM,Справка!$BT:$BY,Справка!$CX:$DF</formula>
  </rdn>
  <rdn rId="0" localSheetId="3" customView="1" name="Z_48371D92_7293_4EF7_9726_BD0490560EEB_.wvu.Rows" hidden="1" oldHidden="1">
    <formula>район!$17:$18,район!$20:$20,район!$28:$30,район!$50:$51,район!$75:$75,район!$82:$82,район!$99:$99,район!$105:$105,район!$133:$135</formula>
  </rdn>
  <rdn rId="0" localSheetId="4" customView="1" name="Z_48371D92_7293_4EF7_9726_BD0490560EEB_.wvu.Rows" hidden="1" oldHidden="1">
    <formula>Але!$19:$24,Але!$44:$44,Але!$46:$46,Але!$53:$53,Але!$55:$56,Але!$63:$64,Але!$73:$74,Але!$78:$82,Але!$86:$88</formula>
  </rdn>
  <rdn rId="0" localSheetId="5" customView="1" name="Z_48371D92_7293_4EF7_9726_BD0490560EEB_.wvu.Rows" hidden="1" oldHidden="1">
    <formula>Сун!$19:$24,Сун!$49:$51,Сун!$58:$58,Сун!$60:$61,Сун!$68:$69,Сун!$78:$79,Сун!$81:$81,Сун!$87:$88,Сун!$92:$96</formula>
  </rdn>
  <rdn rId="0" localSheetId="6" customView="1" name="Z_48371D92_7293_4EF7_9726_BD0490560EEB_.wvu.PrintArea" hidden="1" oldHidden="1">
    <formula>Иль!$A$1:$F$104</formula>
  </rdn>
  <rdn rId="0" localSheetId="6" customView="1" name="Z_48371D92_7293_4EF7_9726_BD0490560EEB_.wvu.Rows" hidden="1" oldHidden="1">
    <formula>Иль!$19:$24,Иль!$30:$31,Иль!$33:$33,Иль!$45:$45,Иль!$50:$50,Иль!$60:$61,Иль!$68:$69,Иль!$78:$79,Иль!$81:$81,Иль!$93:$97</formula>
  </rdn>
  <rdn rId="0" localSheetId="7" customView="1" name="Z_48371D92_7293_4EF7_9726_BD0490560EEB_.wvu.Rows" hidden="1" oldHidden="1">
    <formula>Кад!$19:$24,Кад!$44:$44,Кад!$56:$56,Кад!$58:$59,Кад!$66:$67,Кад!$82:$84,Кад!$88:$95</formula>
  </rdn>
  <rdn rId="0" localSheetId="8" customView="1" name="Z_48371D92_7293_4EF7_9726_BD0490560EEB_.wvu.PrintArea" hidden="1" oldHidden="1">
    <formula>Мор!$A$1:$F$100</formula>
  </rdn>
  <rdn rId="0" localSheetId="8" customView="1" name="Z_48371D92_7293_4EF7_9726_BD0490560EEB_.wvu.Rows" hidden="1" oldHidden="1">
    <formula>Мор!$21:$21,Мор!$23:$23,Мор!$37:$37,Мор!$44:$44,Мор!$47:$47,Мор!$49:$50,Мор!$57:$57,Мор!$59:$60,Мор!$67:$68,Мор!$82:$87,Мор!$90:$96</formula>
  </rdn>
  <rdn rId="0" localSheetId="9" customView="1" name="Z_48371D92_7293_4EF7_9726_BD0490560EEB_.wvu.Rows" hidden="1" oldHidden="1">
    <formula>Мос!$19:$24,Мос!$44:$44,Мос!$57:$57,Мос!$59:$60,Мос!$67:$68,Мос!$80:$80,Мос!$82:$88,Мос!$93:$98</formula>
  </rdn>
  <rdn rId="0" localSheetId="10" customView="1" name="Z_48371D92_7293_4EF7_9726_BD0490560EEB_.wvu.Rows" hidden="1" oldHidden="1">
    <formula>Ори!$19:$24,Ори!$32:$32,Ори!$44:$44,Ори!$48:$50,Ори!$57:$57,Ори!$59:$60,Ори!$67:$68,Ори!$77:$78,Ори!$80:$80,Ори!$82:$86,Ори!$90:$97</formula>
  </rdn>
  <rdn rId="0" localSheetId="11" customView="1" name="Z_48371D92_7293_4EF7_9726_BD0490560EEB_.wvu.Rows" hidden="1" oldHidden="1">
    <formula>Сят!$19:$19,Сят!$45:$47,Сят!$57:$57,Сят!$59:$60,Сят!$67:$68,Сят!$82:$85,Сят!$89:$96</formula>
  </rdn>
  <rdn rId="0" localSheetId="12" customView="1" name="Z_48371D92_7293_4EF7_9726_BD0490560EEB_.wvu.PrintArea" hidden="1" oldHidden="1">
    <formula>Тор!$A$1:$F$101</formula>
  </rdn>
  <rdn rId="0" localSheetId="12" customView="1" name="Z_48371D92_7293_4EF7_9726_BD0490560EEB_.wvu.Rows" hidden="1" oldHidden="1">
    <formula>Тор!$19:$19,Тор!$50:$50,Тор!$57:$57,Тор!$59:$60,Тор!$67:$68,Тор!$74:$74,Тор!$78:$79,Тор!$82:$93</formula>
  </rdn>
  <rdn rId="0" localSheetId="13" customView="1" name="Z_48371D92_7293_4EF7_9726_BD0490560EEB_.wvu.Rows" hidden="1" oldHidden="1">
    <formula>Хор!$19:$24,Хор!$32:$32,Хор!$40:$40,Хор!$44:$44,Хор!$55:$55,Хор!$57:$58,Хор!$65:$66,Хор!$80:$84,Хор!$87:$94</formula>
  </rdn>
  <rdn rId="0" localSheetId="14" customView="1" name="Z_48371D92_7293_4EF7_9726_BD0490560EEB_.wvu.Rows" hidden="1" oldHidden="1">
    <formula>Чум!$19:$19,Чум!$21:$21,Чум!$23:$24,Чум!$47:$49,Чум!$57:$57,Чум!$59:$60,Чум!$67:$68,Чум!$82:$86,Чум!$89:$96</formula>
  </rdn>
  <rdn rId="0" localSheetId="15" customView="1" name="Z_48371D92_7293_4EF7_9726_BD0490560EEB_.wvu.Rows" hidden="1" oldHidden="1">
    <formula>Шать!$19:$24,Шать!$47:$49,Шать!$57:$57,Шать!$59:$60,Шать!$67:$68,Шать!$77:$78,Шать!$82:$86,Шать!$89:$96</formula>
  </rdn>
  <rdn rId="0" localSheetId="16" customView="1" name="Z_48371D92_7293_4EF7_9726_BD0490560EEB_.wvu.PrintArea" hidden="1" oldHidden="1">
    <formula>Юнг!$A$1:$F$99</formula>
  </rdn>
  <rdn rId="0" localSheetId="16" customView="1" name="Z_48371D92_7293_4EF7_9726_BD0490560EEB_.wvu.Rows" hidden="1" oldHidden="1">
    <formula>Юнг!$19:$24,Юнг!$32:$32,Юнг!$49:$49,Юнг!$56:$56,Юнг!$58:$59,Юнг!$66:$67,Юнг!$81:$85,Юнг!$88:$95</formula>
  </rdn>
  <rdn rId="0" localSheetId="17" customView="1" name="Z_48371D92_7293_4EF7_9726_BD0490560EEB_.wvu.Rows" hidden="1" oldHidden="1">
    <formula>Юсь!$20:$24,Юсь!$40:$40,Юсь!$44:$49,Юсь!$58:$58,Юсь!$60:$61,Юсь!$68:$69,Юсь!$78:$79,Юсь!$82:$87,Юсь!$90:$97</formula>
  </rdn>
  <rdn rId="0" localSheetId="18" customView="1" name="Z_48371D92_7293_4EF7_9726_BD0490560EEB_.wvu.PrintArea" hidden="1" oldHidden="1">
    <formula>Яра!$A$1:$F$102</formula>
  </rdn>
  <rdn rId="0" localSheetId="18" customView="1" name="Z_48371D92_7293_4EF7_9726_BD0490560EEB_.wvu.Rows" hidden="1" oldHidden="1">
    <formula>Яра!$19:$24,Яра!$46:$50,Яра!$58:$58,Яра!$60:$61,Яра!$68:$69,Яра!$79:$79,Яра!$82:$88,Яра!$91:$98</formula>
  </rdn>
  <rdn rId="0" localSheetId="19" customView="1" name="Z_48371D92_7293_4EF7_9726_BD0490560EEB_.wvu.Rows" hidden="1" oldHidden="1">
    <formula>Яро!$19:$24,Яро!$29:$30,Яро!$32:$32,Яро!$43:$43,Яро!$54:$54,Яро!$56:$57,Яро!$64:$65,Яро!$74:$75,Яро!$79:$84,Яро!$86:$93</formula>
  </rdn>
  <rdn rId="0" localSheetId="20" customView="1" name="Z_48371D92_7293_4EF7_9726_BD0490560EEB_.wvu.Rows" hidden="1" oldHidden="1">
    <formula>Лист1!$82:$84</formula>
  </rdn>
  <rcv guid="{48371D92-7293-4EF7-9726-BD0490560EEB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Консол!$22:$22,Консол!$43:$45,Консол!$82:$84</formula>
    <oldFormula>Консол!$22:$22,Консол!$43:$45,Консол!$82:$84</oldFormula>
  </rdn>
  <rdn rId="0" localSheetId="2" customView="1" name="Z_5BFCA170_DEAE_4D2C_98A0_1E68B427AC01_.wvu.PrintArea" hidden="1" oldHidden="1">
    <formula>Справка!$A$1:$EY$31</formula>
    <oldFormula>Справка!$A$1:$EY$31</oldFormula>
  </rdn>
  <rdn rId="0" localSheetId="2" customView="1" name="Z_5BFCA170_DEAE_4D2C_98A0_1E68B427AC01_.wvu.Rows" hidden="1" oldHidden="1">
    <formula>Справка!$33:$33,Справка!$35:$35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район!$17:$18,район!$20:$20,район!$28:$30,район!$50:$51,район!$75:$75,район!$82:$82,район!$99:$99,район!$105:$105,район!$133:$135</formula>
    <oldFormula>район!$17:$18,район!$20:$20,район!$28:$30,район!$50:$51,район!$75:$75,район!$82:$82,район!$99:$99,район!$105:$105,район!$133:$135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Але!$19:$24,Але!$44:$44,Але!$46:$46,Але!$53:$53,Але!$55:$56,Але!$63:$64,Але!$73:$74,Але!$78:$82,Але!$86:$88</formula>
    <oldFormula>Але!$19:$24,Але!$44:$44,Але!$46:$46,Але!$53:$53,Але!$55:$56,Але!$63:$64,Але!$73:$74,Але!$78:$82,Але!$86:$88</oldFormula>
  </rdn>
  <rdn rId="0" localSheetId="5" customView="1" name="Z_5BFCA170_DEAE_4D2C_98A0_1E68B427AC01_.wvu.Rows" hidden="1" oldHidden="1">
    <formula>Сун!$19:$24,Сун!$49:$51,Сун!$58:$58,Сун!$60:$61,Сун!$68:$69,Сун!$78:$79,Сун!$81:$81,Сун!$87:$88,Сун!$92:$96</formula>
    <oldFormula>Сун!$19:$24,Сун!$49:$51,Сун!$58:$58,Сун!$60:$61,Сун!$68:$69,Сун!$78:$79,Сун!$81:$81,Сун!$87:$88,Сун!$92:$96</oldFormula>
  </rdn>
  <rdn rId="0" localSheetId="6" customView="1" name="Z_5BFCA170_DEAE_4D2C_98A0_1E68B427AC01_.wvu.PrintArea" hidden="1" oldHidden="1">
    <formula>Иль!$A$1:$F$104</formula>
    <oldFormula>Иль!$A$1:$F$104</oldFormula>
  </rdn>
  <rdn rId="0" localSheetId="6" customView="1" name="Z_5BFCA170_DEAE_4D2C_98A0_1E68B427AC01_.wvu.Rows" hidden="1" oldHidden="1">
    <formula>Иль!$19:$24,Иль!$30:$31,Иль!$33:$33,Иль!$45:$45,Иль!$50:$50,Иль!$60:$61,Иль!$68:$69,Иль!$78:$79,Иль!$81:$81,Иль!$93:$97</formula>
    <oldFormula>Иль!$19:$24,Иль!$30:$31,Иль!$33:$33,Иль!$45:$45,Иль!$50:$50,Иль!$60:$61,Иль!$68:$69,Иль!$78:$79,Иль!$81:$81,Иль!$93:$97</oldFormula>
  </rdn>
  <rdn rId="0" localSheetId="7" customView="1" name="Z_5BFCA170_DEAE_4D2C_98A0_1E68B427AC01_.wvu.Rows" hidden="1" oldHidden="1">
    <formula>Кад!$19:$24,Кад!$44:$44,Кад!$56:$56,Кад!$58:$59,Кад!$66:$67,Кад!$82:$84,Кад!$88:$95</formula>
    <oldFormula>Кад!$19:$24,Кад!$44:$44,Кад!$56:$56,Кад!$58:$59,Кад!$66:$67,Кад!$82:$84,Кад!$88:$95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Мос!$19:$24,Мос!$44:$44,Мос!$57:$57,Мос!$59:$60,Мос!$67:$68,Мос!$80:$80,Мос!$82:$88,Мос!$93:$98</formula>
    <oldFormula>Мос!$19:$24,Мос!$44:$44,Мос!$57:$57,Мос!$59:$60,Мос!$67:$68,Мос!$80:$80,Мос!$82:$88,Мос!$93:$98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Ори!$19:$24,Ори!$32:$32,Ори!$44:$44,Ори!$48:$50,Ори!$57:$57,Ори!$59:$60,Ори!$67:$68,Ори!$77:$78,Ори!$80:$80,Ори!$82:$86,Ори!$90:$97</formula>
    <oldFormula>Ори!$19:$24,Ори!$32:$32,Ори!$44:$44,Ори!$48:$50,Ори!$57:$57,Ори!$59:$60,Ори!$67:$68,Ори!$77:$78,Ори!$80:$80,Ори!$82:$86,Ори!$90:$97</oldFormula>
  </rdn>
  <rdn rId="0" localSheetId="11" customView="1" name="Z_5BFCA170_DEAE_4D2C_98A0_1E68B427AC01_.wvu.Rows" hidden="1" oldHidden="1">
    <formula>Сят!$19:$19,Сят!$45:$47,Сят!$57:$57,Сят!$59:$60,Сят!$67:$68,Сят!$82:$85,Сят!$89:$96</formula>
    <oldFormula>Сят!$19:$19,Сят!$45:$47,Сят!$57:$57,Сят!$59:$60,Сят!$67:$68,Сят!$82:$85,Сят!$89:$96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Тор!$19:$19,Тор!$50:$50,Тор!$57:$57,Тор!$59:$60,Тор!$67:$68,Тор!$74:$74,Тор!$78:$79,Тор!$82:$93</formula>
    <oldFormula>Тор!$19:$19,Тор!$50:$50,Тор!$57:$57,Тор!$59:$60,Тор!$67:$68,Тор!$74:$74,Тор!$78:$79,Тор!$82:$93</oldFormula>
  </rdn>
  <rdn rId="0" localSheetId="13" customView="1" name="Z_5BFCA170_DEAE_4D2C_98A0_1E68B427AC01_.wvu.Rows" hidden="1" oldHidden="1">
    <formula>Хор!$19:$24,Хор!$32:$32,Хор!$40:$40,Хор!$44:$44,Хор!$55:$55,Хор!$57:$58,Хор!$65:$66,Хор!$80:$84,Хор!$87:$94</formula>
    <oldFormula>Хор!$19:$24,Хор!$32:$32,Хор!$40:$40,Хор!$44:$44,Хор!$55:$55,Хор!$57:$58,Хор!$65:$66,Хор!$80:$84,Хор!$87:$94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Юнг!$19:$24,Юнг!$32:$32,Юнг!$49:$49,Юнг!$56:$56,Юнг!$58:$59,Юнг!$66:$67,Юнг!$81:$85,Юнг!$88:$95</formula>
    <oldFormula>Юнг!$19:$24,Юнг!$32:$32,Юнг!$49:$49,Юнг!$56:$56,Юнг!$58:$59,Юнг!$66:$67,Юнг!$81:$85,Юнг!$88:$95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Юсь!$20:$24,Юсь!$40:$40,Юсь!$44:$49,Юсь!$58:$58,Юсь!$60:$61,Юсь!$68:$69,Юсь!$78:$79,Юсь!$82:$87,Юсь!$90:$97</formula>
    <oldFormula>Юсь!$20:$24,Юсь!$40:$40,Юсь!$44:$49,Юсь!$58:$58,Юсь!$60:$61,Юсь!$68:$69,Юсь!$78:$79,Юсь!$82:$87,Юсь!$90:$97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Яра!$19:$24,Яра!$46:$50,Яра!$58:$58,Яра!$60:$61,Яра!$68:$69,Яра!$79:$79,Яра!$82:$88,Яра!$91:$98</formula>
    <oldFormula>Яра!$19:$24,Яра!$46:$50,Яра!$58:$58,Яра!$60:$61,Яра!$68:$69,Яра!$79:$79,Яра!$82:$88,Яра!$91:$98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Яро!$19:$24,Яро!$29:$30,Яро!$32:$32,Яро!$43:$43,Яро!$54:$54,Яро!$56:$57,Яро!$64:$65,Яро!$74:$75,Яро!$79:$84,Яро!$86:$93</formula>
    <oldFormula>Яро!$19:$24,Яро!$29:$30,Яро!$32:$32,Яро!$43:$43,Яро!$54:$54,Яро!$56:$57,Яро!$64:$65,Яро!$74:$75,Яро!$79:$84,Яро!$86:$93</oldFormula>
  </rdn>
  <rdn rId="0" localSheetId="20" customView="1" name="Z_5BFCA170_DEAE_4D2C_98A0_1E68B427AC01_.wvu.Rows" hidden="1" oldHidden="1">
    <formula>Лист1!$82:$84</formula>
    <oldFormula>Лист1!$82:$84</oldFormula>
  </rdn>
  <rcv guid="{5BFCA170-DEAE-4D2C-98A0-1E68B427AC01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printerSettings" Target="../printerSettings/printerSettings12.bin"/><Relationship Id="rId7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Relationship Id="rId9" Type="http://schemas.openxmlformats.org/officeDocument/2006/relationships/printerSettings" Target="../printerSettings/printerSettings1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.bin"/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Relationship Id="rId9" Type="http://schemas.openxmlformats.org/officeDocument/2006/relationships/printerSettings" Target="../printerSettings/printerSettings3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.bin"/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Relationship Id="rId9" Type="http://schemas.openxmlformats.org/officeDocument/2006/relationships/printerSettings" Target="../printerSettings/printerSettings4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.bin"/><Relationship Id="rId3" Type="http://schemas.openxmlformats.org/officeDocument/2006/relationships/printerSettings" Target="../printerSettings/printerSettings48.bin"/><Relationship Id="rId7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Relationship Id="rId9" Type="http://schemas.openxmlformats.org/officeDocument/2006/relationships/printerSettings" Target="../printerSettings/printerSettings5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2.bin"/><Relationship Id="rId3" Type="http://schemas.openxmlformats.org/officeDocument/2006/relationships/printerSettings" Target="../printerSettings/printerSettings57.bin"/><Relationship Id="rId7" Type="http://schemas.openxmlformats.org/officeDocument/2006/relationships/printerSettings" Target="../printerSettings/printerSettings61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Relationship Id="rId9" Type="http://schemas.openxmlformats.org/officeDocument/2006/relationships/printerSettings" Target="../printerSettings/printerSettings63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1.bin"/><Relationship Id="rId3" Type="http://schemas.openxmlformats.org/officeDocument/2006/relationships/printerSettings" Target="../printerSettings/printerSettings66.bin"/><Relationship Id="rId7" Type="http://schemas.openxmlformats.org/officeDocument/2006/relationships/printerSettings" Target="../printerSettings/printerSettings70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5" Type="http://schemas.openxmlformats.org/officeDocument/2006/relationships/printerSettings" Target="../printerSettings/printerSettings68.bin"/><Relationship Id="rId4" Type="http://schemas.openxmlformats.org/officeDocument/2006/relationships/printerSettings" Target="../printerSettings/printerSettings67.bin"/><Relationship Id="rId9" Type="http://schemas.openxmlformats.org/officeDocument/2006/relationships/printerSettings" Target="../printerSettings/printerSettings72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75.bin"/><Relationship Id="rId7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Relationship Id="rId9" Type="http://schemas.openxmlformats.org/officeDocument/2006/relationships/printerSettings" Target="../printerSettings/printerSettings81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9.bin"/><Relationship Id="rId3" Type="http://schemas.openxmlformats.org/officeDocument/2006/relationships/printerSettings" Target="../printerSettings/printerSettings84.bin"/><Relationship Id="rId7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82.bin"/><Relationship Id="rId6" Type="http://schemas.openxmlformats.org/officeDocument/2006/relationships/printerSettings" Target="../printerSettings/printerSettings87.bin"/><Relationship Id="rId5" Type="http://schemas.openxmlformats.org/officeDocument/2006/relationships/printerSettings" Target="../printerSettings/printerSettings86.bin"/><Relationship Id="rId4" Type="http://schemas.openxmlformats.org/officeDocument/2006/relationships/printerSettings" Target="../printerSettings/printerSettings85.bin"/><Relationship Id="rId9" Type="http://schemas.openxmlformats.org/officeDocument/2006/relationships/printerSettings" Target="../printerSettings/printerSettings9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8.bin"/><Relationship Id="rId3" Type="http://schemas.openxmlformats.org/officeDocument/2006/relationships/printerSettings" Target="../printerSettings/printerSettings93.bin"/><Relationship Id="rId7" Type="http://schemas.openxmlformats.org/officeDocument/2006/relationships/printerSettings" Target="../printerSettings/printerSettings97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6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Relationship Id="rId9" Type="http://schemas.openxmlformats.org/officeDocument/2006/relationships/printerSettings" Target="../printerSettings/printerSettings99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7.bin"/><Relationship Id="rId3" Type="http://schemas.openxmlformats.org/officeDocument/2006/relationships/printerSettings" Target="../printerSettings/printerSettings102.bin"/><Relationship Id="rId7" Type="http://schemas.openxmlformats.org/officeDocument/2006/relationships/printerSettings" Target="../printerSettings/printerSettings106.bin"/><Relationship Id="rId2" Type="http://schemas.openxmlformats.org/officeDocument/2006/relationships/printerSettings" Target="../printerSettings/printerSettings101.bin"/><Relationship Id="rId1" Type="http://schemas.openxmlformats.org/officeDocument/2006/relationships/printerSettings" Target="../printerSettings/printerSettings100.bin"/><Relationship Id="rId6" Type="http://schemas.openxmlformats.org/officeDocument/2006/relationships/printerSettings" Target="../printerSettings/printerSettings105.bin"/><Relationship Id="rId5" Type="http://schemas.openxmlformats.org/officeDocument/2006/relationships/printerSettings" Target="../printerSettings/printerSettings104.bin"/><Relationship Id="rId4" Type="http://schemas.openxmlformats.org/officeDocument/2006/relationships/printerSettings" Target="../printerSettings/printerSettings103.bin"/><Relationship Id="rId9" Type="http://schemas.openxmlformats.org/officeDocument/2006/relationships/printerSettings" Target="../printerSettings/printerSettings108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6.bin"/><Relationship Id="rId3" Type="http://schemas.openxmlformats.org/officeDocument/2006/relationships/printerSettings" Target="../printerSettings/printerSettings111.bin"/><Relationship Id="rId7" Type="http://schemas.openxmlformats.org/officeDocument/2006/relationships/printerSettings" Target="../printerSettings/printerSettings115.bin"/><Relationship Id="rId2" Type="http://schemas.openxmlformats.org/officeDocument/2006/relationships/printerSettings" Target="../printerSettings/printerSettings110.bin"/><Relationship Id="rId1" Type="http://schemas.openxmlformats.org/officeDocument/2006/relationships/printerSettings" Target="../printerSettings/printerSettings109.bin"/><Relationship Id="rId6" Type="http://schemas.openxmlformats.org/officeDocument/2006/relationships/printerSettings" Target="../printerSettings/printerSettings114.bin"/><Relationship Id="rId5" Type="http://schemas.openxmlformats.org/officeDocument/2006/relationships/printerSettings" Target="../printerSettings/printerSettings113.bin"/><Relationship Id="rId4" Type="http://schemas.openxmlformats.org/officeDocument/2006/relationships/printerSettings" Target="../printerSettings/printerSettings112.bin"/><Relationship Id="rId9" Type="http://schemas.openxmlformats.org/officeDocument/2006/relationships/printerSettings" Target="../printerSettings/printerSettings117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5.bin"/><Relationship Id="rId3" Type="http://schemas.openxmlformats.org/officeDocument/2006/relationships/printerSettings" Target="../printerSettings/printerSettings120.bin"/><Relationship Id="rId7" Type="http://schemas.openxmlformats.org/officeDocument/2006/relationships/printerSettings" Target="../printerSettings/printerSettings124.bin"/><Relationship Id="rId2" Type="http://schemas.openxmlformats.org/officeDocument/2006/relationships/printerSettings" Target="../printerSettings/printerSettings119.bin"/><Relationship Id="rId1" Type="http://schemas.openxmlformats.org/officeDocument/2006/relationships/printerSettings" Target="../printerSettings/printerSettings118.bin"/><Relationship Id="rId6" Type="http://schemas.openxmlformats.org/officeDocument/2006/relationships/printerSettings" Target="../printerSettings/printerSettings123.bin"/><Relationship Id="rId5" Type="http://schemas.openxmlformats.org/officeDocument/2006/relationships/printerSettings" Target="../printerSettings/printerSettings122.bin"/><Relationship Id="rId4" Type="http://schemas.openxmlformats.org/officeDocument/2006/relationships/printerSettings" Target="../printerSettings/printerSettings121.bin"/><Relationship Id="rId9" Type="http://schemas.openxmlformats.org/officeDocument/2006/relationships/printerSettings" Target="../printerSettings/printerSettings126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4.bin"/><Relationship Id="rId3" Type="http://schemas.openxmlformats.org/officeDocument/2006/relationships/printerSettings" Target="../printerSettings/printerSettings129.bin"/><Relationship Id="rId7" Type="http://schemas.openxmlformats.org/officeDocument/2006/relationships/printerSettings" Target="../printerSettings/printerSettings133.bin"/><Relationship Id="rId2" Type="http://schemas.openxmlformats.org/officeDocument/2006/relationships/printerSettings" Target="../printerSettings/printerSettings128.bin"/><Relationship Id="rId1" Type="http://schemas.openxmlformats.org/officeDocument/2006/relationships/printerSettings" Target="../printerSettings/printerSettings127.bin"/><Relationship Id="rId6" Type="http://schemas.openxmlformats.org/officeDocument/2006/relationships/printerSettings" Target="../printerSettings/printerSettings132.bin"/><Relationship Id="rId5" Type="http://schemas.openxmlformats.org/officeDocument/2006/relationships/printerSettings" Target="../printerSettings/printerSettings131.bin"/><Relationship Id="rId4" Type="http://schemas.openxmlformats.org/officeDocument/2006/relationships/printerSettings" Target="../printerSettings/printerSettings130.bin"/><Relationship Id="rId9" Type="http://schemas.openxmlformats.org/officeDocument/2006/relationships/printerSettings" Target="../printerSettings/printerSettings135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3.bin"/><Relationship Id="rId3" Type="http://schemas.openxmlformats.org/officeDocument/2006/relationships/printerSettings" Target="../printerSettings/printerSettings138.bin"/><Relationship Id="rId7" Type="http://schemas.openxmlformats.org/officeDocument/2006/relationships/printerSettings" Target="../printerSettings/printerSettings142.bin"/><Relationship Id="rId2" Type="http://schemas.openxmlformats.org/officeDocument/2006/relationships/printerSettings" Target="../printerSettings/printerSettings137.bin"/><Relationship Id="rId1" Type="http://schemas.openxmlformats.org/officeDocument/2006/relationships/printerSettings" Target="../printerSettings/printerSettings136.bin"/><Relationship Id="rId6" Type="http://schemas.openxmlformats.org/officeDocument/2006/relationships/printerSettings" Target="../printerSettings/printerSettings141.bin"/><Relationship Id="rId5" Type="http://schemas.openxmlformats.org/officeDocument/2006/relationships/printerSettings" Target="../printerSettings/printerSettings140.bin"/><Relationship Id="rId4" Type="http://schemas.openxmlformats.org/officeDocument/2006/relationships/printerSettings" Target="../printerSettings/printerSettings139.bin"/><Relationship Id="rId9" Type="http://schemas.openxmlformats.org/officeDocument/2006/relationships/printerSettings" Target="../printerSettings/printerSettings144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2.bin"/><Relationship Id="rId3" Type="http://schemas.openxmlformats.org/officeDocument/2006/relationships/printerSettings" Target="../printerSettings/printerSettings147.bin"/><Relationship Id="rId7" Type="http://schemas.openxmlformats.org/officeDocument/2006/relationships/printerSettings" Target="../printerSettings/printerSettings151.bin"/><Relationship Id="rId2" Type="http://schemas.openxmlformats.org/officeDocument/2006/relationships/printerSettings" Target="../printerSettings/printerSettings146.bin"/><Relationship Id="rId1" Type="http://schemas.openxmlformats.org/officeDocument/2006/relationships/printerSettings" Target="../printerSettings/printerSettings145.bin"/><Relationship Id="rId6" Type="http://schemas.openxmlformats.org/officeDocument/2006/relationships/printerSettings" Target="../printerSettings/printerSettings150.bin"/><Relationship Id="rId5" Type="http://schemas.openxmlformats.org/officeDocument/2006/relationships/printerSettings" Target="../printerSettings/printerSettings149.bin"/><Relationship Id="rId4" Type="http://schemas.openxmlformats.org/officeDocument/2006/relationships/printerSettings" Target="../printerSettings/printerSettings148.bin"/><Relationship Id="rId9" Type="http://schemas.openxmlformats.org/officeDocument/2006/relationships/printerSettings" Target="../printerSettings/printerSettings153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1.bin"/><Relationship Id="rId3" Type="http://schemas.openxmlformats.org/officeDocument/2006/relationships/printerSettings" Target="../printerSettings/printerSettings156.bin"/><Relationship Id="rId7" Type="http://schemas.openxmlformats.org/officeDocument/2006/relationships/printerSettings" Target="../printerSettings/printerSettings160.bin"/><Relationship Id="rId2" Type="http://schemas.openxmlformats.org/officeDocument/2006/relationships/printerSettings" Target="../printerSettings/printerSettings155.bin"/><Relationship Id="rId1" Type="http://schemas.openxmlformats.org/officeDocument/2006/relationships/printerSettings" Target="../printerSettings/printerSettings154.bin"/><Relationship Id="rId6" Type="http://schemas.openxmlformats.org/officeDocument/2006/relationships/printerSettings" Target="../printerSettings/printerSettings159.bin"/><Relationship Id="rId5" Type="http://schemas.openxmlformats.org/officeDocument/2006/relationships/printerSettings" Target="../printerSettings/printerSettings158.bin"/><Relationship Id="rId4" Type="http://schemas.openxmlformats.org/officeDocument/2006/relationships/printerSettings" Target="../printerSettings/printerSettings157.bin"/><Relationship Id="rId9" Type="http://schemas.openxmlformats.org/officeDocument/2006/relationships/printerSettings" Target="../printerSettings/printerSettings162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0.bin"/><Relationship Id="rId3" Type="http://schemas.openxmlformats.org/officeDocument/2006/relationships/printerSettings" Target="../printerSettings/printerSettings165.bin"/><Relationship Id="rId7" Type="http://schemas.openxmlformats.org/officeDocument/2006/relationships/printerSettings" Target="../printerSettings/printerSettings169.bin"/><Relationship Id="rId2" Type="http://schemas.openxmlformats.org/officeDocument/2006/relationships/printerSettings" Target="../printerSettings/printerSettings164.bin"/><Relationship Id="rId1" Type="http://schemas.openxmlformats.org/officeDocument/2006/relationships/printerSettings" Target="../printerSettings/printerSettings163.bin"/><Relationship Id="rId6" Type="http://schemas.openxmlformats.org/officeDocument/2006/relationships/printerSettings" Target="../printerSettings/printerSettings168.bin"/><Relationship Id="rId5" Type="http://schemas.openxmlformats.org/officeDocument/2006/relationships/printerSettings" Target="../printerSettings/printerSettings167.bin"/><Relationship Id="rId4" Type="http://schemas.openxmlformats.org/officeDocument/2006/relationships/printerSettings" Target="../printerSettings/printerSettings166.bin"/><Relationship Id="rId9" Type="http://schemas.openxmlformats.org/officeDocument/2006/relationships/printerSettings" Target="../printerSettings/printerSettings17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4.bin"/><Relationship Id="rId7" Type="http://schemas.openxmlformats.org/officeDocument/2006/relationships/printerSettings" Target="../printerSettings/printerSettings178.bin"/><Relationship Id="rId2" Type="http://schemas.openxmlformats.org/officeDocument/2006/relationships/printerSettings" Target="../printerSettings/printerSettings173.bin"/><Relationship Id="rId1" Type="http://schemas.openxmlformats.org/officeDocument/2006/relationships/printerSettings" Target="../printerSettings/printerSettings172.bin"/><Relationship Id="rId6" Type="http://schemas.openxmlformats.org/officeDocument/2006/relationships/printerSettings" Target="../printerSettings/printerSettings177.bin"/><Relationship Id="rId5" Type="http://schemas.openxmlformats.org/officeDocument/2006/relationships/printerSettings" Target="../printerSettings/printerSettings176.bin"/><Relationship Id="rId4" Type="http://schemas.openxmlformats.org/officeDocument/2006/relationships/printerSettings" Target="../printerSettings/printerSettings17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O84"/>
  <sheetViews>
    <sheetView view="pageBreakPreview" zoomScale="80" zoomScaleSheetLayoutView="80" workbookViewId="0">
      <selection activeCell="D28" sqref="D28"/>
    </sheetView>
  </sheetViews>
  <sheetFormatPr defaultRowHeight="15.75"/>
  <cols>
    <col min="1" max="1" width="41.28515625" style="84" customWidth="1"/>
    <col min="2" max="2" width="10" style="85" customWidth="1"/>
    <col min="3" max="3" width="21.140625" style="75" customWidth="1"/>
    <col min="4" max="4" width="20.42578125" style="75" customWidth="1"/>
    <col min="5" max="5" width="13.5703125" style="75" customWidth="1"/>
    <col min="6" max="6" width="20.85546875" style="75" customWidth="1"/>
    <col min="7" max="7" width="21.42578125" style="75" customWidth="1"/>
    <col min="8" max="8" width="13.5703125" style="75" customWidth="1"/>
    <col min="9" max="9" width="21.140625" style="75" customWidth="1"/>
    <col min="10" max="10" width="18" style="75" customWidth="1"/>
    <col min="11" max="11" width="13" style="75" customWidth="1"/>
    <col min="12" max="12" width="23.5703125" style="75" customWidth="1"/>
    <col min="13" max="13" width="12" style="75" customWidth="1"/>
    <col min="14" max="16384" width="9.140625" style="75"/>
  </cols>
  <sheetData>
    <row r="1" spans="1:15" ht="26.25" customHeight="1">
      <c r="A1" s="498" t="s">
        <v>412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123"/>
      <c r="M1" s="123"/>
      <c r="N1" s="123"/>
      <c r="O1" s="123"/>
    </row>
    <row r="2" spans="1:15" ht="33.75" customHeight="1">
      <c r="A2" s="496" t="s">
        <v>181</v>
      </c>
      <c r="B2" s="497" t="s">
        <v>182</v>
      </c>
      <c r="C2" s="493" t="s">
        <v>183</v>
      </c>
      <c r="D2" s="494"/>
      <c r="E2" s="494"/>
      <c r="F2" s="493" t="s">
        <v>184</v>
      </c>
      <c r="G2" s="494"/>
      <c r="H2" s="494"/>
      <c r="I2" s="493" t="s">
        <v>185</v>
      </c>
      <c r="J2" s="494"/>
      <c r="K2" s="499"/>
    </row>
    <row r="3" spans="1:15" ht="53.25" customHeight="1">
      <c r="A3" s="496"/>
      <c r="B3" s="497"/>
      <c r="C3" s="78" t="s">
        <v>433</v>
      </c>
      <c r="D3" s="78" t="s">
        <v>413</v>
      </c>
      <c r="E3" s="138" t="s">
        <v>332</v>
      </c>
      <c r="F3" s="78" t="s">
        <v>433</v>
      </c>
      <c r="G3" s="78" t="s">
        <v>413</v>
      </c>
      <c r="H3" s="138" t="s">
        <v>332</v>
      </c>
      <c r="I3" s="78" t="s">
        <v>433</v>
      </c>
      <c r="J3" s="78" t="s">
        <v>413</v>
      </c>
      <c r="K3" s="78" t="s">
        <v>332</v>
      </c>
    </row>
    <row r="4" spans="1:15" s="80" customFormat="1" ht="30.75" customHeight="1">
      <c r="A4" s="79" t="s">
        <v>5</v>
      </c>
      <c r="B4" s="76"/>
      <c r="C4" s="303">
        <f>SUM(C5:C13)</f>
        <v>167371.005</v>
      </c>
      <c r="D4" s="303">
        <f>SUM(D5:D13)</f>
        <v>10742.827100000002</v>
      </c>
      <c r="E4" s="303">
        <f>D4/C4*100</f>
        <v>6.4185711856124676</v>
      </c>
      <c r="F4" s="303">
        <f>SUM(F5:F13)</f>
        <v>130677.39</v>
      </c>
      <c r="G4" s="303">
        <f>SUM(G5:G13)</f>
        <v>8790.6603400000022</v>
      </c>
      <c r="H4" s="303">
        <f>G4/F4*100</f>
        <v>6.7269941188755009</v>
      </c>
      <c r="I4" s="303">
        <f>I5+I7+I6+I8+I10+I11+I12+I13</f>
        <v>36693.614999999998</v>
      </c>
      <c r="J4" s="303">
        <f>J5+J6+J7+J8+J10+J11+J12+J13</f>
        <v>1952.1667600000001</v>
      </c>
      <c r="K4" s="303">
        <f>J4/I4*100</f>
        <v>5.3201810723745808</v>
      </c>
    </row>
    <row r="5" spans="1:15" ht="27" customHeight="1">
      <c r="A5" s="81" t="s">
        <v>186</v>
      </c>
      <c r="B5" s="77">
        <v>10102</v>
      </c>
      <c r="C5" s="304">
        <f t="shared" ref="C5:D8" si="0">F5+I5</f>
        <v>114304</v>
      </c>
      <c r="D5" s="304">
        <f t="shared" si="0"/>
        <v>5977.5344300000006</v>
      </c>
      <c r="E5" s="305">
        <f t="shared" ref="E5:E12" si="1">D5/C5*100</f>
        <v>5.2295059053051522</v>
      </c>
      <c r="F5" s="304">
        <f>район!C5</f>
        <v>109007.3</v>
      </c>
      <c r="G5" s="304">
        <f>район!D5</f>
        <v>5700.8595400000004</v>
      </c>
      <c r="H5" s="305">
        <f t="shared" ref="H5:H41" si="2">G5/F5*100</f>
        <v>5.2297961145721441</v>
      </c>
      <c r="I5" s="304">
        <f>Справка!I31</f>
        <v>5296.6999999999989</v>
      </c>
      <c r="J5" s="304">
        <f>Справка!J31</f>
        <v>276.67489</v>
      </c>
      <c r="K5" s="305">
        <f t="shared" ref="K5:K12" si="3">J5/I5*100</f>
        <v>5.2235333320746893</v>
      </c>
    </row>
    <row r="6" spans="1:15" ht="41.25" customHeight="1">
      <c r="A6" s="81" t="s">
        <v>284</v>
      </c>
      <c r="B6" s="77">
        <v>10300</v>
      </c>
      <c r="C6" s="304">
        <f t="shared" si="0"/>
        <v>12565.805</v>
      </c>
      <c r="D6" s="304">
        <f t="shared" si="0"/>
        <v>1430.1714199999999</v>
      </c>
      <c r="E6" s="305">
        <f t="shared" si="1"/>
        <v>11.381454829197175</v>
      </c>
      <c r="F6" s="304">
        <f>район!C7</f>
        <v>4391.8900000000003</v>
      </c>
      <c r="G6" s="304">
        <f>район!D7</f>
        <v>499.86097999999998</v>
      </c>
      <c r="H6" s="305">
        <f t="shared" si="2"/>
        <v>11.381454908934421</v>
      </c>
      <c r="I6" s="304">
        <f>Справка!L31+Справка!R31+Справка!O31</f>
        <v>8173.915</v>
      </c>
      <c r="J6" s="304">
        <f>Справка!M31+Справка!S31+Справка!P31+Справка!V31</f>
        <v>930.31043999999997</v>
      </c>
      <c r="K6" s="305">
        <f t="shared" si="3"/>
        <v>11.381454786353908</v>
      </c>
    </row>
    <row r="7" spans="1:15" ht="19.5" customHeight="1">
      <c r="A7" s="81" t="s">
        <v>187</v>
      </c>
      <c r="B7" s="77">
        <v>10500</v>
      </c>
      <c r="C7" s="304">
        <f t="shared" si="0"/>
        <v>12698.2</v>
      </c>
      <c r="D7" s="304">
        <f t="shared" si="0"/>
        <v>2383.04342</v>
      </c>
      <c r="E7" s="305">
        <f t="shared" si="1"/>
        <v>18.766781276086373</v>
      </c>
      <c r="F7" s="304">
        <f>район!C12</f>
        <v>12228.2</v>
      </c>
      <c r="G7" s="304">
        <f>район!D12</f>
        <v>2373.2139200000001</v>
      </c>
      <c r="H7" s="305">
        <f t="shared" si="2"/>
        <v>19.407712664169708</v>
      </c>
      <c r="I7" s="304">
        <f>Справка!X31</f>
        <v>470</v>
      </c>
      <c r="J7" s="304">
        <f>Справка!Y31</f>
        <v>9.8294999999999995</v>
      </c>
      <c r="K7" s="305">
        <f t="shared" si="3"/>
        <v>2.091382978723404</v>
      </c>
    </row>
    <row r="8" spans="1:15" ht="19.5" customHeight="1">
      <c r="A8" s="81" t="s">
        <v>188</v>
      </c>
      <c r="B8" s="77">
        <v>10601</v>
      </c>
      <c r="C8" s="304">
        <f t="shared" si="0"/>
        <v>5031</v>
      </c>
      <c r="D8" s="304">
        <f t="shared" si="0"/>
        <v>107.47989999999999</v>
      </c>
      <c r="E8" s="305">
        <f t="shared" si="1"/>
        <v>2.1363526137944739</v>
      </c>
      <c r="F8" s="304"/>
      <c r="G8" s="304"/>
      <c r="H8" s="305"/>
      <c r="I8" s="304">
        <f>Справка!AA31</f>
        <v>5031</v>
      </c>
      <c r="J8" s="304">
        <f>Справка!AB31</f>
        <v>107.47989999999999</v>
      </c>
      <c r="K8" s="305">
        <f t="shared" si="3"/>
        <v>2.1363526137944739</v>
      </c>
    </row>
    <row r="9" spans="1:15" ht="19.5" customHeight="1">
      <c r="A9" s="81" t="s">
        <v>285</v>
      </c>
      <c r="B9" s="77">
        <v>10604</v>
      </c>
      <c r="C9" s="304">
        <f>F9</f>
        <v>2050</v>
      </c>
      <c r="D9" s="304">
        <f>G9</f>
        <v>81.532089999999997</v>
      </c>
      <c r="E9" s="305">
        <f t="shared" si="1"/>
        <v>3.9771751219512192</v>
      </c>
      <c r="F9" s="304">
        <f>район!C16</f>
        <v>2050</v>
      </c>
      <c r="G9" s="304">
        <f>район!D19</f>
        <v>81.532089999999997</v>
      </c>
      <c r="H9" s="305">
        <f t="shared" si="2"/>
        <v>3.9771751219512192</v>
      </c>
      <c r="I9" s="304"/>
      <c r="J9" s="304"/>
      <c r="K9" s="305"/>
    </row>
    <row r="10" spans="1:15" ht="19.5" customHeight="1">
      <c r="A10" s="81" t="s">
        <v>189</v>
      </c>
      <c r="B10" s="77">
        <v>10606</v>
      </c>
      <c r="C10" s="304">
        <f t="shared" ref="C10:D13" si="4">F10+I10</f>
        <v>17575</v>
      </c>
      <c r="D10" s="304">
        <f t="shared" si="4"/>
        <v>623.21202999999991</v>
      </c>
      <c r="E10" s="305">
        <f t="shared" si="1"/>
        <v>3.5460143954480792</v>
      </c>
      <c r="F10" s="304"/>
      <c r="G10" s="304"/>
      <c r="H10" s="305">
        <v>0</v>
      </c>
      <c r="I10" s="304">
        <f>Справка!AD31</f>
        <v>17575</v>
      </c>
      <c r="J10" s="304">
        <f>Справка!AE31</f>
        <v>623.21202999999991</v>
      </c>
      <c r="K10" s="305">
        <f t="shared" si="3"/>
        <v>3.5460143954480792</v>
      </c>
    </row>
    <row r="11" spans="1:15" ht="33.75" customHeight="1">
      <c r="A11" s="81" t="s">
        <v>190</v>
      </c>
      <c r="B11" s="77">
        <v>10701</v>
      </c>
      <c r="C11" s="304">
        <f t="shared" si="4"/>
        <v>500</v>
      </c>
      <c r="D11" s="304">
        <f t="shared" si="4"/>
        <v>0</v>
      </c>
      <c r="E11" s="305">
        <f t="shared" si="1"/>
        <v>0</v>
      </c>
      <c r="F11" s="304">
        <f>район!C21</f>
        <v>500</v>
      </c>
      <c r="G11" s="304">
        <f>район!D21</f>
        <v>0</v>
      </c>
      <c r="H11" s="305">
        <f t="shared" si="2"/>
        <v>0</v>
      </c>
      <c r="I11" s="304"/>
      <c r="J11" s="304"/>
      <c r="K11" s="305">
        <v>0</v>
      </c>
    </row>
    <row r="12" spans="1:15" ht="19.5" customHeight="1">
      <c r="A12" s="81" t="s">
        <v>191</v>
      </c>
      <c r="B12" s="77">
        <v>10800</v>
      </c>
      <c r="C12" s="304">
        <f t="shared" si="4"/>
        <v>2647</v>
      </c>
      <c r="D12" s="304">
        <f t="shared" si="4"/>
        <v>139.85381000000001</v>
      </c>
      <c r="E12" s="305">
        <f t="shared" si="1"/>
        <v>5.2834835663014736</v>
      </c>
      <c r="F12" s="304">
        <f>район!C23</f>
        <v>2500</v>
      </c>
      <c r="G12" s="304">
        <f>район!D23</f>
        <v>135.19381000000001</v>
      </c>
      <c r="H12" s="305">
        <f t="shared" si="2"/>
        <v>5.4077524000000006</v>
      </c>
      <c r="I12" s="304">
        <f>Справка!AG31</f>
        <v>147</v>
      </c>
      <c r="J12" s="304">
        <f>Справка!AH31</f>
        <v>4.66</v>
      </c>
      <c r="K12" s="305">
        <f t="shared" si="3"/>
        <v>3.1700680272108843</v>
      </c>
    </row>
    <row r="13" spans="1:15" ht="19.5" customHeight="1">
      <c r="A13" s="81" t="s">
        <v>192</v>
      </c>
      <c r="B13" s="77">
        <v>10900</v>
      </c>
      <c r="C13" s="304">
        <f t="shared" si="4"/>
        <v>0</v>
      </c>
      <c r="D13" s="304">
        <f t="shared" si="4"/>
        <v>0</v>
      </c>
      <c r="E13" s="305"/>
      <c r="F13" s="304">
        <f>район!C27</f>
        <v>0</v>
      </c>
      <c r="G13" s="304">
        <f>район!D27</f>
        <v>0</v>
      </c>
      <c r="H13" s="305"/>
      <c r="I13" s="304">
        <f>Справка!AJ31</f>
        <v>0</v>
      </c>
      <c r="J13" s="304">
        <f>Справка!AK31</f>
        <v>0</v>
      </c>
      <c r="K13" s="305"/>
    </row>
    <row r="14" spans="1:15" s="80" customFormat="1" ht="27" customHeight="1">
      <c r="A14" s="79" t="s">
        <v>13</v>
      </c>
      <c r="B14" s="76"/>
      <c r="C14" s="303">
        <f>SUM(C15:C21)</f>
        <v>29511.573790000002</v>
      </c>
      <c r="D14" s="303">
        <f>SUM(D15:D21)</f>
        <v>2738.5862900000002</v>
      </c>
      <c r="E14" s="303">
        <f t="shared" ref="E14:E39" si="5">D14/C14*100</f>
        <v>9.2797026328970986</v>
      </c>
      <c r="F14" s="303">
        <f>F15+F16+F17+F18+F20+F21+F19</f>
        <v>25216.11</v>
      </c>
      <c r="G14" s="303">
        <f>G15+G16+G17+G18+G20+G21+G19</f>
        <v>2310.7099000000003</v>
      </c>
      <c r="H14" s="303">
        <f t="shared" si="2"/>
        <v>9.1636255552501957</v>
      </c>
      <c r="I14" s="306">
        <f>I15+I16+I17+I18+I20+I21+I26</f>
        <v>4295.4637899999998</v>
      </c>
      <c r="J14" s="306">
        <f>J15+J16+J17+J18+J20+J21+J26</f>
        <v>427.87639000000001</v>
      </c>
      <c r="K14" s="303">
        <f>J14/I14*100</f>
        <v>9.9611220328783183</v>
      </c>
    </row>
    <row r="15" spans="1:15" ht="52.5" customHeight="1">
      <c r="A15" s="81" t="s">
        <v>193</v>
      </c>
      <c r="B15" s="77">
        <v>11100</v>
      </c>
      <c r="C15" s="304">
        <f t="shared" ref="C15:D22" si="6">F15+I15</f>
        <v>11671.210000000001</v>
      </c>
      <c r="D15" s="304">
        <f t="shared" si="6"/>
        <v>2002.0754400000001</v>
      </c>
      <c r="E15" s="304">
        <f t="shared" si="5"/>
        <v>17.153966383948195</v>
      </c>
      <c r="F15" s="304">
        <f>район!C33</f>
        <v>9816.11</v>
      </c>
      <c r="G15" s="304">
        <f>район!D33</f>
        <v>1958.6467200000002</v>
      </c>
      <c r="H15" s="304">
        <f t="shared" si="2"/>
        <v>19.953390090371848</v>
      </c>
      <c r="I15" s="304">
        <f>Справка!AP31+Справка!AS31+Справка!AM31</f>
        <v>1855.1000000000001</v>
      </c>
      <c r="J15" s="304">
        <f>Справка!AQ31+Справка!AT31+Справка!AN31</f>
        <v>43.428719999999998</v>
      </c>
      <c r="K15" s="305">
        <f>J15/I15*100</f>
        <v>2.3410446876179178</v>
      </c>
    </row>
    <row r="16" spans="1:15" ht="33" customHeight="1">
      <c r="A16" s="81" t="s">
        <v>194</v>
      </c>
      <c r="B16" s="77">
        <v>11200</v>
      </c>
      <c r="C16" s="304">
        <f t="shared" si="6"/>
        <v>500</v>
      </c>
      <c r="D16" s="304">
        <f t="shared" si="6"/>
        <v>15.76685</v>
      </c>
      <c r="E16" s="304">
        <f t="shared" si="5"/>
        <v>3.1533699999999998</v>
      </c>
      <c r="F16" s="304">
        <f>район!C42</f>
        <v>500</v>
      </c>
      <c r="G16" s="304">
        <f>район!D42</f>
        <v>15.76685</v>
      </c>
      <c r="H16" s="304">
        <f t="shared" si="2"/>
        <v>3.1533699999999998</v>
      </c>
      <c r="I16" s="304">
        <v>0</v>
      </c>
      <c r="J16" s="304">
        <v>0</v>
      </c>
      <c r="K16" s="305">
        <v>0</v>
      </c>
    </row>
    <row r="17" spans="1:13" ht="33" customHeight="1">
      <c r="A17" s="81" t="s">
        <v>195</v>
      </c>
      <c r="B17" s="77">
        <v>11300</v>
      </c>
      <c r="C17" s="304">
        <f t="shared" si="6"/>
        <v>0</v>
      </c>
      <c r="D17" s="304">
        <f t="shared" si="6"/>
        <v>7.9444900000000001</v>
      </c>
      <c r="E17" s="304" t="e">
        <f>D17/C17*100</f>
        <v>#DIV/0!</v>
      </c>
      <c r="F17" s="304">
        <f>район!C44</f>
        <v>0</v>
      </c>
      <c r="G17" s="304">
        <f>район!D44</f>
        <v>1.2607900000000001</v>
      </c>
      <c r="H17" s="304" t="e">
        <f t="shared" si="2"/>
        <v>#DIV/0!</v>
      </c>
      <c r="I17" s="304">
        <f>Справка!AY31</f>
        <v>0</v>
      </c>
      <c r="J17" s="304">
        <f>Справка!AZ31</f>
        <v>6.6837</v>
      </c>
      <c r="K17" s="305" t="e">
        <f>J17/I17*100</f>
        <v>#DIV/0!</v>
      </c>
    </row>
    <row r="18" spans="1:13" ht="33" customHeight="1">
      <c r="A18" s="81" t="s">
        <v>196</v>
      </c>
      <c r="B18" s="77">
        <v>11400</v>
      </c>
      <c r="C18" s="304">
        <f t="shared" si="6"/>
        <v>12740.363789999999</v>
      </c>
      <c r="D18" s="304">
        <f t="shared" si="6"/>
        <v>-58.160539999999997</v>
      </c>
      <c r="E18" s="304">
        <f t="shared" si="5"/>
        <v>-0.4565061167692136</v>
      </c>
      <c r="F18" s="304">
        <f>район!C47</f>
        <v>10300</v>
      </c>
      <c r="G18" s="304">
        <f>район!D47</f>
        <v>-64.559539999999998</v>
      </c>
      <c r="H18" s="304">
        <f t="shared" si="2"/>
        <v>-0.62679165048543684</v>
      </c>
      <c r="I18" s="304">
        <f>Справка!BE31</f>
        <v>2440.3637899999999</v>
      </c>
      <c r="J18" s="304">
        <f>Справка!BF31</f>
        <v>6.399</v>
      </c>
      <c r="K18" s="305">
        <f>J18/I18*100</f>
        <v>0.2622150036081301</v>
      </c>
    </row>
    <row r="19" spans="1:13" ht="23.25" customHeight="1">
      <c r="A19" s="81" t="s">
        <v>251</v>
      </c>
      <c r="B19" s="77">
        <v>11500</v>
      </c>
      <c r="C19" s="304">
        <f t="shared" si="6"/>
        <v>0</v>
      </c>
      <c r="D19" s="304">
        <f t="shared" si="6"/>
        <v>0</v>
      </c>
      <c r="E19" s="304"/>
      <c r="F19" s="304">
        <f>район!C50</f>
        <v>0</v>
      </c>
      <c r="G19" s="304">
        <f>район!D50</f>
        <v>0</v>
      </c>
      <c r="H19" s="304"/>
      <c r="I19" s="304"/>
      <c r="J19" s="304"/>
      <c r="K19" s="305"/>
    </row>
    <row r="20" spans="1:13" ht="22.5" customHeight="1">
      <c r="A20" s="81" t="s">
        <v>197</v>
      </c>
      <c r="B20" s="77">
        <v>11600</v>
      </c>
      <c r="C20" s="304">
        <f t="shared" si="6"/>
        <v>4600</v>
      </c>
      <c r="D20" s="304">
        <f t="shared" si="6"/>
        <v>399.59508</v>
      </c>
      <c r="E20" s="304">
        <f t="shared" si="5"/>
        <v>8.6868495652173916</v>
      </c>
      <c r="F20" s="304">
        <f>район!C52</f>
        <v>4600</v>
      </c>
      <c r="G20" s="304">
        <f>район!D52</f>
        <v>399.59508</v>
      </c>
      <c r="H20" s="304">
        <f t="shared" si="2"/>
        <v>8.6868495652173916</v>
      </c>
      <c r="I20" s="304">
        <f>Справка!BN31</f>
        <v>0</v>
      </c>
      <c r="J20" s="304">
        <f>Справка!BO31</f>
        <v>0</v>
      </c>
      <c r="K20" s="305">
        <v>0</v>
      </c>
    </row>
    <row r="21" spans="1:13" ht="31.5" customHeight="1">
      <c r="A21" s="81" t="s">
        <v>198</v>
      </c>
      <c r="B21" s="77">
        <v>11700</v>
      </c>
      <c r="C21" s="304">
        <f t="shared" si="6"/>
        <v>0</v>
      </c>
      <c r="D21" s="304">
        <f t="shared" si="6"/>
        <v>371.36497000000003</v>
      </c>
      <c r="E21" s="304"/>
      <c r="F21" s="304">
        <f>район!C69</f>
        <v>0</v>
      </c>
      <c r="G21" s="304">
        <f>район!D69</f>
        <v>0</v>
      </c>
      <c r="H21" s="304"/>
      <c r="I21" s="304">
        <f>Справка!BQ31</f>
        <v>0</v>
      </c>
      <c r="J21" s="304">
        <f>Справка!BR31</f>
        <v>371.36497000000003</v>
      </c>
      <c r="K21" s="305">
        <v>0</v>
      </c>
    </row>
    <row r="22" spans="1:13" ht="45.75" hidden="1" customHeight="1">
      <c r="A22" s="79" t="s">
        <v>199</v>
      </c>
      <c r="B22" s="76">
        <v>30000</v>
      </c>
      <c r="C22" s="303">
        <f t="shared" si="6"/>
        <v>0</v>
      </c>
      <c r="D22" s="303">
        <f t="shared" si="6"/>
        <v>0</v>
      </c>
      <c r="E22" s="303"/>
      <c r="F22" s="303">
        <v>0</v>
      </c>
      <c r="G22" s="303">
        <v>0</v>
      </c>
      <c r="H22" s="303"/>
      <c r="I22" s="303">
        <v>0</v>
      </c>
      <c r="J22" s="303">
        <v>0</v>
      </c>
      <c r="K22" s="303"/>
    </row>
    <row r="23" spans="1:13" ht="36.75" customHeight="1">
      <c r="A23" s="79" t="s">
        <v>19</v>
      </c>
      <c r="B23" s="76">
        <v>10000</v>
      </c>
      <c r="C23" s="306">
        <f>SUM(C4,C14,C22,)</f>
        <v>196882.57879</v>
      </c>
      <c r="D23" s="306">
        <f>SUM(D4,D14,)</f>
        <v>13481.413390000002</v>
      </c>
      <c r="E23" s="303">
        <f t="shared" si="5"/>
        <v>6.8474384442006029</v>
      </c>
      <c r="F23" s="306">
        <f>SUM(F4,F14,)</f>
        <v>155893.5</v>
      </c>
      <c r="G23" s="307">
        <f>SUM(G4,G14,G22)</f>
        <v>11101.370240000002</v>
      </c>
      <c r="H23" s="303">
        <f t="shared" si="2"/>
        <v>7.1211245112849486</v>
      </c>
      <c r="I23" s="306">
        <f>I4+I14</f>
        <v>40989.07879</v>
      </c>
      <c r="J23" s="306">
        <f>J4+J14</f>
        <v>2380.04315</v>
      </c>
      <c r="K23" s="303">
        <f>J23/I23*100</f>
        <v>5.8065299837396029</v>
      </c>
    </row>
    <row r="24" spans="1:13" ht="33" customHeight="1">
      <c r="A24" s="79" t="s">
        <v>200</v>
      </c>
      <c r="B24" s="76">
        <v>20200</v>
      </c>
      <c r="C24" s="308">
        <v>534077.89099999995</v>
      </c>
      <c r="D24" s="308">
        <v>15493.445</v>
      </c>
      <c r="E24" s="306">
        <f t="shared" si="5"/>
        <v>2.900971049558013</v>
      </c>
      <c r="F24" s="306">
        <f>район!C73</f>
        <v>558068.59100000001</v>
      </c>
      <c r="G24" s="306">
        <f>район!D73</f>
        <v>-11891.913</v>
      </c>
      <c r="H24" s="303">
        <f t="shared" si="2"/>
        <v>-2.1309052671627597</v>
      </c>
      <c r="I24" s="306">
        <f>Справка!BZ31</f>
        <v>58800.908630000005</v>
      </c>
      <c r="J24" s="306">
        <f>Справка!CA31</f>
        <v>2535.7830000000004</v>
      </c>
      <c r="K24" s="303">
        <f t="shared" ref="K24:K38" si="7">J24/I24*100</f>
        <v>4.3124894820184005</v>
      </c>
    </row>
    <row r="25" spans="1:13" ht="33" customHeight="1">
      <c r="A25" s="79" t="s">
        <v>303</v>
      </c>
      <c r="B25" s="76">
        <v>20700</v>
      </c>
      <c r="C25" s="309">
        <f>F25+I25</f>
        <v>0</v>
      </c>
      <c r="D25" s="309">
        <f>G25+J25</f>
        <v>0</v>
      </c>
      <c r="E25" s="306" t="e">
        <f t="shared" si="5"/>
        <v>#DIV/0!</v>
      </c>
      <c r="F25" s="306"/>
      <c r="G25" s="306"/>
      <c r="H25" s="303"/>
      <c r="I25" s="306">
        <f>Справка!CR31</f>
        <v>0</v>
      </c>
      <c r="J25" s="306">
        <f>Справка!CS31</f>
        <v>0</v>
      </c>
      <c r="K25" s="303" t="e">
        <f t="shared" si="7"/>
        <v>#DIV/0!</v>
      </c>
    </row>
    <row r="26" spans="1:13" ht="33" customHeight="1">
      <c r="A26" s="79" t="s">
        <v>263</v>
      </c>
      <c r="B26" s="77">
        <v>21900</v>
      </c>
      <c r="C26" s="309">
        <f>F26+I26</f>
        <v>0</v>
      </c>
      <c r="D26" s="309">
        <f>G26+J26</f>
        <v>-29040.5</v>
      </c>
      <c r="E26" s="306"/>
      <c r="F26" s="305">
        <f>район!C81</f>
        <v>0</v>
      </c>
      <c r="G26" s="305">
        <f>район!D81</f>
        <v>-29040.5</v>
      </c>
      <c r="H26" s="303"/>
      <c r="I26" s="305">
        <v>0</v>
      </c>
      <c r="J26" s="305">
        <v>0</v>
      </c>
      <c r="K26" s="305">
        <v>0</v>
      </c>
      <c r="L26" s="83"/>
    </row>
    <row r="27" spans="1:13" ht="29.25" customHeight="1">
      <c r="A27" s="76" t="s">
        <v>201</v>
      </c>
      <c r="B27" s="76"/>
      <c r="C27" s="311">
        <f>C24+C23+C26+C25</f>
        <v>730960.46979</v>
      </c>
      <c r="D27" s="311">
        <f>D24+D23+D26+D25</f>
        <v>-65.641609999998764</v>
      </c>
      <c r="E27" s="311">
        <f t="shared" si="5"/>
        <v>-8.9801860309706161E-3</v>
      </c>
      <c r="F27" s="311">
        <f>F24+F23</f>
        <v>713962.09100000001</v>
      </c>
      <c r="G27" s="311">
        <f>G24+G23</f>
        <v>-790.54275999999845</v>
      </c>
      <c r="H27" s="311">
        <f t="shared" si="2"/>
        <v>-0.11072615338620247</v>
      </c>
      <c r="I27" s="311">
        <f>I24+I23</f>
        <v>99789.987420000005</v>
      </c>
      <c r="J27" s="311">
        <f>J24+J23</f>
        <v>4915.8261500000008</v>
      </c>
      <c r="K27" s="310">
        <f t="shared" si="7"/>
        <v>4.9261717303461312</v>
      </c>
      <c r="L27" s="95"/>
      <c r="M27" s="83"/>
    </row>
    <row r="28" spans="1:13" ht="29.25" customHeight="1">
      <c r="A28" s="76" t="s">
        <v>202</v>
      </c>
      <c r="B28" s="76"/>
      <c r="C28" s="311">
        <f>C29+C30+C31+C32+C33+C34+C35+C36+C37+C41+C38+C39+C40</f>
        <v>732066.46978999989</v>
      </c>
      <c r="D28" s="490">
        <f>SUM(D29:D41)</f>
        <v>22059.539049999999</v>
      </c>
      <c r="E28" s="311">
        <f t="shared" si="5"/>
        <v>3.013324603751895</v>
      </c>
      <c r="F28" s="491">
        <f>SUM(F29+F30+F31+F32+F33+F34+F35+F36+F37+F38+F39+F40+F41)</f>
        <v>713962.0909999999</v>
      </c>
      <c r="G28" s="492">
        <f>SUM(G29:G41)</f>
        <v>23715.322239999998</v>
      </c>
      <c r="H28" s="311">
        <f t="shared" si="2"/>
        <v>3.3216500622299847</v>
      </c>
      <c r="I28" s="491">
        <f>I29+I30+I31+I32+I33+I34+I35+I36+I37+I38+I39+I40+I41</f>
        <v>100895.98741999999</v>
      </c>
      <c r="J28" s="492">
        <f>J29+J30+J31+J32+J33+J34+J35+J36+J37+J38+J39+J40+J41</f>
        <v>2535.1418100000001</v>
      </c>
      <c r="K28" s="310">
        <f t="shared" si="7"/>
        <v>2.512628970512929</v>
      </c>
      <c r="L28" s="95"/>
    </row>
    <row r="29" spans="1:13" ht="30.75" customHeight="1">
      <c r="A29" s="81" t="s">
        <v>203</v>
      </c>
      <c r="B29" s="82" t="s">
        <v>30</v>
      </c>
      <c r="C29" s="489">
        <f>F29+I29</f>
        <v>65582.334869999991</v>
      </c>
      <c r="D29" s="489">
        <f>G29+J29</f>
        <v>2835.2469800000003</v>
      </c>
      <c r="E29" s="313">
        <f t="shared" si="5"/>
        <v>4.3231870070197163</v>
      </c>
      <c r="F29" s="304">
        <f>район!C88</f>
        <v>43933.822869999996</v>
      </c>
      <c r="G29" s="313">
        <f>район!D88</f>
        <v>2301.7625200000002</v>
      </c>
      <c r="H29" s="314">
        <f t="shared" si="2"/>
        <v>5.2391582831544303</v>
      </c>
      <c r="I29" s="314">
        <f>Справка!DJ31</f>
        <v>21648.511999999999</v>
      </c>
      <c r="J29" s="314">
        <f>Справка!DK31</f>
        <v>533.48446000000001</v>
      </c>
      <c r="K29" s="314">
        <f t="shared" si="7"/>
        <v>2.4643008258489085</v>
      </c>
    </row>
    <row r="30" spans="1:13" ht="30.75" customHeight="1">
      <c r="A30" s="81" t="s">
        <v>204</v>
      </c>
      <c r="B30" s="82" t="s">
        <v>46</v>
      </c>
      <c r="C30" s="309">
        <f>I30</f>
        <v>2135.3999999999996</v>
      </c>
      <c r="D30" s="309">
        <f>J30</f>
        <v>49.5</v>
      </c>
      <c r="E30" s="313">
        <f t="shared" si="5"/>
        <v>2.3180668727170559</v>
      </c>
      <c r="F30" s="304">
        <f>район!C96</f>
        <v>2135.4</v>
      </c>
      <c r="G30" s="313">
        <f>район!D96</f>
        <v>178</v>
      </c>
      <c r="H30" s="314">
        <f t="shared" si="2"/>
        <v>8.335674815022946</v>
      </c>
      <c r="I30" s="314">
        <f>Справка!DY31</f>
        <v>2135.3999999999996</v>
      </c>
      <c r="J30" s="314">
        <f>Справка!DZ31</f>
        <v>49.5</v>
      </c>
      <c r="K30" s="314">
        <f t="shared" si="7"/>
        <v>2.3180668727170559</v>
      </c>
    </row>
    <row r="31" spans="1:13" ht="33" customHeight="1">
      <c r="A31" s="81" t="s">
        <v>205</v>
      </c>
      <c r="B31" s="82" t="s">
        <v>50</v>
      </c>
      <c r="C31" s="489">
        <f>F31+I31</f>
        <v>4212.7750000000005</v>
      </c>
      <c r="D31" s="489">
        <f>G31+J31</f>
        <v>75.275000000000006</v>
      </c>
      <c r="E31" s="313">
        <f t="shared" si="5"/>
        <v>1.7868269727198818</v>
      </c>
      <c r="F31" s="304">
        <f>район!C98</f>
        <v>4095.6000000000004</v>
      </c>
      <c r="G31" s="313">
        <f>район!D98</f>
        <v>69</v>
      </c>
      <c r="H31" s="314">
        <f t="shared" si="2"/>
        <v>1.6847348373864635</v>
      </c>
      <c r="I31" s="314">
        <f>Справка!EB31</f>
        <v>117.175</v>
      </c>
      <c r="J31" s="314">
        <f>Справка!EC31</f>
        <v>6.2749999999999995</v>
      </c>
      <c r="K31" s="314">
        <f t="shared" si="7"/>
        <v>5.355237892041818</v>
      </c>
    </row>
    <row r="32" spans="1:13" ht="30" customHeight="1">
      <c r="A32" s="81" t="s">
        <v>206</v>
      </c>
      <c r="B32" s="82" t="s">
        <v>58</v>
      </c>
      <c r="C32" s="312">
        <v>184226.90599999999</v>
      </c>
      <c r="D32" s="312">
        <v>118.85877000000001</v>
      </c>
      <c r="E32" s="313">
        <f t="shared" si="5"/>
        <v>6.4517595491724755E-2</v>
      </c>
      <c r="F32" s="304">
        <f>район!C104</f>
        <v>171688.49999999997</v>
      </c>
      <c r="G32" s="313">
        <f>район!D104</f>
        <v>0</v>
      </c>
      <c r="H32" s="314">
        <f t="shared" si="2"/>
        <v>0</v>
      </c>
      <c r="I32" s="314">
        <f>Справка!EE31</f>
        <v>28248.606</v>
      </c>
      <c r="J32" s="314">
        <f>Справка!EF31</f>
        <v>118.85876999999999</v>
      </c>
      <c r="K32" s="314">
        <f t="shared" si="7"/>
        <v>0.42075977129632525</v>
      </c>
    </row>
    <row r="33" spans="1:12" ht="30" customHeight="1">
      <c r="A33" s="81" t="s">
        <v>207</v>
      </c>
      <c r="B33" s="82" t="s">
        <v>68</v>
      </c>
      <c r="C33" s="312">
        <v>19221.842629999999</v>
      </c>
      <c r="D33" s="312">
        <v>232.66848999999999</v>
      </c>
      <c r="E33" s="313">
        <f t="shared" si="5"/>
        <v>1.2104380130387113</v>
      </c>
      <c r="F33" s="304">
        <f>район!C110</f>
        <v>9099.7086299999992</v>
      </c>
      <c r="G33" s="313">
        <f>район!D110</f>
        <v>60.786909999999999</v>
      </c>
      <c r="H33" s="314">
        <f t="shared" si="2"/>
        <v>0.66800941075846298</v>
      </c>
      <c r="I33" s="314">
        <f>Справка!EH31</f>
        <v>16411.242630000001</v>
      </c>
      <c r="J33" s="314">
        <f>Справка!EI31</f>
        <v>171.88158000000001</v>
      </c>
      <c r="K33" s="314">
        <f t="shared" si="7"/>
        <v>1.0473404353049895</v>
      </c>
    </row>
    <row r="34" spans="1:12" ht="30" customHeight="1">
      <c r="A34" s="81" t="s">
        <v>208</v>
      </c>
      <c r="B34" s="82" t="s">
        <v>76</v>
      </c>
      <c r="C34" s="309">
        <f>F34</f>
        <v>32</v>
      </c>
      <c r="D34" s="309">
        <f>G34</f>
        <v>0</v>
      </c>
      <c r="E34" s="313">
        <f t="shared" si="5"/>
        <v>0</v>
      </c>
      <c r="F34" s="304">
        <f>район!C114</f>
        <v>32</v>
      </c>
      <c r="G34" s="313">
        <f>район!D114</f>
        <v>0</v>
      </c>
      <c r="H34" s="314">
        <f t="shared" si="2"/>
        <v>0</v>
      </c>
      <c r="I34" s="313"/>
      <c r="J34" s="313"/>
      <c r="K34" s="314">
        <v>0</v>
      </c>
    </row>
    <row r="35" spans="1:12" ht="30" customHeight="1">
      <c r="A35" s="81" t="s">
        <v>209</v>
      </c>
      <c r="B35" s="82" t="s">
        <v>80</v>
      </c>
      <c r="C35" s="309">
        <f>F35</f>
        <v>357274.39999999997</v>
      </c>
      <c r="D35" s="309">
        <f>G35</f>
        <v>15463.69081</v>
      </c>
      <c r="E35" s="313">
        <f t="shared" si="5"/>
        <v>4.3282392497195437</v>
      </c>
      <c r="F35" s="304">
        <f>район!C116</f>
        <v>357274.39999999997</v>
      </c>
      <c r="G35" s="313">
        <f>район!D116</f>
        <v>15463.69081</v>
      </c>
      <c r="H35" s="314">
        <f t="shared" si="2"/>
        <v>4.3282392497195437</v>
      </c>
      <c r="I35" s="313"/>
      <c r="J35" s="313"/>
      <c r="K35" s="314">
        <v>0</v>
      </c>
    </row>
    <row r="36" spans="1:12" ht="30" customHeight="1">
      <c r="A36" s="81" t="s">
        <v>210</v>
      </c>
      <c r="B36" s="82" t="s">
        <v>86</v>
      </c>
      <c r="C36" s="312">
        <v>50847.648050000003</v>
      </c>
      <c r="D36" s="312">
        <v>2881.9059999999999</v>
      </c>
      <c r="E36" s="313">
        <f t="shared" si="5"/>
        <v>5.6677272411226101</v>
      </c>
      <c r="F36" s="304">
        <f>район!C122</f>
        <v>46408.408259999997</v>
      </c>
      <c r="G36" s="313">
        <f>район!D122</f>
        <v>2881.9059999999999</v>
      </c>
      <c r="H36" s="314">
        <f t="shared" si="2"/>
        <v>6.2098790026460611</v>
      </c>
      <c r="I36" s="314">
        <f>Справка!EK31</f>
        <v>32182.139790000005</v>
      </c>
      <c r="J36" s="314">
        <f>Справка!EL31</f>
        <v>1655.1420000000001</v>
      </c>
      <c r="K36" s="314">
        <f t="shared" si="7"/>
        <v>5.1430452132779072</v>
      </c>
      <c r="L36" s="83"/>
    </row>
    <row r="37" spans="1:12" ht="30" customHeight="1">
      <c r="A37" s="81" t="s">
        <v>211</v>
      </c>
      <c r="B37" s="82" t="s">
        <v>212</v>
      </c>
      <c r="C37" s="312">
        <f>F37+I37</f>
        <v>42998.211240000004</v>
      </c>
      <c r="D37" s="312">
        <f>G37+J37</f>
        <v>41.145000000000003</v>
      </c>
      <c r="E37" s="313">
        <f t="shared" si="5"/>
        <v>9.5690027127742439E-2</v>
      </c>
      <c r="F37" s="304">
        <f>район!C125</f>
        <v>42998.211240000004</v>
      </c>
      <c r="G37" s="313">
        <f>район!D125</f>
        <v>41.145000000000003</v>
      </c>
      <c r="H37" s="314">
        <f t="shared" si="2"/>
        <v>9.5690027127742439E-2</v>
      </c>
      <c r="I37" s="314">
        <f>Справка!EN31</f>
        <v>0</v>
      </c>
      <c r="J37" s="314">
        <f>Справка!EO31</f>
        <v>0</v>
      </c>
      <c r="K37" s="314"/>
    </row>
    <row r="38" spans="1:12" ht="30" customHeight="1">
      <c r="A38" s="81" t="s">
        <v>213</v>
      </c>
      <c r="B38" s="82" t="s">
        <v>95</v>
      </c>
      <c r="C38" s="312">
        <f>F38+I38</f>
        <v>5489.8119999999999</v>
      </c>
      <c r="D38" s="312">
        <v>361.24799999999999</v>
      </c>
      <c r="E38" s="313">
        <f t="shared" si="5"/>
        <v>6.5803346271238432</v>
      </c>
      <c r="F38" s="304">
        <f>район!C130</f>
        <v>5336.9</v>
      </c>
      <c r="G38" s="313">
        <f>район!D130</f>
        <v>361.24799999999999</v>
      </c>
      <c r="H38" s="314">
        <f t="shared" si="2"/>
        <v>6.7688733159699446</v>
      </c>
      <c r="I38" s="314">
        <f>Справка!EQ31</f>
        <v>152.91200000000001</v>
      </c>
      <c r="J38" s="314">
        <f>Справка!ER31</f>
        <v>0</v>
      </c>
      <c r="K38" s="314">
        <f t="shared" si="7"/>
        <v>0</v>
      </c>
    </row>
    <row r="39" spans="1:12" ht="30" customHeight="1">
      <c r="A39" s="81" t="s">
        <v>214</v>
      </c>
      <c r="B39" s="82" t="s">
        <v>107</v>
      </c>
      <c r="C39" s="304">
        <f>F39</f>
        <v>45.14</v>
      </c>
      <c r="D39" s="315">
        <f>G39</f>
        <v>0</v>
      </c>
      <c r="E39" s="313">
        <f t="shared" si="5"/>
        <v>0</v>
      </c>
      <c r="F39" s="304">
        <f>район!C136</f>
        <v>45.14</v>
      </c>
      <c r="G39" s="313">
        <f>район!D136</f>
        <v>0</v>
      </c>
      <c r="H39" s="314">
        <f t="shared" si="2"/>
        <v>0</v>
      </c>
      <c r="I39" s="314"/>
      <c r="J39" s="314"/>
      <c r="K39" s="314">
        <v>0</v>
      </c>
    </row>
    <row r="40" spans="1:12" ht="34.5" customHeight="1">
      <c r="A40" s="81" t="s">
        <v>215</v>
      </c>
      <c r="B40" s="82" t="s">
        <v>111</v>
      </c>
      <c r="C40" s="304">
        <f>F40</f>
        <v>0</v>
      </c>
      <c r="D40" s="315">
        <f>G40</f>
        <v>0</v>
      </c>
      <c r="E40" s="313"/>
      <c r="F40" s="304">
        <f>район!C138</f>
        <v>0</v>
      </c>
      <c r="G40" s="313">
        <f>район!D138</f>
        <v>0</v>
      </c>
      <c r="H40" s="314">
        <v>0</v>
      </c>
      <c r="I40" s="314"/>
      <c r="J40" s="316"/>
      <c r="K40" s="314">
        <v>0</v>
      </c>
    </row>
    <row r="41" spans="1:12" ht="30" customHeight="1">
      <c r="A41" s="81" t="s">
        <v>216</v>
      </c>
      <c r="B41" s="82" t="s">
        <v>217</v>
      </c>
      <c r="C41" s="304">
        <v>0</v>
      </c>
      <c r="D41" s="315"/>
      <c r="E41" s="313">
        <v>0</v>
      </c>
      <c r="F41" s="304">
        <f>район!C140</f>
        <v>30914</v>
      </c>
      <c r="G41" s="313">
        <f>район!D140</f>
        <v>2357.7829999999999</v>
      </c>
      <c r="H41" s="314">
        <f t="shared" si="2"/>
        <v>7.6269101378016426</v>
      </c>
      <c r="I41" s="314">
        <f>Справка!ET31</f>
        <v>0</v>
      </c>
      <c r="J41" s="316">
        <f>Справка!EU31</f>
        <v>0</v>
      </c>
      <c r="K41" s="314"/>
    </row>
    <row r="42" spans="1:12">
      <c r="A42" s="140"/>
      <c r="B42" s="141"/>
      <c r="C42" s="139"/>
      <c r="D42" s="139"/>
      <c r="E42" s="139"/>
      <c r="F42" s="139"/>
      <c r="G42" s="139"/>
      <c r="H42" s="139"/>
      <c r="I42" s="139"/>
      <c r="J42" s="139"/>
      <c r="K42" s="139"/>
    </row>
    <row r="43" spans="1:12" hidden="1">
      <c r="A43" s="140"/>
      <c r="B43" s="141"/>
      <c r="C43" s="139">
        <f>C27-C28</f>
        <v>-1105.9999999998836</v>
      </c>
      <c r="D43" s="139">
        <f>D27-D28</f>
        <v>-22125.180659999998</v>
      </c>
      <c r="E43" s="139"/>
      <c r="F43" s="139">
        <f>F27-F28</f>
        <v>0</v>
      </c>
      <c r="G43" s="139">
        <f>G27-G28</f>
        <v>-24505.864999999998</v>
      </c>
      <c r="H43" s="139"/>
      <c r="I43" s="139">
        <f>I27-I28</f>
        <v>-1105.9999999999854</v>
      </c>
      <c r="J43" s="139">
        <f>J27-J28</f>
        <v>2380.6843400000007</v>
      </c>
      <c r="K43" s="139"/>
    </row>
    <row r="44" spans="1:12" hidden="1">
      <c r="A44" s="140"/>
      <c r="B44" s="141"/>
      <c r="C44" s="139">
        <f>C43-F44</f>
        <v>1.0186340659856796E-10</v>
      </c>
      <c r="D44" s="139">
        <f>D43-G44</f>
        <v>0</v>
      </c>
      <c r="E44" s="139"/>
      <c r="F44" s="139">
        <f>F43+I43</f>
        <v>-1105.9999999999854</v>
      </c>
      <c r="G44" s="139">
        <f>G43+J43</f>
        <v>-22125.180659999998</v>
      </c>
      <c r="H44" s="139"/>
      <c r="I44" s="139"/>
      <c r="J44" s="139"/>
      <c r="K44" s="139"/>
    </row>
    <row r="45" spans="1:12" ht="20.25" hidden="1" customHeight="1">
      <c r="A45" s="140"/>
      <c r="B45" s="141"/>
      <c r="C45" s="142"/>
      <c r="D45" s="142"/>
      <c r="E45" s="143"/>
      <c r="F45" s="143">
        <f>C28+F44-C23-C26</f>
        <v>534077.89099999983</v>
      </c>
      <c r="G45" s="143">
        <f>D28+G44-D23-D26</f>
        <v>15493.445</v>
      </c>
      <c r="H45" s="137"/>
      <c r="I45" s="137"/>
      <c r="J45" s="137"/>
      <c r="K45" s="139"/>
    </row>
    <row r="46" spans="1:12">
      <c r="A46" s="140"/>
      <c r="B46" s="141"/>
      <c r="C46" s="324"/>
      <c r="D46" s="139"/>
      <c r="E46" s="139"/>
      <c r="F46" s="139"/>
      <c r="G46" s="139"/>
      <c r="H46" s="139"/>
      <c r="I46" s="139"/>
      <c r="J46" s="139"/>
      <c r="K46" s="139"/>
    </row>
    <row r="47" spans="1:12">
      <c r="A47" s="140"/>
      <c r="B47" s="141"/>
      <c r="C47" s="139"/>
      <c r="D47" s="139"/>
      <c r="E47" s="139"/>
      <c r="F47" s="139"/>
      <c r="G47" s="139"/>
      <c r="H47" s="139"/>
      <c r="I47" s="139"/>
      <c r="J47" s="139"/>
      <c r="K47" s="139"/>
    </row>
    <row r="48" spans="1:12">
      <c r="A48" s="140"/>
      <c r="B48" s="141"/>
      <c r="C48" s="139"/>
      <c r="D48" s="139"/>
      <c r="E48" s="139"/>
      <c r="F48" s="139"/>
      <c r="G48" s="139"/>
      <c r="H48" s="139"/>
      <c r="I48" s="139"/>
      <c r="J48" s="139"/>
      <c r="K48" s="139"/>
    </row>
    <row r="49" spans="1:11">
      <c r="A49" s="140" t="s">
        <v>120</v>
      </c>
      <c r="B49" s="141"/>
      <c r="C49" s="142"/>
      <c r="D49" s="142"/>
      <c r="E49" s="143"/>
      <c r="F49" s="143"/>
      <c r="G49" s="143"/>
      <c r="H49" s="137"/>
      <c r="I49" s="137"/>
      <c r="J49" s="137"/>
      <c r="K49" s="137"/>
    </row>
    <row r="50" spans="1:11">
      <c r="A50" s="140" t="s">
        <v>218</v>
      </c>
      <c r="B50" s="141"/>
      <c r="C50" s="144" t="s">
        <v>267</v>
      </c>
      <c r="D50" s="495"/>
      <c r="E50" s="495"/>
      <c r="F50" s="145"/>
      <c r="G50" s="143"/>
      <c r="H50" s="137"/>
      <c r="I50" s="137"/>
      <c r="J50" s="137"/>
      <c r="K50" s="137"/>
    </row>
    <row r="51" spans="1:11">
      <c r="C51" s="86"/>
      <c r="D51" s="86"/>
      <c r="F51" s="83"/>
      <c r="G51" s="83"/>
    </row>
    <row r="52" spans="1:11">
      <c r="C52" s="90"/>
      <c r="D52" s="90"/>
      <c r="F52" s="83"/>
      <c r="G52" s="83"/>
      <c r="I52" s="83"/>
      <c r="J52" s="83"/>
    </row>
    <row r="53" spans="1:11">
      <c r="C53" s="98"/>
      <c r="D53" s="83"/>
      <c r="F53" s="83"/>
      <c r="G53" s="83"/>
    </row>
    <row r="54" spans="1:11">
      <c r="C54" s="98"/>
      <c r="D54" s="83"/>
    </row>
    <row r="82" hidden="1"/>
    <row r="83" hidden="1"/>
    <row r="84" hidden="1"/>
  </sheetData>
  <customSheetViews>
    <customSheetView guid="{48371D92-7293-4EF7-9726-BD0490560EEB}" scale="80" showPageBreaks="1" printArea="1" hiddenRows="1" view="pageBreakPreview">
      <selection activeCell="D28" sqref="D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1"/>
    </customSheetView>
    <customSheetView guid="{1A52382B-3765-4E8C-903F-6B8919B7242E}" scale="80" showPageBreaks="1" printArea="1" hiddenRows="1" view="pageBreakPreview" topLeftCell="A7">
      <selection activeCell="F30" sqref="F30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2"/>
    </customSheetView>
    <customSheetView guid="{B30CE22D-C12F-4E12-8BB9-3AAE0A6991CC}" scale="80" showPageBreaks="1" printArea="1" hiddenRows="1" view="pageBreakPreview">
      <selection activeCell="I10" sqref="I10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3" orientation="landscape" r:id="rId3"/>
    </customSheetView>
    <customSheetView guid="{42584DC0-1D41-4C93-9B38-C388E7B8DAC4}" scale="80" showPageBreaks="1" printArea="1" hiddenRows="1" view="pageBreakPreview" topLeftCell="A23">
      <selection activeCell="J4" sqref="J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4"/>
    </customSheetView>
    <customSheetView guid="{1718F1EE-9F48-4DBE-9531-3B70F9C4A5DD}" scale="80" showPageBreaks="1" printArea="1" hiddenRows="1" view="pageBreakPreview" topLeftCell="A16">
      <selection activeCell="G24" sqref="F24:G2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3" orientation="landscape" r:id="rId5"/>
    </customSheetView>
    <customSheetView guid="{3DCB9AAA-F09C-4EA6-B992-F93E466D374A}" hiddenRows="1" topLeftCell="A20">
      <selection activeCell="G28" sqref="G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6"/>
    </customSheetView>
    <customSheetView guid="{A54C432C-6C68-4B53-A75C-446EB3A61B2B}" scale="80" showPageBreaks="1" printArea="1" hiddenRows="1" view="pageBreakPreview" topLeftCell="A25">
      <selection activeCell="C27" sqref="C27:K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7"/>
    </customSheetView>
    <customSheetView guid="{5BFCA170-DEAE-4D2C-98A0-1E68B427AC01}" scale="80" showPageBreaks="1" printArea="1" hiddenRows="1" view="pageBreakPreview">
      <selection activeCell="D28" sqref="D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8"/>
    </customSheetView>
  </customSheetViews>
  <mergeCells count="7">
    <mergeCell ref="C2:E2"/>
    <mergeCell ref="D50:E50"/>
    <mergeCell ref="A2:A3"/>
    <mergeCell ref="B2:B3"/>
    <mergeCell ref="A1:K1"/>
    <mergeCell ref="I2:K2"/>
    <mergeCell ref="F2:H2"/>
  </mergeCells>
  <phoneticPr fontId="15" type="noConversion"/>
  <pageMargins left="0.70866141732283472" right="0.70866141732283472" top="0.34" bottom="0.74803149606299213" header="0.31496062992125984" footer="0.31496062992125984"/>
  <pageSetup paperSize="9" scale="62" orientation="landscape" r:id="rId9"/>
  <rowBreaks count="1" manualBreakCount="1">
    <brk id="27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FN36"/>
  <sheetViews>
    <sheetView view="pageBreakPreview" topLeftCell="A10" zoomScale="75" zoomScaleSheetLayoutView="75" workbookViewId="0">
      <pane xSplit="2" ySplit="4" topLeftCell="AZ14" activePane="bottomRight" state="frozen"/>
      <selection activeCell="A10" sqref="A10"/>
      <selection pane="topRight" activeCell="C10" sqref="C10"/>
      <selection pane="bottomLeft" activeCell="A14" sqref="A14"/>
      <selection pane="bottomRight" activeCell="DP20" sqref="DP20"/>
    </sheetView>
  </sheetViews>
  <sheetFormatPr defaultRowHeight="15"/>
  <cols>
    <col min="1" max="1" width="6.140625" style="153" customWidth="1"/>
    <col min="2" max="2" width="26.42578125" style="153" customWidth="1"/>
    <col min="3" max="3" width="18.7109375" style="153" bestFit="1" customWidth="1"/>
    <col min="4" max="4" width="20.28515625" style="154" bestFit="1" customWidth="1"/>
    <col min="5" max="5" width="13.28515625" style="153" bestFit="1" customWidth="1"/>
    <col min="6" max="6" width="17.42578125" style="153" customWidth="1"/>
    <col min="7" max="7" width="16.85546875" style="153" customWidth="1"/>
    <col min="8" max="8" width="13" style="153" bestFit="1" customWidth="1"/>
    <col min="9" max="9" width="15.5703125" style="153" customWidth="1"/>
    <col min="10" max="10" width="15.28515625" style="153" customWidth="1"/>
    <col min="11" max="11" width="13" style="153" bestFit="1" customWidth="1"/>
    <col min="12" max="12" width="15.140625" style="153" customWidth="1"/>
    <col min="13" max="13" width="17.28515625" style="153" bestFit="1" customWidth="1"/>
    <col min="14" max="14" width="13" style="153" bestFit="1" customWidth="1"/>
    <col min="15" max="15" width="14" style="153" bestFit="1" customWidth="1"/>
    <col min="16" max="16" width="15.7109375" style="153" customWidth="1"/>
    <col min="17" max="17" width="13" style="153" bestFit="1" customWidth="1"/>
    <col min="18" max="18" width="16.7109375" style="153" bestFit="1" customWidth="1"/>
    <col min="19" max="19" width="17.28515625" style="153" bestFit="1" customWidth="1"/>
    <col min="20" max="20" width="13" style="153" bestFit="1" customWidth="1"/>
    <col min="21" max="21" width="14" style="153" bestFit="1" customWidth="1"/>
    <col min="22" max="22" width="14.7109375" style="153" customWidth="1"/>
    <col min="23" max="23" width="12.28515625" style="153" customWidth="1"/>
    <col min="24" max="24" width="15.140625" style="153" customWidth="1"/>
    <col min="25" max="25" width="15.42578125" style="153" bestFit="1" customWidth="1"/>
    <col min="26" max="26" width="12.5703125" style="153" customWidth="1"/>
    <col min="27" max="27" width="17.5703125" style="153" customWidth="1"/>
    <col min="28" max="28" width="14.85546875" style="153" customWidth="1"/>
    <col min="29" max="29" width="15.5703125" style="153" customWidth="1"/>
    <col min="30" max="30" width="19.7109375" style="153" bestFit="1" customWidth="1"/>
    <col min="31" max="31" width="15.7109375" style="153" customWidth="1"/>
    <col min="32" max="32" width="10" style="153" customWidth="1"/>
    <col min="33" max="33" width="13.85546875" style="153" customWidth="1"/>
    <col min="34" max="34" width="15.28515625" style="153" customWidth="1"/>
    <col min="35" max="35" width="10" style="153" customWidth="1"/>
    <col min="36" max="36" width="14.7109375" style="153" customWidth="1"/>
    <col min="37" max="37" width="14.5703125" style="153" customWidth="1"/>
    <col min="38" max="38" width="10" style="153" customWidth="1"/>
    <col min="39" max="39" width="15.42578125" style="153" customWidth="1"/>
    <col min="40" max="40" width="16" style="153" customWidth="1"/>
    <col min="41" max="41" width="16.28515625" style="153" customWidth="1"/>
    <col min="42" max="43" width="17.28515625" style="153" bestFit="1" customWidth="1"/>
    <col min="44" max="44" width="13.85546875" style="153" customWidth="1"/>
    <col min="45" max="45" width="16" style="153" customWidth="1"/>
    <col min="46" max="46" width="17.5703125" style="153" customWidth="1"/>
    <col min="47" max="47" width="10.140625" style="153" customWidth="1"/>
    <col min="48" max="48" width="9.42578125" style="153" hidden="1" customWidth="1"/>
    <col min="49" max="49" width="9.7109375" style="153" hidden="1" customWidth="1"/>
    <col min="50" max="50" width="11.85546875" style="153" hidden="1" customWidth="1"/>
    <col min="51" max="51" width="15.7109375" style="153" customWidth="1"/>
    <col min="52" max="52" width="16.140625" style="153" customWidth="1"/>
    <col min="53" max="53" width="9.85546875" style="153" customWidth="1"/>
    <col min="54" max="56" width="9.85546875" style="153" hidden="1" customWidth="1"/>
    <col min="57" max="57" width="17" style="153" customWidth="1"/>
    <col min="58" max="58" width="15" style="153" customWidth="1"/>
    <col min="59" max="59" width="12" style="153" customWidth="1"/>
    <col min="60" max="61" width="9.7109375" style="153" hidden="1" customWidth="1"/>
    <col min="62" max="62" width="12.85546875" style="153" hidden="1" customWidth="1"/>
    <col min="63" max="63" width="13" style="153" hidden="1" customWidth="1"/>
    <col min="64" max="64" width="12.85546875" style="153" hidden="1" customWidth="1"/>
    <col min="65" max="65" width="12.5703125" style="153" hidden="1" customWidth="1"/>
    <col min="66" max="66" width="17.28515625" style="153" customWidth="1"/>
    <col min="67" max="67" width="13.28515625" style="153" customWidth="1"/>
    <col min="68" max="68" width="10.7109375" style="153" customWidth="1"/>
    <col min="69" max="69" width="15.28515625" style="153" customWidth="1"/>
    <col min="70" max="70" width="15" style="153" customWidth="1"/>
    <col min="71" max="71" width="10" style="153" customWidth="1"/>
    <col min="72" max="73" width="9.7109375" style="153" hidden="1" customWidth="1"/>
    <col min="74" max="74" width="9.5703125" style="153" hidden="1" customWidth="1"/>
    <col min="75" max="75" width="9.42578125" style="153" hidden="1" customWidth="1"/>
    <col min="76" max="76" width="9.7109375" style="153" hidden="1" customWidth="1"/>
    <col min="77" max="77" width="10.140625" style="153" hidden="1" customWidth="1"/>
    <col min="78" max="78" width="18.140625" style="153" customWidth="1"/>
    <col min="79" max="79" width="20.140625" style="153" customWidth="1"/>
    <col min="80" max="80" width="10" style="153" customWidth="1"/>
    <col min="81" max="81" width="16.42578125" style="153" customWidth="1"/>
    <col min="82" max="82" width="15.7109375" style="153" customWidth="1"/>
    <col min="83" max="83" width="10" style="153" customWidth="1"/>
    <col min="84" max="84" width="14.140625" style="153" customWidth="1"/>
    <col min="85" max="85" width="15.28515625" style="153" customWidth="1"/>
    <col min="86" max="86" width="12.28515625" style="153" customWidth="1"/>
    <col min="87" max="87" width="17.42578125" style="153" customWidth="1"/>
    <col min="88" max="88" width="16.5703125" style="153" customWidth="1"/>
    <col min="89" max="89" width="10" style="153" customWidth="1"/>
    <col min="90" max="90" width="19.85546875" style="153" customWidth="1"/>
    <col min="91" max="91" width="18" style="153" customWidth="1"/>
    <col min="92" max="92" width="13.28515625" style="153" customWidth="1"/>
    <col min="93" max="93" width="16.85546875" style="153" customWidth="1"/>
    <col min="94" max="95" width="14.85546875" style="153" customWidth="1"/>
    <col min="96" max="96" width="16.7109375" style="153" customWidth="1"/>
    <col min="97" max="97" width="16.85546875" style="153" customWidth="1"/>
    <col min="98" max="98" width="14.42578125" style="153" bestFit="1" customWidth="1"/>
    <col min="99" max="99" width="9.85546875" style="153" bestFit="1" customWidth="1"/>
    <col min="100" max="100" width="14.42578125" style="153" customWidth="1"/>
    <col min="101" max="101" width="14.28515625" style="153" customWidth="1"/>
    <col min="102" max="103" width="9.85546875" style="153" hidden="1" customWidth="1"/>
    <col min="104" max="104" width="14.42578125" style="153" hidden="1" customWidth="1"/>
    <col min="105" max="106" width="9.85546875" style="153" hidden="1" customWidth="1"/>
    <col min="107" max="107" width="14.42578125" style="153" hidden="1" customWidth="1"/>
    <col min="108" max="109" width="9.85546875" style="153" hidden="1" customWidth="1"/>
    <col min="110" max="110" width="14.42578125" style="153" hidden="1" customWidth="1"/>
    <col min="111" max="111" width="21.28515625" style="153" customWidth="1"/>
    <col min="112" max="112" width="20.28515625" style="153" customWidth="1"/>
    <col min="113" max="113" width="13" style="153" bestFit="1" customWidth="1"/>
    <col min="114" max="114" width="18" style="153" bestFit="1" customWidth="1"/>
    <col min="115" max="115" width="20.5703125" style="153" customWidth="1"/>
    <col min="116" max="116" width="13.28515625" style="153" customWidth="1"/>
    <col min="117" max="117" width="16.7109375" style="153" customWidth="1"/>
    <col min="118" max="118" width="16.85546875" style="153" customWidth="1"/>
    <col min="119" max="119" width="12.28515625" style="153" customWidth="1"/>
    <col min="120" max="120" width="15.28515625" style="153" customWidth="1"/>
    <col min="121" max="121" width="14.28515625" style="153" customWidth="1"/>
    <col min="122" max="122" width="13.85546875" style="153" customWidth="1"/>
    <col min="123" max="123" width="15.42578125" style="153" customWidth="1"/>
    <col min="124" max="124" width="13.7109375" style="153" customWidth="1"/>
    <col min="125" max="125" width="10.140625" style="153" customWidth="1"/>
    <col min="126" max="126" width="16" style="153" customWidth="1"/>
    <col min="127" max="127" width="11.5703125" style="153" customWidth="1"/>
    <col min="128" max="128" width="10.140625" style="153" customWidth="1"/>
    <col min="129" max="129" width="15.140625" style="153" customWidth="1"/>
    <col min="130" max="130" width="18.5703125" style="153" customWidth="1"/>
    <col min="131" max="131" width="10.140625" style="153" customWidth="1"/>
    <col min="132" max="132" width="15.28515625" style="153" customWidth="1"/>
    <col min="133" max="133" width="14" style="153" bestFit="1" customWidth="1"/>
    <col min="134" max="134" width="10.140625" style="153" customWidth="1"/>
    <col min="135" max="135" width="15.42578125" style="153" customWidth="1"/>
    <col min="136" max="136" width="17.28515625" style="153" customWidth="1"/>
    <col min="137" max="137" width="12.42578125" style="153" customWidth="1"/>
    <col min="138" max="138" width="19.42578125" style="153" bestFit="1" customWidth="1"/>
    <col min="139" max="139" width="15.140625" style="153" customWidth="1"/>
    <col min="140" max="140" width="10.140625" style="153" customWidth="1"/>
    <col min="141" max="142" width="15.7109375" style="153" customWidth="1"/>
    <col min="143" max="143" width="10.140625" style="153" customWidth="1"/>
    <col min="144" max="144" width="13.42578125" style="153" customWidth="1"/>
    <col min="145" max="145" width="10.85546875" style="153" customWidth="1"/>
    <col min="146" max="146" width="10.140625" style="153" customWidth="1"/>
    <col min="147" max="147" width="14.42578125" style="153" customWidth="1"/>
    <col min="148" max="148" width="14.7109375" style="153" customWidth="1"/>
    <col min="149" max="149" width="10" style="153" customWidth="1"/>
    <col min="150" max="150" width="14.140625" style="153" customWidth="1"/>
    <col min="151" max="151" width="14.28515625" style="153" customWidth="1"/>
    <col min="152" max="152" width="9.85546875" style="153" customWidth="1"/>
    <col min="153" max="153" width="15.42578125" style="153" customWidth="1"/>
    <col min="154" max="154" width="16" style="153" customWidth="1"/>
    <col min="155" max="155" width="12.42578125" style="153" customWidth="1"/>
    <col min="156" max="156" width="14.85546875" style="153" customWidth="1"/>
    <col min="157" max="16384" width="9.140625" style="153"/>
  </cols>
  <sheetData>
    <row r="1" spans="1:159" ht="18" customHeight="1">
      <c r="X1" s="518" t="s">
        <v>137</v>
      </c>
      <c r="Y1" s="518"/>
      <c r="Z1" s="518"/>
      <c r="AA1" s="156"/>
      <c r="AB1" s="156"/>
      <c r="AC1" s="156"/>
      <c r="AD1" s="513"/>
      <c r="AE1" s="513"/>
      <c r="AF1" s="513"/>
      <c r="AG1" s="157"/>
      <c r="AH1" s="157"/>
      <c r="AI1" s="157"/>
      <c r="AJ1" s="157"/>
      <c r="AK1" s="157"/>
      <c r="AL1" s="157"/>
    </row>
    <row r="2" spans="1:159" ht="19.5" customHeight="1">
      <c r="X2" s="157" t="s">
        <v>138</v>
      </c>
      <c r="Y2" s="157"/>
      <c r="Z2" s="157"/>
      <c r="AA2" s="155"/>
      <c r="AB2" s="155"/>
      <c r="AC2" s="155"/>
      <c r="AD2" s="513"/>
      <c r="AE2" s="513"/>
      <c r="AF2" s="513"/>
      <c r="AG2" s="157"/>
      <c r="AH2" s="157"/>
      <c r="AI2" s="157"/>
      <c r="AJ2" s="157"/>
      <c r="AK2" s="157"/>
      <c r="AL2" s="157"/>
    </row>
    <row r="3" spans="1:159" ht="30.75" customHeight="1">
      <c r="A3" s="158"/>
      <c r="B3" s="158"/>
      <c r="C3" s="158"/>
      <c r="D3" s="159"/>
      <c r="E3" s="158"/>
      <c r="F3" s="158"/>
      <c r="G3" s="158"/>
      <c r="H3" s="158"/>
      <c r="I3" s="158"/>
      <c r="X3" s="517" t="s">
        <v>139</v>
      </c>
      <c r="Y3" s="517"/>
      <c r="Z3" s="517"/>
      <c r="AA3" s="158"/>
      <c r="AB3" s="158"/>
      <c r="AC3" s="158"/>
      <c r="AD3" s="517"/>
      <c r="AE3" s="517"/>
      <c r="AF3" s="517"/>
      <c r="AG3" s="160"/>
      <c r="AH3" s="160"/>
      <c r="AI3" s="160"/>
      <c r="AJ3" s="160"/>
      <c r="AK3" s="160"/>
      <c r="AL3" s="160"/>
      <c r="AM3" s="158"/>
      <c r="AN3" s="158"/>
      <c r="AO3" s="158"/>
      <c r="AP3" s="158"/>
      <c r="AQ3" s="158"/>
      <c r="AR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58"/>
      <c r="BV3" s="158"/>
      <c r="BW3" s="158"/>
      <c r="BX3" s="158"/>
      <c r="BY3" s="158"/>
      <c r="BZ3" s="158"/>
      <c r="CA3" s="158"/>
      <c r="CB3" s="158"/>
      <c r="CC3" s="158"/>
      <c r="CD3" s="158"/>
      <c r="CE3" s="158"/>
      <c r="CF3" s="158"/>
      <c r="CG3" s="158"/>
      <c r="CH3" s="158"/>
      <c r="CI3" s="158"/>
      <c r="CJ3" s="158"/>
      <c r="CK3" s="158"/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  <c r="DC3" s="158"/>
      <c r="DD3" s="158"/>
      <c r="DE3" s="158"/>
      <c r="DF3" s="158"/>
      <c r="DG3" s="158"/>
      <c r="DH3" s="158"/>
      <c r="DI3" s="158"/>
      <c r="DJ3" s="158"/>
      <c r="DK3" s="158"/>
      <c r="DL3" s="158"/>
      <c r="DM3" s="158"/>
      <c r="DN3" s="158"/>
      <c r="DO3" s="158"/>
      <c r="DP3" s="158"/>
      <c r="DQ3" s="158"/>
      <c r="DR3" s="158"/>
      <c r="DS3" s="158"/>
      <c r="DT3" s="158"/>
      <c r="DU3" s="158"/>
      <c r="DV3" s="158"/>
      <c r="DW3" s="158"/>
      <c r="DX3" s="158"/>
      <c r="DY3" s="158"/>
      <c r="DZ3" s="158"/>
      <c r="EA3" s="158"/>
      <c r="EB3" s="158"/>
      <c r="EC3" s="158"/>
      <c r="ED3" s="158"/>
      <c r="EE3" s="158"/>
      <c r="EF3" s="158"/>
      <c r="EG3" s="158"/>
      <c r="EH3" s="158"/>
      <c r="EI3" s="158"/>
      <c r="EJ3" s="158"/>
      <c r="EK3" s="158"/>
      <c r="EL3" s="158"/>
      <c r="EM3" s="158"/>
    </row>
    <row r="4" spans="1:159" ht="24" customHeight="1">
      <c r="B4" s="521" t="s">
        <v>140</v>
      </c>
      <c r="C4" s="521"/>
      <c r="D4" s="521"/>
      <c r="E4" s="521"/>
      <c r="F4" s="521"/>
      <c r="G4" s="521"/>
      <c r="H4" s="521"/>
      <c r="I4" s="521"/>
      <c r="J4" s="521"/>
      <c r="K4" s="521"/>
      <c r="L4" s="521"/>
      <c r="M4" s="521"/>
      <c r="N4" s="521"/>
      <c r="O4" s="521"/>
      <c r="P4" s="521"/>
      <c r="Q4" s="521"/>
      <c r="R4" s="521"/>
      <c r="S4" s="521"/>
      <c r="T4" s="521"/>
      <c r="U4" s="521"/>
      <c r="V4" s="521"/>
      <c r="W4" s="521"/>
      <c r="X4" s="521"/>
      <c r="Y4" s="521"/>
      <c r="Z4" s="521"/>
      <c r="AA4" s="161"/>
      <c r="AB4" s="161"/>
      <c r="AC4" s="161"/>
      <c r="AD4" s="161"/>
      <c r="AE4" s="161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/>
      <c r="BX4" s="158"/>
      <c r="BY4" s="158"/>
      <c r="BZ4" s="158"/>
      <c r="CA4" s="158"/>
      <c r="CB4" s="158"/>
      <c r="CC4" s="158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  <c r="CT4" s="158"/>
      <c r="CU4" s="158"/>
      <c r="CV4" s="158"/>
      <c r="CW4" s="158"/>
      <c r="CX4" s="158"/>
      <c r="CY4" s="158"/>
      <c r="CZ4" s="158"/>
      <c r="DA4" s="158"/>
      <c r="DB4" s="158"/>
      <c r="DC4" s="158"/>
      <c r="DD4" s="158"/>
      <c r="DE4" s="158"/>
      <c r="DF4" s="158"/>
      <c r="DG4" s="158"/>
      <c r="DH4" s="158"/>
      <c r="DI4" s="158"/>
      <c r="DJ4" s="158"/>
      <c r="DK4" s="158"/>
      <c r="DL4" s="158"/>
      <c r="DM4" s="158"/>
      <c r="DN4" s="158"/>
      <c r="DO4" s="158"/>
      <c r="DP4" s="158"/>
      <c r="DQ4" s="158"/>
      <c r="DR4" s="158"/>
      <c r="DS4" s="158"/>
      <c r="DT4" s="158"/>
      <c r="DU4" s="158"/>
      <c r="DV4" s="158"/>
      <c r="DW4" s="158"/>
      <c r="DX4" s="158"/>
      <c r="DY4" s="158"/>
      <c r="DZ4" s="158"/>
      <c r="EA4" s="158"/>
      <c r="EB4" s="158"/>
      <c r="EC4" s="158"/>
      <c r="ED4" s="158"/>
      <c r="EE4" s="158"/>
      <c r="EF4" s="158"/>
      <c r="EG4" s="158"/>
      <c r="EH4" s="158"/>
      <c r="EI4" s="158"/>
      <c r="EJ4" s="158"/>
      <c r="EK4" s="158"/>
      <c r="EL4" s="158"/>
      <c r="EM4" s="158"/>
    </row>
    <row r="5" spans="1:159" ht="15" customHeight="1">
      <c r="B5" s="519" t="s">
        <v>409</v>
      </c>
      <c r="C5" s="519"/>
      <c r="D5" s="519"/>
      <c r="E5" s="519"/>
      <c r="F5" s="519"/>
      <c r="G5" s="519"/>
      <c r="H5" s="519"/>
      <c r="I5" s="519"/>
      <c r="J5" s="519"/>
      <c r="K5" s="519"/>
      <c r="L5" s="519"/>
      <c r="M5" s="519"/>
      <c r="N5" s="519"/>
      <c r="O5" s="519"/>
      <c r="P5" s="519"/>
      <c r="Q5" s="519"/>
      <c r="R5" s="519"/>
      <c r="S5" s="519"/>
      <c r="T5" s="519"/>
      <c r="U5" s="519"/>
      <c r="V5" s="519"/>
      <c r="W5" s="519"/>
      <c r="X5" s="519"/>
      <c r="Y5" s="519"/>
      <c r="Z5" s="519"/>
      <c r="AA5" s="162"/>
      <c r="AB5" s="162"/>
      <c r="AC5" s="162"/>
      <c r="AD5" s="162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8"/>
      <c r="BK5" s="158"/>
      <c r="BL5" s="158"/>
      <c r="BM5" s="158"/>
      <c r="BN5" s="158"/>
      <c r="BO5" s="158"/>
      <c r="BP5" s="158"/>
      <c r="BQ5" s="158"/>
      <c r="BR5" s="158"/>
      <c r="BS5" s="158"/>
      <c r="BT5" s="158"/>
      <c r="BU5" s="158"/>
      <c r="BV5" s="158"/>
      <c r="BW5" s="158"/>
      <c r="BX5" s="158"/>
      <c r="BY5" s="158"/>
      <c r="BZ5" s="158"/>
      <c r="CA5" s="158"/>
      <c r="CB5" s="158"/>
      <c r="CC5" s="158"/>
      <c r="CD5" s="158"/>
      <c r="CE5" s="158"/>
      <c r="CF5" s="158"/>
      <c r="CG5" s="158"/>
      <c r="CH5" s="158"/>
      <c r="CI5" s="158"/>
      <c r="CJ5" s="158"/>
      <c r="CK5" s="158"/>
      <c r="CL5" s="158"/>
      <c r="CM5" s="158"/>
      <c r="CN5" s="158"/>
      <c r="CO5" s="158"/>
      <c r="CP5" s="158"/>
      <c r="CQ5" s="158"/>
      <c r="CR5" s="158"/>
      <c r="CS5" s="158"/>
      <c r="CT5" s="158"/>
      <c r="CU5" s="158"/>
      <c r="CV5" s="158"/>
      <c r="CW5" s="158"/>
      <c r="CX5" s="158"/>
      <c r="CY5" s="158"/>
      <c r="CZ5" s="158"/>
      <c r="DA5" s="158"/>
      <c r="DB5" s="158"/>
      <c r="DC5" s="158"/>
      <c r="DD5" s="158"/>
      <c r="DE5" s="158"/>
      <c r="DF5" s="158"/>
      <c r="DG5" s="158"/>
      <c r="DH5" s="158"/>
      <c r="DI5" s="158"/>
      <c r="DJ5" s="158"/>
      <c r="DK5" s="158"/>
      <c r="DL5" s="158"/>
      <c r="DM5" s="158"/>
      <c r="DN5" s="158"/>
      <c r="DO5" s="158"/>
      <c r="DP5" s="158"/>
      <c r="DQ5" s="158"/>
      <c r="DR5" s="158"/>
      <c r="DS5" s="158"/>
      <c r="DT5" s="158"/>
      <c r="DU5" s="158"/>
      <c r="DV5" s="158"/>
      <c r="DW5" s="158"/>
      <c r="DX5" s="158"/>
      <c r="DY5" s="158"/>
      <c r="DZ5" s="158"/>
      <c r="EA5" s="158"/>
      <c r="EB5" s="158"/>
      <c r="EC5" s="158"/>
      <c r="ED5" s="158"/>
      <c r="EE5" s="158"/>
      <c r="EF5" s="158"/>
      <c r="EG5" s="158"/>
      <c r="EH5" s="158"/>
      <c r="EI5" s="158"/>
      <c r="EJ5" s="158"/>
      <c r="EK5" s="158"/>
      <c r="EL5" s="158"/>
      <c r="EM5" s="158"/>
    </row>
    <row r="6" spans="1:159" ht="15" customHeight="1">
      <c r="A6" s="158"/>
      <c r="B6" s="158"/>
      <c r="C6" s="163"/>
      <c r="D6" s="164"/>
      <c r="E6" s="158"/>
      <c r="F6" s="158"/>
      <c r="I6" s="520"/>
      <c r="J6" s="520"/>
      <c r="K6" s="520"/>
      <c r="L6" s="520"/>
      <c r="M6" s="520"/>
      <c r="N6" s="520"/>
      <c r="O6" s="520"/>
      <c r="P6" s="520"/>
      <c r="Q6" s="520"/>
      <c r="R6" s="520"/>
      <c r="S6" s="520"/>
      <c r="T6" s="520"/>
      <c r="U6" s="520"/>
      <c r="V6" s="520"/>
      <c r="W6" s="520"/>
      <c r="X6" s="520"/>
      <c r="Y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8"/>
      <c r="CB6" s="158"/>
      <c r="CC6" s="158"/>
      <c r="CD6" s="158"/>
      <c r="CE6" s="158"/>
      <c r="CF6" s="158"/>
      <c r="CG6" s="158"/>
      <c r="CH6" s="158"/>
      <c r="CI6" s="158"/>
      <c r="CJ6" s="158"/>
      <c r="CK6" s="158"/>
      <c r="CL6" s="158"/>
      <c r="CM6" s="158"/>
      <c r="CN6" s="158"/>
      <c r="CO6" s="158"/>
      <c r="CP6" s="158"/>
      <c r="CQ6" s="158"/>
      <c r="CR6" s="158"/>
      <c r="CS6" s="158"/>
      <c r="CT6" s="158"/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158"/>
      <c r="DO6" s="158"/>
      <c r="DP6" s="158"/>
      <c r="DQ6" s="158"/>
      <c r="DR6" s="158"/>
      <c r="DS6" s="158"/>
      <c r="DT6" s="158"/>
      <c r="DU6" s="158"/>
      <c r="DV6" s="158"/>
      <c r="DW6" s="158"/>
      <c r="DX6" s="158"/>
      <c r="DY6" s="158"/>
      <c r="DZ6" s="158"/>
      <c r="EA6" s="158"/>
      <c r="EB6" s="158"/>
      <c r="EC6" s="158"/>
      <c r="ED6" s="158"/>
      <c r="EE6" s="158"/>
      <c r="EF6" s="158"/>
      <c r="EG6" s="158"/>
      <c r="EH6" s="158"/>
      <c r="EI6" s="158"/>
      <c r="EJ6" s="158"/>
      <c r="EK6" s="158"/>
      <c r="EL6" s="158"/>
      <c r="EM6" s="158"/>
      <c r="EW6" s="158"/>
      <c r="EX6" s="158"/>
      <c r="EY6" s="158"/>
    </row>
    <row r="7" spans="1:159" s="169" customFormat="1" ht="15" customHeight="1">
      <c r="A7" s="512" t="s">
        <v>141</v>
      </c>
      <c r="B7" s="512" t="s">
        <v>142</v>
      </c>
      <c r="C7" s="503" t="s">
        <v>143</v>
      </c>
      <c r="D7" s="504"/>
      <c r="E7" s="505"/>
      <c r="F7" s="166" t="s">
        <v>144</v>
      </c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167"/>
      <c r="BD7" s="167"/>
      <c r="BE7" s="167"/>
      <c r="BF7" s="167"/>
      <c r="BG7" s="167"/>
      <c r="BH7" s="167"/>
      <c r="BI7" s="167"/>
      <c r="BJ7" s="167"/>
      <c r="BK7" s="167"/>
      <c r="BL7" s="167"/>
      <c r="BM7" s="167"/>
      <c r="BN7" s="167"/>
      <c r="BO7" s="167"/>
      <c r="BP7" s="167"/>
      <c r="BQ7" s="167"/>
      <c r="BR7" s="167"/>
      <c r="BS7" s="167"/>
      <c r="BT7" s="167"/>
      <c r="BU7" s="167"/>
      <c r="BV7" s="167"/>
      <c r="BW7" s="167"/>
      <c r="BX7" s="167"/>
      <c r="BY7" s="167"/>
      <c r="BZ7" s="167"/>
      <c r="CA7" s="167"/>
      <c r="CB7" s="167"/>
      <c r="CC7" s="167"/>
      <c r="CD7" s="167"/>
      <c r="CE7" s="167"/>
      <c r="CF7" s="167"/>
      <c r="CG7" s="167"/>
      <c r="CH7" s="167"/>
      <c r="CI7" s="167"/>
      <c r="CJ7" s="167"/>
      <c r="CK7" s="167"/>
      <c r="CL7" s="167"/>
      <c r="CM7" s="167"/>
      <c r="CN7" s="167"/>
      <c r="CO7" s="167"/>
      <c r="CP7" s="167"/>
      <c r="CQ7" s="167"/>
      <c r="CR7" s="167"/>
      <c r="CS7" s="167"/>
      <c r="CT7" s="167"/>
      <c r="CU7" s="167"/>
      <c r="CV7" s="167"/>
      <c r="CW7" s="167"/>
      <c r="CX7" s="167"/>
      <c r="CY7" s="167"/>
      <c r="CZ7" s="167"/>
      <c r="DA7" s="167"/>
      <c r="DB7" s="167"/>
      <c r="DC7" s="168"/>
      <c r="DD7" s="167"/>
      <c r="DE7" s="167"/>
      <c r="DF7" s="168"/>
      <c r="DG7" s="503" t="s">
        <v>145</v>
      </c>
      <c r="DH7" s="504"/>
      <c r="DI7" s="505"/>
      <c r="DJ7" s="503"/>
      <c r="DK7" s="504"/>
      <c r="DL7" s="504"/>
      <c r="DM7" s="504"/>
      <c r="DN7" s="504"/>
      <c r="DO7" s="504"/>
      <c r="DP7" s="504"/>
      <c r="DQ7" s="504"/>
      <c r="DR7" s="504"/>
      <c r="DS7" s="504"/>
      <c r="DT7" s="504"/>
      <c r="DU7" s="504"/>
      <c r="DV7" s="504"/>
      <c r="DW7" s="504"/>
      <c r="DX7" s="504"/>
      <c r="DY7" s="504"/>
      <c r="DZ7" s="504"/>
      <c r="EA7" s="504"/>
      <c r="EB7" s="504"/>
      <c r="EC7" s="504"/>
      <c r="ED7" s="504"/>
      <c r="EE7" s="504"/>
      <c r="EF7" s="504"/>
      <c r="EG7" s="504"/>
      <c r="EH7" s="504"/>
      <c r="EI7" s="504"/>
      <c r="EJ7" s="504"/>
      <c r="EK7" s="504"/>
      <c r="EL7" s="504"/>
      <c r="EM7" s="504"/>
      <c r="EN7" s="504"/>
      <c r="EO7" s="504"/>
      <c r="EP7" s="504"/>
      <c r="EQ7" s="504"/>
      <c r="ER7" s="504"/>
      <c r="ES7" s="504"/>
      <c r="ET7" s="504"/>
      <c r="EU7" s="504"/>
      <c r="EV7" s="505"/>
      <c r="EW7" s="503" t="s">
        <v>146</v>
      </c>
      <c r="EX7" s="504"/>
      <c r="EY7" s="505"/>
    </row>
    <row r="8" spans="1:159" s="169" customFormat="1" ht="15" customHeight="1">
      <c r="A8" s="512"/>
      <c r="B8" s="512"/>
      <c r="C8" s="506"/>
      <c r="D8" s="507"/>
      <c r="E8" s="508"/>
      <c r="F8" s="506" t="s">
        <v>147</v>
      </c>
      <c r="G8" s="507"/>
      <c r="H8" s="508"/>
      <c r="I8" s="514" t="s">
        <v>148</v>
      </c>
      <c r="J8" s="515"/>
      <c r="K8" s="515"/>
      <c r="L8" s="515"/>
      <c r="M8" s="515"/>
      <c r="N8" s="515"/>
      <c r="O8" s="515"/>
      <c r="P8" s="515"/>
      <c r="Q8" s="515"/>
      <c r="R8" s="515"/>
      <c r="S8" s="515"/>
      <c r="T8" s="515"/>
      <c r="U8" s="515"/>
      <c r="V8" s="515"/>
      <c r="W8" s="515"/>
      <c r="X8" s="515"/>
      <c r="Y8" s="515"/>
      <c r="Z8" s="515"/>
      <c r="AA8" s="515"/>
      <c r="AB8" s="515"/>
      <c r="AC8" s="515"/>
      <c r="AD8" s="515"/>
      <c r="AE8" s="515"/>
      <c r="AF8" s="515"/>
      <c r="AG8" s="515"/>
      <c r="AH8" s="515"/>
      <c r="AI8" s="515"/>
      <c r="AJ8" s="515"/>
      <c r="AK8" s="515"/>
      <c r="AL8" s="515"/>
      <c r="AM8" s="515"/>
      <c r="AN8" s="515"/>
      <c r="AO8" s="515"/>
      <c r="AP8" s="515"/>
      <c r="AQ8" s="515"/>
      <c r="AR8" s="515"/>
      <c r="AS8" s="515"/>
      <c r="AT8" s="515"/>
      <c r="AU8" s="515"/>
      <c r="AV8" s="515"/>
      <c r="AW8" s="515"/>
      <c r="AX8" s="516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1"/>
      <c r="BT8" s="173"/>
      <c r="BU8" s="173"/>
      <c r="BV8" s="173"/>
      <c r="BW8" s="174"/>
      <c r="BX8" s="174"/>
      <c r="BY8" s="174"/>
      <c r="BZ8" s="512" t="s">
        <v>149</v>
      </c>
      <c r="CA8" s="512"/>
      <c r="CB8" s="512"/>
      <c r="CC8" s="509" t="s">
        <v>148</v>
      </c>
      <c r="CD8" s="510"/>
      <c r="CE8" s="510"/>
      <c r="CF8" s="510"/>
      <c r="CG8" s="510"/>
      <c r="CH8" s="510"/>
      <c r="CI8" s="510"/>
      <c r="CJ8" s="510"/>
      <c r="CK8" s="510"/>
      <c r="CL8" s="510"/>
      <c r="CM8" s="510"/>
      <c r="CN8" s="510"/>
      <c r="CO8" s="170"/>
      <c r="CP8" s="170"/>
      <c r="CQ8" s="170"/>
      <c r="CR8" s="170"/>
      <c r="CS8" s="170"/>
      <c r="CT8" s="170"/>
      <c r="CU8" s="175"/>
      <c r="CV8" s="175"/>
      <c r="CW8" s="176"/>
      <c r="CX8" s="506" t="s">
        <v>150</v>
      </c>
      <c r="CY8" s="507"/>
      <c r="CZ8" s="508"/>
      <c r="DA8" s="500"/>
      <c r="DB8" s="501"/>
      <c r="DC8" s="502"/>
      <c r="DD8" s="500"/>
      <c r="DE8" s="501"/>
      <c r="DF8" s="502"/>
      <c r="DG8" s="506"/>
      <c r="DH8" s="507"/>
      <c r="DI8" s="508"/>
      <c r="DJ8" s="506" t="s">
        <v>148</v>
      </c>
      <c r="DK8" s="507"/>
      <c r="DL8" s="507"/>
      <c r="DM8" s="507"/>
      <c r="DN8" s="507"/>
      <c r="DO8" s="507"/>
      <c r="DP8" s="507"/>
      <c r="DQ8" s="507"/>
      <c r="DR8" s="507"/>
      <c r="DS8" s="507"/>
      <c r="DT8" s="507"/>
      <c r="DU8" s="507"/>
      <c r="DV8" s="507"/>
      <c r="DW8" s="507"/>
      <c r="DX8" s="507"/>
      <c r="DY8" s="507"/>
      <c r="DZ8" s="507"/>
      <c r="EA8" s="507"/>
      <c r="EB8" s="507"/>
      <c r="EC8" s="507"/>
      <c r="ED8" s="507"/>
      <c r="EE8" s="507"/>
      <c r="EF8" s="507"/>
      <c r="EG8" s="507"/>
      <c r="EH8" s="507"/>
      <c r="EI8" s="507"/>
      <c r="EJ8" s="507"/>
      <c r="EK8" s="507"/>
      <c r="EL8" s="507"/>
      <c r="EM8" s="507"/>
      <c r="EN8" s="507"/>
      <c r="EO8" s="507"/>
      <c r="EP8" s="507"/>
      <c r="EQ8" s="507"/>
      <c r="ER8" s="507"/>
      <c r="ES8" s="507"/>
      <c r="ET8" s="507"/>
      <c r="EU8" s="507"/>
      <c r="EV8" s="508"/>
      <c r="EW8" s="506"/>
      <c r="EX8" s="507"/>
      <c r="EY8" s="508"/>
    </row>
    <row r="9" spans="1:159" s="169" customFormat="1" ht="15" customHeight="1">
      <c r="A9" s="512"/>
      <c r="B9" s="512"/>
      <c r="C9" s="506"/>
      <c r="D9" s="507"/>
      <c r="E9" s="508"/>
      <c r="F9" s="506"/>
      <c r="G9" s="507"/>
      <c r="H9" s="508"/>
      <c r="I9" s="503" t="s">
        <v>151</v>
      </c>
      <c r="J9" s="504"/>
      <c r="K9" s="505"/>
      <c r="L9" s="503" t="s">
        <v>293</v>
      </c>
      <c r="M9" s="504"/>
      <c r="N9" s="505"/>
      <c r="O9" s="503" t="s">
        <v>296</v>
      </c>
      <c r="P9" s="504"/>
      <c r="Q9" s="505"/>
      <c r="R9" s="503" t="s">
        <v>294</v>
      </c>
      <c r="S9" s="504"/>
      <c r="T9" s="505"/>
      <c r="U9" s="503" t="s">
        <v>295</v>
      </c>
      <c r="V9" s="504"/>
      <c r="W9" s="505"/>
      <c r="X9" s="503" t="s">
        <v>152</v>
      </c>
      <c r="Y9" s="504"/>
      <c r="Z9" s="505"/>
      <c r="AA9" s="503" t="s">
        <v>153</v>
      </c>
      <c r="AB9" s="504"/>
      <c r="AC9" s="505"/>
      <c r="AD9" s="503" t="s">
        <v>154</v>
      </c>
      <c r="AE9" s="504"/>
      <c r="AF9" s="505"/>
      <c r="AG9" s="512" t="s">
        <v>155</v>
      </c>
      <c r="AH9" s="512"/>
      <c r="AI9" s="512"/>
      <c r="AJ9" s="503" t="s">
        <v>255</v>
      </c>
      <c r="AK9" s="504"/>
      <c r="AL9" s="505"/>
      <c r="AM9" s="503" t="s">
        <v>156</v>
      </c>
      <c r="AN9" s="504"/>
      <c r="AO9" s="505"/>
      <c r="AP9" s="503" t="s">
        <v>346</v>
      </c>
      <c r="AQ9" s="504"/>
      <c r="AR9" s="505"/>
      <c r="AS9" s="503" t="s">
        <v>157</v>
      </c>
      <c r="AT9" s="504"/>
      <c r="AU9" s="505"/>
      <c r="AV9" s="503" t="s">
        <v>158</v>
      </c>
      <c r="AW9" s="504"/>
      <c r="AX9" s="505"/>
      <c r="AY9" s="503" t="s">
        <v>257</v>
      </c>
      <c r="AZ9" s="504"/>
      <c r="BA9" s="505"/>
      <c r="BB9" s="503" t="s">
        <v>356</v>
      </c>
      <c r="BC9" s="504"/>
      <c r="BD9" s="505"/>
      <c r="BE9" s="503" t="s">
        <v>159</v>
      </c>
      <c r="BF9" s="504"/>
      <c r="BG9" s="505"/>
      <c r="BH9" s="503" t="s">
        <v>160</v>
      </c>
      <c r="BI9" s="504"/>
      <c r="BJ9" s="505"/>
      <c r="BK9" s="503" t="s">
        <v>286</v>
      </c>
      <c r="BL9" s="504"/>
      <c r="BM9" s="505"/>
      <c r="BN9" s="503" t="s">
        <v>253</v>
      </c>
      <c r="BO9" s="504"/>
      <c r="BP9" s="505"/>
      <c r="BQ9" s="503" t="s">
        <v>161</v>
      </c>
      <c r="BR9" s="504"/>
      <c r="BS9" s="505"/>
      <c r="BT9" s="503" t="s">
        <v>162</v>
      </c>
      <c r="BU9" s="504"/>
      <c r="BV9" s="505"/>
      <c r="BW9" s="506" t="s">
        <v>163</v>
      </c>
      <c r="BX9" s="507"/>
      <c r="BY9" s="507"/>
      <c r="BZ9" s="512"/>
      <c r="CA9" s="512"/>
      <c r="CB9" s="512"/>
      <c r="CC9" s="503" t="s">
        <v>347</v>
      </c>
      <c r="CD9" s="504"/>
      <c r="CE9" s="505"/>
      <c r="CF9" s="503" t="s">
        <v>348</v>
      </c>
      <c r="CG9" s="504"/>
      <c r="CH9" s="505"/>
      <c r="CI9" s="503" t="s">
        <v>164</v>
      </c>
      <c r="CJ9" s="504"/>
      <c r="CK9" s="505"/>
      <c r="CL9" s="503" t="s">
        <v>165</v>
      </c>
      <c r="CM9" s="504"/>
      <c r="CN9" s="505"/>
      <c r="CO9" s="503" t="s">
        <v>24</v>
      </c>
      <c r="CP9" s="504"/>
      <c r="CQ9" s="505"/>
      <c r="CR9" s="503" t="s">
        <v>303</v>
      </c>
      <c r="CS9" s="504"/>
      <c r="CT9" s="505"/>
      <c r="CU9" s="503" t="s">
        <v>349</v>
      </c>
      <c r="CV9" s="504"/>
      <c r="CW9" s="505"/>
      <c r="CX9" s="506"/>
      <c r="CY9" s="507"/>
      <c r="CZ9" s="508"/>
      <c r="DA9" s="503" t="s">
        <v>271</v>
      </c>
      <c r="DB9" s="504"/>
      <c r="DC9" s="505"/>
      <c r="DD9" s="512" t="s">
        <v>166</v>
      </c>
      <c r="DE9" s="512"/>
      <c r="DF9" s="512"/>
      <c r="DG9" s="506"/>
      <c r="DH9" s="507"/>
      <c r="DI9" s="508"/>
      <c r="DJ9" s="531" t="s">
        <v>167</v>
      </c>
      <c r="DK9" s="532"/>
      <c r="DL9" s="533"/>
      <c r="DM9" s="525" t="s">
        <v>144</v>
      </c>
      <c r="DN9" s="526"/>
      <c r="DO9" s="526"/>
      <c r="DP9" s="526"/>
      <c r="DQ9" s="526"/>
      <c r="DR9" s="526"/>
      <c r="DS9" s="526"/>
      <c r="DT9" s="526"/>
      <c r="DU9" s="526"/>
      <c r="DV9" s="526"/>
      <c r="DW9" s="526"/>
      <c r="DX9" s="527"/>
      <c r="DY9" s="531" t="s">
        <v>168</v>
      </c>
      <c r="DZ9" s="532"/>
      <c r="EA9" s="533"/>
      <c r="EB9" s="531" t="s">
        <v>169</v>
      </c>
      <c r="EC9" s="532"/>
      <c r="ED9" s="533"/>
      <c r="EE9" s="531" t="s">
        <v>170</v>
      </c>
      <c r="EF9" s="532"/>
      <c r="EG9" s="533"/>
      <c r="EH9" s="531" t="s">
        <v>171</v>
      </c>
      <c r="EI9" s="532"/>
      <c r="EJ9" s="533"/>
      <c r="EK9" s="503" t="s">
        <v>297</v>
      </c>
      <c r="EL9" s="504"/>
      <c r="EM9" s="505"/>
      <c r="EN9" s="503" t="s">
        <v>172</v>
      </c>
      <c r="EO9" s="504"/>
      <c r="EP9" s="505"/>
      <c r="EQ9" s="503" t="s">
        <v>329</v>
      </c>
      <c r="ER9" s="504"/>
      <c r="ES9" s="505"/>
      <c r="ET9" s="512" t="s">
        <v>299</v>
      </c>
      <c r="EU9" s="512"/>
      <c r="EV9" s="512"/>
      <c r="EW9" s="506"/>
      <c r="EX9" s="507"/>
      <c r="EY9" s="508"/>
    </row>
    <row r="10" spans="1:159" s="169" customFormat="1" ht="38.25" customHeight="1">
      <c r="A10" s="512"/>
      <c r="B10" s="512"/>
      <c r="C10" s="506"/>
      <c r="D10" s="507"/>
      <c r="E10" s="508"/>
      <c r="F10" s="506"/>
      <c r="G10" s="507"/>
      <c r="H10" s="508"/>
      <c r="I10" s="506"/>
      <c r="J10" s="507"/>
      <c r="K10" s="508"/>
      <c r="L10" s="506"/>
      <c r="M10" s="507"/>
      <c r="N10" s="508"/>
      <c r="O10" s="506"/>
      <c r="P10" s="507"/>
      <c r="Q10" s="508"/>
      <c r="R10" s="506"/>
      <c r="S10" s="507"/>
      <c r="T10" s="508"/>
      <c r="U10" s="506"/>
      <c r="V10" s="507"/>
      <c r="W10" s="508"/>
      <c r="X10" s="506"/>
      <c r="Y10" s="507"/>
      <c r="Z10" s="508"/>
      <c r="AA10" s="506"/>
      <c r="AB10" s="507"/>
      <c r="AC10" s="508"/>
      <c r="AD10" s="506"/>
      <c r="AE10" s="507"/>
      <c r="AF10" s="508"/>
      <c r="AG10" s="512"/>
      <c r="AH10" s="512"/>
      <c r="AI10" s="512"/>
      <c r="AJ10" s="506"/>
      <c r="AK10" s="507"/>
      <c r="AL10" s="508"/>
      <c r="AM10" s="506"/>
      <c r="AN10" s="507"/>
      <c r="AO10" s="508"/>
      <c r="AP10" s="506"/>
      <c r="AQ10" s="507"/>
      <c r="AR10" s="508"/>
      <c r="AS10" s="506"/>
      <c r="AT10" s="507"/>
      <c r="AU10" s="508"/>
      <c r="AV10" s="506"/>
      <c r="AW10" s="507"/>
      <c r="AX10" s="508"/>
      <c r="AY10" s="506"/>
      <c r="AZ10" s="507"/>
      <c r="BA10" s="508"/>
      <c r="BB10" s="506"/>
      <c r="BC10" s="507"/>
      <c r="BD10" s="508"/>
      <c r="BE10" s="506"/>
      <c r="BF10" s="507"/>
      <c r="BG10" s="508"/>
      <c r="BH10" s="506"/>
      <c r="BI10" s="507"/>
      <c r="BJ10" s="508"/>
      <c r="BK10" s="506"/>
      <c r="BL10" s="507"/>
      <c r="BM10" s="508"/>
      <c r="BN10" s="506"/>
      <c r="BO10" s="507"/>
      <c r="BP10" s="508"/>
      <c r="BQ10" s="506"/>
      <c r="BR10" s="507"/>
      <c r="BS10" s="508"/>
      <c r="BT10" s="506"/>
      <c r="BU10" s="507"/>
      <c r="BV10" s="508"/>
      <c r="BW10" s="506"/>
      <c r="BX10" s="507"/>
      <c r="BY10" s="507"/>
      <c r="BZ10" s="512"/>
      <c r="CA10" s="512"/>
      <c r="CB10" s="512"/>
      <c r="CC10" s="506"/>
      <c r="CD10" s="507"/>
      <c r="CE10" s="508"/>
      <c r="CF10" s="506"/>
      <c r="CG10" s="507"/>
      <c r="CH10" s="508"/>
      <c r="CI10" s="506"/>
      <c r="CJ10" s="507"/>
      <c r="CK10" s="508"/>
      <c r="CL10" s="506"/>
      <c r="CM10" s="507"/>
      <c r="CN10" s="508"/>
      <c r="CO10" s="506"/>
      <c r="CP10" s="507"/>
      <c r="CQ10" s="508"/>
      <c r="CR10" s="506"/>
      <c r="CS10" s="507"/>
      <c r="CT10" s="508"/>
      <c r="CU10" s="506"/>
      <c r="CV10" s="507"/>
      <c r="CW10" s="508"/>
      <c r="CX10" s="506"/>
      <c r="CY10" s="507"/>
      <c r="CZ10" s="508"/>
      <c r="DA10" s="506"/>
      <c r="DB10" s="507"/>
      <c r="DC10" s="508"/>
      <c r="DD10" s="512"/>
      <c r="DE10" s="512"/>
      <c r="DF10" s="512"/>
      <c r="DG10" s="506"/>
      <c r="DH10" s="507"/>
      <c r="DI10" s="508"/>
      <c r="DJ10" s="534"/>
      <c r="DK10" s="535"/>
      <c r="DL10" s="536"/>
      <c r="DM10" s="317"/>
      <c r="DN10" s="318"/>
      <c r="DO10" s="318"/>
      <c r="DP10" s="320"/>
      <c r="DQ10" s="320"/>
      <c r="DR10" s="320"/>
      <c r="DS10" s="318"/>
      <c r="DT10" s="318"/>
      <c r="DU10" s="318"/>
      <c r="DV10" s="318"/>
      <c r="DW10" s="318"/>
      <c r="DX10" s="319"/>
      <c r="DY10" s="534"/>
      <c r="DZ10" s="535"/>
      <c r="EA10" s="536"/>
      <c r="EB10" s="534"/>
      <c r="EC10" s="535"/>
      <c r="ED10" s="536"/>
      <c r="EE10" s="534"/>
      <c r="EF10" s="535"/>
      <c r="EG10" s="536"/>
      <c r="EH10" s="534"/>
      <c r="EI10" s="535"/>
      <c r="EJ10" s="536"/>
      <c r="EK10" s="506"/>
      <c r="EL10" s="507"/>
      <c r="EM10" s="508"/>
      <c r="EN10" s="506"/>
      <c r="EO10" s="507"/>
      <c r="EP10" s="508"/>
      <c r="EQ10" s="506"/>
      <c r="ER10" s="507"/>
      <c r="ES10" s="508"/>
      <c r="ET10" s="512"/>
      <c r="EU10" s="512"/>
      <c r="EV10" s="512"/>
      <c r="EW10" s="506"/>
      <c r="EX10" s="507"/>
      <c r="EY10" s="508"/>
    </row>
    <row r="11" spans="1:159" s="169" customFormat="1" ht="177.75" customHeight="1">
      <c r="A11" s="512"/>
      <c r="B11" s="512"/>
      <c r="C11" s="509"/>
      <c r="D11" s="510"/>
      <c r="E11" s="522"/>
      <c r="F11" s="509"/>
      <c r="G11" s="510"/>
      <c r="H11" s="511"/>
      <c r="I11" s="509"/>
      <c r="J11" s="510"/>
      <c r="K11" s="511"/>
      <c r="L11" s="509"/>
      <c r="M11" s="510"/>
      <c r="N11" s="511"/>
      <c r="O11" s="509"/>
      <c r="P11" s="510"/>
      <c r="Q11" s="511"/>
      <c r="R11" s="509"/>
      <c r="S11" s="510"/>
      <c r="T11" s="511"/>
      <c r="U11" s="509"/>
      <c r="V11" s="510"/>
      <c r="W11" s="511"/>
      <c r="X11" s="509"/>
      <c r="Y11" s="510"/>
      <c r="Z11" s="511"/>
      <c r="AA11" s="509"/>
      <c r="AB11" s="510"/>
      <c r="AC11" s="511"/>
      <c r="AD11" s="509"/>
      <c r="AE11" s="510"/>
      <c r="AF11" s="511"/>
      <c r="AG11" s="512"/>
      <c r="AH11" s="512"/>
      <c r="AI11" s="512"/>
      <c r="AJ11" s="509"/>
      <c r="AK11" s="510"/>
      <c r="AL11" s="511"/>
      <c r="AM11" s="509"/>
      <c r="AN11" s="510"/>
      <c r="AO11" s="511"/>
      <c r="AP11" s="509"/>
      <c r="AQ11" s="510"/>
      <c r="AR11" s="511"/>
      <c r="AS11" s="509"/>
      <c r="AT11" s="510"/>
      <c r="AU11" s="511"/>
      <c r="AV11" s="509"/>
      <c r="AW11" s="510"/>
      <c r="AX11" s="511"/>
      <c r="AY11" s="509"/>
      <c r="AZ11" s="510"/>
      <c r="BA11" s="511"/>
      <c r="BB11" s="509"/>
      <c r="BC11" s="510"/>
      <c r="BD11" s="511"/>
      <c r="BE11" s="509"/>
      <c r="BF11" s="510"/>
      <c r="BG11" s="511"/>
      <c r="BH11" s="509"/>
      <c r="BI11" s="510"/>
      <c r="BJ11" s="511"/>
      <c r="BK11" s="509"/>
      <c r="BL11" s="510"/>
      <c r="BM11" s="511"/>
      <c r="BN11" s="509"/>
      <c r="BO11" s="510"/>
      <c r="BP11" s="511"/>
      <c r="BQ11" s="509"/>
      <c r="BR11" s="510"/>
      <c r="BS11" s="511"/>
      <c r="BT11" s="509"/>
      <c r="BU11" s="510"/>
      <c r="BV11" s="511"/>
      <c r="BW11" s="509"/>
      <c r="BX11" s="510"/>
      <c r="BY11" s="510"/>
      <c r="BZ11" s="512"/>
      <c r="CA11" s="512"/>
      <c r="CB11" s="512"/>
      <c r="CC11" s="509"/>
      <c r="CD11" s="510"/>
      <c r="CE11" s="511"/>
      <c r="CF11" s="509"/>
      <c r="CG11" s="510"/>
      <c r="CH11" s="511"/>
      <c r="CI11" s="509"/>
      <c r="CJ11" s="510"/>
      <c r="CK11" s="511"/>
      <c r="CL11" s="509"/>
      <c r="CM11" s="510"/>
      <c r="CN11" s="511"/>
      <c r="CO11" s="509"/>
      <c r="CP11" s="510"/>
      <c r="CQ11" s="511"/>
      <c r="CR11" s="509"/>
      <c r="CS11" s="510"/>
      <c r="CT11" s="511"/>
      <c r="CU11" s="509"/>
      <c r="CV11" s="510"/>
      <c r="CW11" s="511"/>
      <c r="CX11" s="509"/>
      <c r="CY11" s="510"/>
      <c r="CZ11" s="511"/>
      <c r="DA11" s="509"/>
      <c r="DB11" s="510"/>
      <c r="DC11" s="511"/>
      <c r="DD11" s="512"/>
      <c r="DE11" s="512"/>
      <c r="DF11" s="512"/>
      <c r="DG11" s="509"/>
      <c r="DH11" s="510"/>
      <c r="DI11" s="511"/>
      <c r="DJ11" s="528"/>
      <c r="DK11" s="529"/>
      <c r="DL11" s="530"/>
      <c r="DM11" s="528" t="s">
        <v>173</v>
      </c>
      <c r="DN11" s="529"/>
      <c r="DO11" s="530"/>
      <c r="DP11" s="525" t="s">
        <v>174</v>
      </c>
      <c r="DQ11" s="526"/>
      <c r="DR11" s="527"/>
      <c r="DS11" s="528" t="s">
        <v>175</v>
      </c>
      <c r="DT11" s="529"/>
      <c r="DU11" s="530"/>
      <c r="DV11" s="528" t="s">
        <v>250</v>
      </c>
      <c r="DW11" s="529"/>
      <c r="DX11" s="530"/>
      <c r="DY11" s="528"/>
      <c r="DZ11" s="529"/>
      <c r="EA11" s="530"/>
      <c r="EB11" s="528"/>
      <c r="EC11" s="529"/>
      <c r="ED11" s="530"/>
      <c r="EE11" s="528"/>
      <c r="EF11" s="529"/>
      <c r="EG11" s="530"/>
      <c r="EH11" s="528"/>
      <c r="EI11" s="529"/>
      <c r="EJ11" s="530"/>
      <c r="EK11" s="509"/>
      <c r="EL11" s="510"/>
      <c r="EM11" s="511"/>
      <c r="EN11" s="509"/>
      <c r="EO11" s="510"/>
      <c r="EP11" s="511"/>
      <c r="EQ11" s="509"/>
      <c r="ER11" s="510"/>
      <c r="ES11" s="511"/>
      <c r="ET11" s="512"/>
      <c r="EU11" s="512"/>
      <c r="EV11" s="512"/>
      <c r="EW11" s="509"/>
      <c r="EX11" s="510"/>
      <c r="EY11" s="511"/>
      <c r="FA11" s="174"/>
      <c r="FB11" s="174"/>
      <c r="FC11" s="174"/>
    </row>
    <row r="12" spans="1:159" s="169" customFormat="1" ht="42.75" customHeight="1">
      <c r="A12" s="512"/>
      <c r="B12" s="512"/>
      <c r="C12" s="177" t="s">
        <v>176</v>
      </c>
      <c r="D12" s="178" t="s">
        <v>177</v>
      </c>
      <c r="E12" s="177" t="s">
        <v>178</v>
      </c>
      <c r="F12" s="177" t="s">
        <v>176</v>
      </c>
      <c r="G12" s="177" t="s">
        <v>177</v>
      </c>
      <c r="H12" s="177" t="s">
        <v>178</v>
      </c>
      <c r="I12" s="177" t="s">
        <v>176</v>
      </c>
      <c r="J12" s="177" t="s">
        <v>177</v>
      </c>
      <c r="K12" s="177" t="s">
        <v>178</v>
      </c>
      <c r="L12" s="177" t="s">
        <v>176</v>
      </c>
      <c r="M12" s="177" t="s">
        <v>177</v>
      </c>
      <c r="N12" s="177" t="s">
        <v>178</v>
      </c>
      <c r="O12" s="177" t="s">
        <v>176</v>
      </c>
      <c r="P12" s="177" t="s">
        <v>177</v>
      </c>
      <c r="Q12" s="177" t="s">
        <v>178</v>
      </c>
      <c r="R12" s="177" t="s">
        <v>176</v>
      </c>
      <c r="S12" s="177" t="s">
        <v>177</v>
      </c>
      <c r="T12" s="177" t="s">
        <v>178</v>
      </c>
      <c r="U12" s="177" t="s">
        <v>176</v>
      </c>
      <c r="V12" s="177" t="s">
        <v>177</v>
      </c>
      <c r="W12" s="177" t="s">
        <v>178</v>
      </c>
      <c r="X12" s="177" t="s">
        <v>176</v>
      </c>
      <c r="Y12" s="177" t="s">
        <v>177</v>
      </c>
      <c r="Z12" s="177" t="s">
        <v>178</v>
      </c>
      <c r="AA12" s="177" t="s">
        <v>176</v>
      </c>
      <c r="AB12" s="177" t="s">
        <v>177</v>
      </c>
      <c r="AC12" s="177" t="s">
        <v>178</v>
      </c>
      <c r="AD12" s="177" t="s">
        <v>176</v>
      </c>
      <c r="AE12" s="177" t="s">
        <v>177</v>
      </c>
      <c r="AF12" s="177" t="s">
        <v>178</v>
      </c>
      <c r="AG12" s="177" t="s">
        <v>176</v>
      </c>
      <c r="AH12" s="177" t="s">
        <v>177</v>
      </c>
      <c r="AI12" s="177" t="s">
        <v>178</v>
      </c>
      <c r="AJ12" s="177" t="s">
        <v>176</v>
      </c>
      <c r="AK12" s="177" t="s">
        <v>177</v>
      </c>
      <c r="AL12" s="177" t="s">
        <v>178</v>
      </c>
      <c r="AM12" s="177" t="s">
        <v>176</v>
      </c>
      <c r="AN12" s="177" t="s">
        <v>177</v>
      </c>
      <c r="AO12" s="177" t="s">
        <v>178</v>
      </c>
      <c r="AP12" s="177" t="s">
        <v>176</v>
      </c>
      <c r="AQ12" s="177" t="s">
        <v>177</v>
      </c>
      <c r="AR12" s="177" t="s">
        <v>178</v>
      </c>
      <c r="AS12" s="177" t="s">
        <v>176</v>
      </c>
      <c r="AT12" s="177" t="s">
        <v>177</v>
      </c>
      <c r="AU12" s="177" t="s">
        <v>178</v>
      </c>
      <c r="AV12" s="177" t="s">
        <v>176</v>
      </c>
      <c r="AW12" s="177" t="s">
        <v>177</v>
      </c>
      <c r="AX12" s="177" t="s">
        <v>178</v>
      </c>
      <c r="AY12" s="177" t="s">
        <v>176</v>
      </c>
      <c r="AZ12" s="177" t="s">
        <v>177</v>
      </c>
      <c r="BA12" s="177" t="s">
        <v>178</v>
      </c>
      <c r="BB12" s="177"/>
      <c r="BC12" s="177"/>
      <c r="BD12" s="177"/>
      <c r="BE12" s="177" t="s">
        <v>179</v>
      </c>
      <c r="BF12" s="177" t="s">
        <v>177</v>
      </c>
      <c r="BG12" s="177" t="s">
        <v>178</v>
      </c>
      <c r="BH12" s="177" t="s">
        <v>176</v>
      </c>
      <c r="BI12" s="177" t="s">
        <v>177</v>
      </c>
      <c r="BJ12" s="177" t="s">
        <v>178</v>
      </c>
      <c r="BK12" s="177" t="s">
        <v>176</v>
      </c>
      <c r="BL12" s="177" t="s">
        <v>177</v>
      </c>
      <c r="BM12" s="177" t="s">
        <v>178</v>
      </c>
      <c r="BN12" s="177" t="s">
        <v>179</v>
      </c>
      <c r="BO12" s="177" t="s">
        <v>177</v>
      </c>
      <c r="BP12" s="177" t="s">
        <v>178</v>
      </c>
      <c r="BQ12" s="177" t="s">
        <v>179</v>
      </c>
      <c r="BR12" s="177" t="s">
        <v>177</v>
      </c>
      <c r="BS12" s="177" t="s">
        <v>178</v>
      </c>
      <c r="BT12" s="177" t="s">
        <v>179</v>
      </c>
      <c r="BU12" s="177" t="s">
        <v>177</v>
      </c>
      <c r="BV12" s="177" t="s">
        <v>178</v>
      </c>
      <c r="BW12" s="177" t="s">
        <v>179</v>
      </c>
      <c r="BX12" s="177" t="s">
        <v>177</v>
      </c>
      <c r="BY12" s="177" t="s">
        <v>178</v>
      </c>
      <c r="BZ12" s="177" t="s">
        <v>176</v>
      </c>
      <c r="CA12" s="177" t="s">
        <v>177</v>
      </c>
      <c r="CB12" s="177" t="s">
        <v>178</v>
      </c>
      <c r="CC12" s="177" t="s">
        <v>176</v>
      </c>
      <c r="CD12" s="177" t="s">
        <v>177</v>
      </c>
      <c r="CE12" s="177" t="s">
        <v>178</v>
      </c>
      <c r="CF12" s="177" t="s">
        <v>176</v>
      </c>
      <c r="CG12" s="177" t="s">
        <v>177</v>
      </c>
      <c r="CH12" s="177" t="s">
        <v>178</v>
      </c>
      <c r="CI12" s="177" t="s">
        <v>176</v>
      </c>
      <c r="CJ12" s="177" t="s">
        <v>177</v>
      </c>
      <c r="CK12" s="177" t="s">
        <v>178</v>
      </c>
      <c r="CL12" s="177" t="s">
        <v>176</v>
      </c>
      <c r="CM12" s="177" t="s">
        <v>177</v>
      </c>
      <c r="CN12" s="177" t="s">
        <v>178</v>
      </c>
      <c r="CO12" s="177" t="s">
        <v>176</v>
      </c>
      <c r="CP12" s="177" t="s">
        <v>177</v>
      </c>
      <c r="CQ12" s="177" t="s">
        <v>178</v>
      </c>
      <c r="CR12" s="177" t="s">
        <v>176</v>
      </c>
      <c r="CS12" s="177" t="s">
        <v>177</v>
      </c>
      <c r="CT12" s="177" t="s">
        <v>178</v>
      </c>
      <c r="CU12" s="177" t="s">
        <v>176</v>
      </c>
      <c r="CV12" s="177" t="s">
        <v>177</v>
      </c>
      <c r="CW12" s="177" t="s">
        <v>178</v>
      </c>
      <c r="CX12" s="177" t="s">
        <v>176</v>
      </c>
      <c r="CY12" s="177" t="s">
        <v>177</v>
      </c>
      <c r="CZ12" s="177" t="s">
        <v>178</v>
      </c>
      <c r="DA12" s="177" t="s">
        <v>176</v>
      </c>
      <c r="DB12" s="177" t="s">
        <v>177</v>
      </c>
      <c r="DC12" s="177" t="s">
        <v>178</v>
      </c>
      <c r="DD12" s="177" t="s">
        <v>176</v>
      </c>
      <c r="DE12" s="177" t="s">
        <v>177</v>
      </c>
      <c r="DF12" s="177" t="s">
        <v>178</v>
      </c>
      <c r="DG12" s="177" t="s">
        <v>176</v>
      </c>
      <c r="DH12" s="177" t="s">
        <v>177</v>
      </c>
      <c r="DI12" s="177" t="s">
        <v>178</v>
      </c>
      <c r="DJ12" s="177" t="s">
        <v>176</v>
      </c>
      <c r="DK12" s="177" t="s">
        <v>177</v>
      </c>
      <c r="DL12" s="177" t="s">
        <v>178</v>
      </c>
      <c r="DM12" s="177" t="s">
        <v>176</v>
      </c>
      <c r="DN12" s="177" t="s">
        <v>177</v>
      </c>
      <c r="DO12" s="177" t="s">
        <v>178</v>
      </c>
      <c r="DP12" s="177" t="s">
        <v>176</v>
      </c>
      <c r="DQ12" s="177" t="s">
        <v>177</v>
      </c>
      <c r="DR12" s="177" t="s">
        <v>178</v>
      </c>
      <c r="DS12" s="177" t="s">
        <v>176</v>
      </c>
      <c r="DT12" s="177" t="s">
        <v>177</v>
      </c>
      <c r="DU12" s="177" t="s">
        <v>178</v>
      </c>
      <c r="DV12" s="177" t="s">
        <v>176</v>
      </c>
      <c r="DW12" s="177" t="s">
        <v>177</v>
      </c>
      <c r="DX12" s="177" t="s">
        <v>178</v>
      </c>
      <c r="DY12" s="177" t="s">
        <v>176</v>
      </c>
      <c r="DZ12" s="177" t="s">
        <v>177</v>
      </c>
      <c r="EA12" s="177" t="s">
        <v>178</v>
      </c>
      <c r="EB12" s="177" t="s">
        <v>176</v>
      </c>
      <c r="EC12" s="177" t="s">
        <v>177</v>
      </c>
      <c r="ED12" s="177" t="s">
        <v>178</v>
      </c>
      <c r="EE12" s="177" t="s">
        <v>176</v>
      </c>
      <c r="EF12" s="177" t="s">
        <v>177</v>
      </c>
      <c r="EG12" s="177" t="s">
        <v>178</v>
      </c>
      <c r="EH12" s="177" t="s">
        <v>176</v>
      </c>
      <c r="EI12" s="177" t="s">
        <v>177</v>
      </c>
      <c r="EJ12" s="177" t="s">
        <v>178</v>
      </c>
      <c r="EK12" s="177" t="s">
        <v>176</v>
      </c>
      <c r="EL12" s="177" t="s">
        <v>177</v>
      </c>
      <c r="EM12" s="177" t="s">
        <v>178</v>
      </c>
      <c r="EN12" s="177" t="s">
        <v>176</v>
      </c>
      <c r="EO12" s="177" t="s">
        <v>177</v>
      </c>
      <c r="EP12" s="177" t="s">
        <v>178</v>
      </c>
      <c r="EQ12" s="177" t="s">
        <v>176</v>
      </c>
      <c r="ER12" s="177" t="s">
        <v>177</v>
      </c>
      <c r="ES12" s="177" t="s">
        <v>178</v>
      </c>
      <c r="ET12" s="177" t="s">
        <v>176</v>
      </c>
      <c r="EU12" s="177" t="s">
        <v>177</v>
      </c>
      <c r="EV12" s="177" t="s">
        <v>178</v>
      </c>
      <c r="EW12" s="177" t="s">
        <v>176</v>
      </c>
      <c r="EX12" s="177" t="s">
        <v>177</v>
      </c>
      <c r="EY12" s="177" t="s">
        <v>178</v>
      </c>
      <c r="FA12" s="174"/>
      <c r="FB12" s="174"/>
      <c r="FC12" s="174"/>
    </row>
    <row r="13" spans="1:159" s="169" customFormat="1" ht="14.25" customHeight="1">
      <c r="A13" s="165">
        <v>1</v>
      </c>
      <c r="B13" s="177">
        <v>2</v>
      </c>
      <c r="C13" s="165">
        <v>3</v>
      </c>
      <c r="D13" s="178">
        <v>4</v>
      </c>
      <c r="E13" s="165">
        <v>5</v>
      </c>
      <c r="F13" s="177">
        <v>6</v>
      </c>
      <c r="G13" s="165">
        <v>7</v>
      </c>
      <c r="H13" s="177">
        <v>8</v>
      </c>
      <c r="I13" s="165">
        <v>9</v>
      </c>
      <c r="J13" s="177">
        <v>10</v>
      </c>
      <c r="K13" s="165">
        <v>11</v>
      </c>
      <c r="L13" s="165">
        <v>12</v>
      </c>
      <c r="M13" s="165">
        <v>13</v>
      </c>
      <c r="N13" s="165">
        <v>14</v>
      </c>
      <c r="O13" s="165">
        <v>15</v>
      </c>
      <c r="P13" s="165">
        <v>16</v>
      </c>
      <c r="Q13" s="165">
        <v>17</v>
      </c>
      <c r="R13" s="165">
        <v>18</v>
      </c>
      <c r="S13" s="165">
        <v>19</v>
      </c>
      <c r="T13" s="165">
        <v>20</v>
      </c>
      <c r="U13" s="165">
        <v>21</v>
      </c>
      <c r="V13" s="165">
        <v>22</v>
      </c>
      <c r="W13" s="165">
        <v>23</v>
      </c>
      <c r="X13" s="177">
        <v>24</v>
      </c>
      <c r="Y13" s="165">
        <v>25</v>
      </c>
      <c r="Z13" s="177">
        <v>26</v>
      </c>
      <c r="AA13" s="165">
        <v>27</v>
      </c>
      <c r="AB13" s="177">
        <v>28</v>
      </c>
      <c r="AC13" s="165">
        <v>29</v>
      </c>
      <c r="AD13" s="177">
        <v>30</v>
      </c>
      <c r="AE13" s="165">
        <v>31</v>
      </c>
      <c r="AF13" s="177">
        <v>32</v>
      </c>
      <c r="AG13" s="165">
        <v>33</v>
      </c>
      <c r="AH13" s="177">
        <v>34</v>
      </c>
      <c r="AI13" s="165">
        <v>35</v>
      </c>
      <c r="AJ13" s="165">
        <v>36</v>
      </c>
      <c r="AK13" s="165">
        <v>37</v>
      </c>
      <c r="AL13" s="165">
        <v>38</v>
      </c>
      <c r="AM13" s="177">
        <v>39</v>
      </c>
      <c r="AN13" s="165">
        <v>40</v>
      </c>
      <c r="AO13" s="177">
        <v>41</v>
      </c>
      <c r="AP13" s="165">
        <v>42</v>
      </c>
      <c r="AQ13" s="177">
        <v>43</v>
      </c>
      <c r="AR13" s="165">
        <v>44</v>
      </c>
      <c r="AS13" s="165">
        <v>45</v>
      </c>
      <c r="AT13" s="177">
        <v>46</v>
      </c>
      <c r="AU13" s="165">
        <v>47</v>
      </c>
      <c r="AV13" s="165">
        <v>48</v>
      </c>
      <c r="AW13" s="177">
        <v>49</v>
      </c>
      <c r="AX13" s="165">
        <v>50</v>
      </c>
      <c r="AY13" s="165">
        <v>48</v>
      </c>
      <c r="AZ13" s="177">
        <v>49</v>
      </c>
      <c r="BA13" s="165">
        <v>50</v>
      </c>
      <c r="BB13" s="165">
        <v>51</v>
      </c>
      <c r="BC13" s="165">
        <v>52</v>
      </c>
      <c r="BD13" s="165">
        <v>56</v>
      </c>
      <c r="BE13" s="177">
        <v>51</v>
      </c>
      <c r="BF13" s="165">
        <v>52</v>
      </c>
      <c r="BG13" s="177">
        <v>53</v>
      </c>
      <c r="BH13" s="165">
        <v>60</v>
      </c>
      <c r="BI13" s="179">
        <v>61</v>
      </c>
      <c r="BJ13" s="180">
        <v>62</v>
      </c>
      <c r="BK13" s="165">
        <v>63</v>
      </c>
      <c r="BL13" s="165">
        <v>64</v>
      </c>
      <c r="BM13" s="165">
        <v>65</v>
      </c>
      <c r="BN13" s="165">
        <v>66</v>
      </c>
      <c r="BO13" s="165">
        <v>67</v>
      </c>
      <c r="BP13" s="165">
        <v>68</v>
      </c>
      <c r="BQ13" s="177">
        <v>54</v>
      </c>
      <c r="BR13" s="165">
        <v>55</v>
      </c>
      <c r="BS13" s="177">
        <v>56</v>
      </c>
      <c r="BT13" s="165">
        <v>72</v>
      </c>
      <c r="BU13" s="177">
        <v>73</v>
      </c>
      <c r="BV13" s="165">
        <v>74</v>
      </c>
      <c r="BW13" s="177">
        <v>75</v>
      </c>
      <c r="BX13" s="165">
        <v>76</v>
      </c>
      <c r="BY13" s="177">
        <v>77</v>
      </c>
      <c r="BZ13" s="165">
        <v>57</v>
      </c>
      <c r="CA13" s="177">
        <v>58</v>
      </c>
      <c r="CB13" s="165">
        <v>59</v>
      </c>
      <c r="CC13" s="177">
        <v>60</v>
      </c>
      <c r="CD13" s="165">
        <v>61</v>
      </c>
      <c r="CE13" s="177">
        <v>62</v>
      </c>
      <c r="CF13" s="165">
        <v>63</v>
      </c>
      <c r="CG13" s="177">
        <v>64</v>
      </c>
      <c r="CH13" s="165">
        <v>65</v>
      </c>
      <c r="CI13" s="177">
        <v>66</v>
      </c>
      <c r="CJ13" s="165">
        <v>67</v>
      </c>
      <c r="CK13" s="177">
        <v>68</v>
      </c>
      <c r="CL13" s="165">
        <v>69</v>
      </c>
      <c r="CM13" s="177">
        <v>70</v>
      </c>
      <c r="CN13" s="165">
        <v>71</v>
      </c>
      <c r="CO13" s="165">
        <v>72</v>
      </c>
      <c r="CP13" s="165">
        <v>73</v>
      </c>
      <c r="CQ13" s="165">
        <v>74</v>
      </c>
      <c r="CR13" s="165">
        <v>75</v>
      </c>
      <c r="CS13" s="165">
        <v>76</v>
      </c>
      <c r="CT13" s="165">
        <v>77</v>
      </c>
      <c r="CU13" s="165">
        <v>78</v>
      </c>
      <c r="CV13" s="165">
        <v>79</v>
      </c>
      <c r="CW13" s="165">
        <v>80</v>
      </c>
      <c r="CX13" s="177">
        <v>96</v>
      </c>
      <c r="CY13" s="165">
        <v>97</v>
      </c>
      <c r="CZ13" s="177">
        <v>98</v>
      </c>
      <c r="DA13" s="177">
        <v>99</v>
      </c>
      <c r="DB13" s="177">
        <v>100</v>
      </c>
      <c r="DC13" s="177">
        <v>101</v>
      </c>
      <c r="DD13" s="177">
        <v>102</v>
      </c>
      <c r="DE13" s="177">
        <v>103</v>
      </c>
      <c r="DF13" s="177">
        <v>104</v>
      </c>
      <c r="DG13" s="165">
        <v>81</v>
      </c>
      <c r="DH13" s="177">
        <v>82</v>
      </c>
      <c r="DI13" s="165">
        <v>83</v>
      </c>
      <c r="DJ13" s="177">
        <v>84</v>
      </c>
      <c r="DK13" s="165">
        <v>85</v>
      </c>
      <c r="DL13" s="177">
        <v>86</v>
      </c>
      <c r="DM13" s="165">
        <v>87</v>
      </c>
      <c r="DN13" s="177">
        <v>88</v>
      </c>
      <c r="DO13" s="165">
        <v>89</v>
      </c>
      <c r="DP13" s="177">
        <v>90</v>
      </c>
      <c r="DQ13" s="165">
        <v>91</v>
      </c>
      <c r="DR13" s="177">
        <v>92</v>
      </c>
      <c r="DS13" s="165">
        <v>93</v>
      </c>
      <c r="DT13" s="177">
        <v>94</v>
      </c>
      <c r="DU13" s="165">
        <v>95</v>
      </c>
      <c r="DV13" s="177">
        <v>96</v>
      </c>
      <c r="DW13" s="177">
        <v>97</v>
      </c>
      <c r="DX13" s="177">
        <v>98</v>
      </c>
      <c r="DY13" s="165">
        <v>99</v>
      </c>
      <c r="DZ13" s="177">
        <v>100</v>
      </c>
      <c r="EA13" s="165">
        <v>101</v>
      </c>
      <c r="EB13" s="177">
        <v>102</v>
      </c>
      <c r="EC13" s="165">
        <v>103</v>
      </c>
      <c r="ED13" s="177">
        <v>104</v>
      </c>
      <c r="EE13" s="165">
        <v>105</v>
      </c>
      <c r="EF13" s="177">
        <v>106</v>
      </c>
      <c r="EG13" s="165">
        <v>107</v>
      </c>
      <c r="EH13" s="177">
        <v>108</v>
      </c>
      <c r="EI13" s="165">
        <v>109</v>
      </c>
      <c r="EJ13" s="177">
        <v>110</v>
      </c>
      <c r="EK13" s="165">
        <v>111</v>
      </c>
      <c r="EL13" s="177">
        <v>112</v>
      </c>
      <c r="EM13" s="165">
        <v>113</v>
      </c>
      <c r="EN13" s="177">
        <v>114</v>
      </c>
      <c r="EO13" s="165">
        <v>115</v>
      </c>
      <c r="EP13" s="177">
        <v>116</v>
      </c>
      <c r="EQ13" s="165">
        <v>117</v>
      </c>
      <c r="ER13" s="177">
        <v>118</v>
      </c>
      <c r="ES13" s="165">
        <v>119</v>
      </c>
      <c r="ET13" s="177">
        <v>120</v>
      </c>
      <c r="EU13" s="165">
        <v>121</v>
      </c>
      <c r="EV13" s="177">
        <v>122</v>
      </c>
      <c r="EW13" s="165">
        <v>123</v>
      </c>
      <c r="EX13" s="177">
        <v>124</v>
      </c>
      <c r="EY13" s="165">
        <v>125</v>
      </c>
    </row>
    <row r="14" spans="1:159" s="169" customFormat="1" ht="15" customHeight="1">
      <c r="A14" s="181">
        <v>1</v>
      </c>
      <c r="B14" s="182" t="s">
        <v>304</v>
      </c>
      <c r="C14" s="486">
        <f>F14+BZ14</f>
        <v>2392.6660000000002</v>
      </c>
      <c r="D14" s="448">
        <f t="shared" ref="D14:D29" si="0">G14+CA14+CY14</f>
        <v>147.78199000000001</v>
      </c>
      <c r="E14" s="184">
        <f t="shared" ref="E14:E29" si="1">D14/C14*100</f>
        <v>6.1764571402778321</v>
      </c>
      <c r="F14" s="185">
        <f t="shared" ref="F14:F29" si="2">I14+X14+AA14+AD14+AG14+AM14+AS14+BE14+BQ14+BN14+AJ14+AY14+L14+R14+O14+U14+AP14</f>
        <v>592.81500000000005</v>
      </c>
      <c r="G14" s="185">
        <f t="shared" ref="G14:G29" si="3">J14+Y14+AB14+AE14+AH14+AN14+AT14+BF14+AK14+BR14+BO14+AZ14+M14+S14+P14+V14+AQ14</f>
        <v>40.306989999999992</v>
      </c>
      <c r="H14" s="184">
        <f>G14/F14*100</f>
        <v>6.7992527179642863</v>
      </c>
      <c r="I14" s="290">
        <f>Але!C6</f>
        <v>68.849999999999994</v>
      </c>
      <c r="J14" s="290">
        <f>Але!D6</f>
        <v>0.46709000000000001</v>
      </c>
      <c r="K14" s="184">
        <f>J14/I14*100</f>
        <v>0.67841684822076986</v>
      </c>
      <c r="L14" s="184">
        <f>Але!C8</f>
        <v>82.8</v>
      </c>
      <c r="M14" s="184">
        <f>Але!D8</f>
        <v>11.03243</v>
      </c>
      <c r="N14" s="184">
        <f>M14/L14*100</f>
        <v>13.324190821256037</v>
      </c>
      <c r="O14" s="184">
        <f>Але!C9</f>
        <v>0.86499999999999999</v>
      </c>
      <c r="P14" s="184">
        <f>Але!D9</f>
        <v>8.2369999999999999E-2</v>
      </c>
      <c r="Q14" s="184">
        <f>P14/O14*100</f>
        <v>9.522543352601156</v>
      </c>
      <c r="R14" s="184">
        <f>Але!C10</f>
        <v>138.30000000000001</v>
      </c>
      <c r="S14" s="184">
        <f>Але!D10</f>
        <v>16.057230000000001</v>
      </c>
      <c r="T14" s="184">
        <f>S14/R14*100</f>
        <v>11.610433839479391</v>
      </c>
      <c r="U14" s="184">
        <f>Але!C11</f>
        <v>0</v>
      </c>
      <c r="V14" s="397">
        <f>Але!D11</f>
        <v>-1.9091899999999999</v>
      </c>
      <c r="W14" s="184" t="e">
        <f>V14/U14*100</f>
        <v>#DIV/0!</v>
      </c>
      <c r="X14" s="186">
        <f>Але!C13</f>
        <v>2</v>
      </c>
      <c r="Y14" s="186">
        <f>Але!D13</f>
        <v>0</v>
      </c>
      <c r="Z14" s="184">
        <f>Y14/X14*100</f>
        <v>0</v>
      </c>
      <c r="AA14" s="186">
        <f>Але!C15</f>
        <v>40</v>
      </c>
      <c r="AB14" s="186">
        <f>Але!D15</f>
        <v>9.4909999999999997</v>
      </c>
      <c r="AC14" s="184">
        <f>AB14/AA14*100</f>
        <v>23.727499999999999</v>
      </c>
      <c r="AD14" s="186">
        <f>Але!C16</f>
        <v>200</v>
      </c>
      <c r="AE14" s="186">
        <f>Але!D16</f>
        <v>5.0860599999999998</v>
      </c>
      <c r="AF14" s="184">
        <f t="shared" ref="AF14:AF29" si="4">AE14/AD14*100</f>
        <v>2.5430299999999999</v>
      </c>
      <c r="AG14" s="184">
        <f>Але!C18</f>
        <v>5</v>
      </c>
      <c r="AH14" s="184">
        <f>Але!D18</f>
        <v>0</v>
      </c>
      <c r="AI14" s="184">
        <f>AH14/AG14*100</f>
        <v>0</v>
      </c>
      <c r="AJ14" s="184"/>
      <c r="AK14" s="184"/>
      <c r="AL14" s="187" t="e">
        <f t="shared" ref="AL14:AL23" si="5">AK14/AJ14*100</f>
        <v>#DIV/0!</v>
      </c>
      <c r="AM14" s="186">
        <v>0</v>
      </c>
      <c r="AN14" s="186">
        <v>0</v>
      </c>
      <c r="AO14" s="187" t="e">
        <f t="shared" ref="AO14:AO29" si="6">AN14/AM14*100</f>
        <v>#DIV/0!</v>
      </c>
      <c r="AP14" s="186">
        <f>Але!C27</f>
        <v>55</v>
      </c>
      <c r="AQ14" s="434">
        <f>Але!D27</f>
        <v>0</v>
      </c>
      <c r="AR14" s="184">
        <f>AQ14/AP14*100</f>
        <v>0</v>
      </c>
      <c r="AS14" s="188">
        <f>Але!C28</f>
        <v>0</v>
      </c>
      <c r="AT14" s="203">
        <f>Але!D28</f>
        <v>0</v>
      </c>
      <c r="AU14" s="184" t="e">
        <f>AT14/AS14*100</f>
        <v>#DIV/0!</v>
      </c>
      <c r="AV14" s="186"/>
      <c r="AW14" s="186"/>
      <c r="AX14" s="184" t="e">
        <f>AW14/AV14*100</f>
        <v>#DIV/0!</v>
      </c>
      <c r="AY14" s="184">
        <f>Але!C29</f>
        <v>0</v>
      </c>
      <c r="AZ14" s="184">
        <f>Але!C30</f>
        <v>0</v>
      </c>
      <c r="BA14" s="184" t="e">
        <f>AZ14/AY14*100</f>
        <v>#DIV/0!</v>
      </c>
      <c r="BB14" s="184">
        <f>Але!C30</f>
        <v>0</v>
      </c>
      <c r="BC14" s="184">
        <f>Але!D30</f>
        <v>0</v>
      </c>
      <c r="BD14" s="184" t="e">
        <f>BC14/BB14*100</f>
        <v>#DIV/0!</v>
      </c>
      <c r="BE14" s="184">
        <f>Але!C32</f>
        <v>0</v>
      </c>
      <c r="BF14" s="184">
        <f>Але!D31</f>
        <v>0</v>
      </c>
      <c r="BG14" s="184" t="e">
        <f>BF14/BE14*100</f>
        <v>#DIV/0!</v>
      </c>
      <c r="BH14" s="184"/>
      <c r="BI14" s="184"/>
      <c r="BJ14" s="184" t="e">
        <f>BI14/BH14*100</f>
        <v>#DIV/0!</v>
      </c>
      <c r="BK14" s="184"/>
      <c r="BL14" s="184"/>
      <c r="BM14" s="184"/>
      <c r="BN14" s="184"/>
      <c r="BO14" s="222"/>
      <c r="BP14" s="184" t="e">
        <f>BO14/BN14*100</f>
        <v>#DIV/0!</v>
      </c>
      <c r="BQ14" s="184">
        <f>Але!C34</f>
        <v>0</v>
      </c>
      <c r="BR14" s="184">
        <f>Але!D35</f>
        <v>0</v>
      </c>
      <c r="BS14" s="184" t="e">
        <f>BR14/BQ14*100</f>
        <v>#DIV/0!</v>
      </c>
      <c r="BT14" s="184"/>
      <c r="BU14" s="184"/>
      <c r="BV14" s="189" t="e">
        <f>BT14/BU14*100</f>
        <v>#DIV/0!</v>
      </c>
      <c r="BW14" s="189"/>
      <c r="BX14" s="189"/>
      <c r="BY14" s="189" t="e">
        <f>BW14/BX14*100</f>
        <v>#DIV/0!</v>
      </c>
      <c r="BZ14" s="186">
        <f>CC14+CF14+CI14+CL14+CR14+CO14</f>
        <v>1799.8510000000001</v>
      </c>
      <c r="CA14" s="186">
        <f>CD14+CG14+CJ14+CM14+CS14+CP14+CV14</f>
        <v>107.47500000000001</v>
      </c>
      <c r="CB14" s="184">
        <f>CA14/BZ14*100</f>
        <v>5.9713276265646442</v>
      </c>
      <c r="CC14" s="187">
        <f>Але!C39</f>
        <v>1200.7</v>
      </c>
      <c r="CD14" s="187">
        <f>Але!D39</f>
        <v>100.05800000000001</v>
      </c>
      <c r="CE14" s="184">
        <f>CD14/CC14*100</f>
        <v>8.333305571749813</v>
      </c>
      <c r="CF14" s="184">
        <f>Але!C40</f>
        <v>110</v>
      </c>
      <c r="CG14" s="184">
        <f>Але!D40</f>
        <v>0</v>
      </c>
      <c r="CH14" s="184">
        <f>CG14/CF14*100</f>
        <v>0</v>
      </c>
      <c r="CI14" s="184">
        <f>Але!C41</f>
        <v>398.64</v>
      </c>
      <c r="CJ14" s="184">
        <f>Але!D41</f>
        <v>0</v>
      </c>
      <c r="CK14" s="184">
        <f t="shared" ref="CK14:CK29" si="7">CJ14/CI14*100</f>
        <v>0</v>
      </c>
      <c r="CL14" s="184">
        <f>Але!C42</f>
        <v>90.510999999999996</v>
      </c>
      <c r="CM14" s="184">
        <f>Але!D42</f>
        <v>7.4169999999999998</v>
      </c>
      <c r="CN14" s="184">
        <f t="shared" ref="CN14:CN31" si="8">CM14/CL14*100</f>
        <v>8.1945840837025337</v>
      </c>
      <c r="CO14" s="184"/>
      <c r="CP14" s="184"/>
      <c r="CQ14" s="184"/>
      <c r="CR14" s="184">
        <f>Але!C43</f>
        <v>0</v>
      </c>
      <c r="CS14" s="184">
        <f>Але!D43</f>
        <v>0</v>
      </c>
      <c r="CT14" s="184" t="e">
        <f t="shared" ref="CT14:CT31" si="9">CS14/CR14*100</f>
        <v>#DIV/0!</v>
      </c>
      <c r="CU14" s="184"/>
      <c r="CV14" s="184">
        <f>Але!D45</f>
        <v>0</v>
      </c>
      <c r="CW14" s="184" t="e">
        <f>CV13:CV14/CU14*100</f>
        <v>#DIV/0!</v>
      </c>
      <c r="CX14" s="186"/>
      <c r="CY14" s="186"/>
      <c r="CZ14" s="184" t="e">
        <f>CY14/CX14*100</f>
        <v>#DIV/0!</v>
      </c>
      <c r="DA14" s="184"/>
      <c r="DB14" s="184"/>
      <c r="DC14" s="184"/>
      <c r="DD14" s="184"/>
      <c r="DE14" s="184"/>
      <c r="DF14" s="184"/>
      <c r="DG14" s="186">
        <f>DJ14+DY14+EB14+EE14+EH14+EK14+EN14+EQ14+ET14</f>
        <v>2392.6659999999997</v>
      </c>
      <c r="DH14" s="186">
        <f>DK14+DZ14+EC14+EF14+EI14+EL14+EO14+ER14+EU14</f>
        <v>62.727990000000005</v>
      </c>
      <c r="DI14" s="184">
        <f>DH14/DG14*100</f>
        <v>2.6216776599826308</v>
      </c>
      <c r="DJ14" s="186">
        <f>DM14+DP14+DS14+DV14</f>
        <v>1083.4159999999999</v>
      </c>
      <c r="DK14" s="186">
        <f>DN14+DQ14+DT14+DW14</f>
        <v>21.131740000000001</v>
      </c>
      <c r="DL14" s="184">
        <f>DK14/DJ14*100</f>
        <v>1.9504733177283704</v>
      </c>
      <c r="DM14" s="184">
        <f>Але!C54</f>
        <v>1076.0999999999999</v>
      </c>
      <c r="DN14" s="184">
        <f>Але!D54</f>
        <v>21.131740000000001</v>
      </c>
      <c r="DO14" s="184">
        <f>DN14/DM14*100</f>
        <v>1.9637338537310662</v>
      </c>
      <c r="DP14" s="184">
        <f>Але!C57</f>
        <v>0</v>
      </c>
      <c r="DQ14" s="184">
        <f>Але!D57</f>
        <v>0</v>
      </c>
      <c r="DR14" s="184" t="e">
        <f>DQ14/DP14*100</f>
        <v>#DIV/0!</v>
      </c>
      <c r="DS14" s="184">
        <f>Але!C58</f>
        <v>5</v>
      </c>
      <c r="DT14" s="184">
        <f>Але!D58</f>
        <v>0</v>
      </c>
      <c r="DU14" s="184">
        <f>DT14/DS14*100</f>
        <v>0</v>
      </c>
      <c r="DV14" s="184">
        <f>Але!C59</f>
        <v>2.3159999999999998</v>
      </c>
      <c r="DW14" s="184">
        <f>Але!D59</f>
        <v>0</v>
      </c>
      <c r="DX14" s="184">
        <f>DW14/DV14*100</f>
        <v>0</v>
      </c>
      <c r="DY14" s="184">
        <f>Але!C61</f>
        <v>88.974999999999994</v>
      </c>
      <c r="DZ14" s="184">
        <f>Але!D61</f>
        <v>2</v>
      </c>
      <c r="EA14" s="184">
        <f>DZ14/DY14*100</f>
        <v>2.2478224220286598</v>
      </c>
      <c r="EB14" s="184">
        <f>Але!C62</f>
        <v>12</v>
      </c>
      <c r="EC14" s="184">
        <f>Але!D62</f>
        <v>0</v>
      </c>
      <c r="ED14" s="184">
        <f>EC14/EB14*100</f>
        <v>0</v>
      </c>
      <c r="EE14" s="186">
        <f>Але!C67</f>
        <v>651.85500000000002</v>
      </c>
      <c r="EF14" s="186">
        <f>Але!D67</f>
        <v>0</v>
      </c>
      <c r="EG14" s="184">
        <f>EF14/EE14*100</f>
        <v>0</v>
      </c>
      <c r="EH14" s="186">
        <f>Але!C72</f>
        <v>276.32</v>
      </c>
      <c r="EI14" s="186">
        <f>Але!D72</f>
        <v>16.596250000000001</v>
      </c>
      <c r="EJ14" s="184">
        <f>EI14/EH14*100</f>
        <v>6.0061703821656058</v>
      </c>
      <c r="EK14" s="186">
        <f>Але!C76</f>
        <v>276.10000000000002</v>
      </c>
      <c r="EL14" s="190">
        <f>Але!D76</f>
        <v>23</v>
      </c>
      <c r="EM14" s="184">
        <f t="shared" ref="EM14:EM29" si="10">EL14/EK14*100</f>
        <v>8.3303151032234695</v>
      </c>
      <c r="EN14" s="184">
        <f>Але!C78</f>
        <v>0</v>
      </c>
      <c r="EO14" s="184">
        <f>Але!D78</f>
        <v>0</v>
      </c>
      <c r="EP14" s="184" t="e">
        <f t="shared" ref="EP14:EP29" si="11">EO14/EN14*100</f>
        <v>#DIV/0!</v>
      </c>
      <c r="EQ14" s="185">
        <f>Але!C83</f>
        <v>4</v>
      </c>
      <c r="ER14" s="185">
        <f>Але!D83</f>
        <v>0</v>
      </c>
      <c r="ES14" s="184">
        <f>ER14/EQ14*100</f>
        <v>0</v>
      </c>
      <c r="ET14" s="184">
        <f>Але!C89</f>
        <v>0</v>
      </c>
      <c r="EU14" s="184">
        <f>Але!D89</f>
        <v>0</v>
      </c>
      <c r="EV14" s="184" t="e">
        <f>EU14/ET14*100</f>
        <v>#DIV/0!</v>
      </c>
      <c r="EW14" s="191">
        <f t="shared" ref="EW14:EW29" si="12">SUM(C14-DG14)</f>
        <v>4.5474735088646412E-13</v>
      </c>
      <c r="EX14" s="191">
        <f t="shared" ref="EX14:EX29" si="13">SUM(D14-DH14)</f>
        <v>85.054000000000002</v>
      </c>
      <c r="EY14" s="184">
        <f>EX14/EW14*100%</f>
        <v>187035723977719.81</v>
      </c>
      <c r="EZ14" s="192"/>
      <c r="FA14" s="193"/>
      <c r="FC14" s="193"/>
    </row>
    <row r="15" spans="1:159" s="199" customFormat="1" ht="15" customHeight="1">
      <c r="A15" s="181">
        <v>2</v>
      </c>
      <c r="B15" s="194" t="s">
        <v>305</v>
      </c>
      <c r="C15" s="486">
        <f t="shared" ref="C15:C29" si="14">F15+BZ15</f>
        <v>10216.127</v>
      </c>
      <c r="D15" s="448">
        <f>G15+CA15+CY15</f>
        <v>770.75938999999994</v>
      </c>
      <c r="E15" s="187">
        <f t="shared" si="1"/>
        <v>7.5445361045335471</v>
      </c>
      <c r="F15" s="185">
        <f t="shared" si="2"/>
        <v>3735.44</v>
      </c>
      <c r="G15" s="185">
        <f>J15+Y15+AB15+AE15+AH15+AN15+AT15+BF15+AK15+BR15+BO15+AZ15+M15+S15+P15+V15+AQ15</f>
        <v>505.72638999999998</v>
      </c>
      <c r="H15" s="187">
        <f t="shared" ref="H15:H29" si="15">G15/F15*100</f>
        <v>13.538602949050176</v>
      </c>
      <c r="I15" s="195">
        <f>Сун!C6</f>
        <v>443.71499999999997</v>
      </c>
      <c r="J15" s="195">
        <f>Сун!D6</f>
        <v>30.35623</v>
      </c>
      <c r="K15" s="187">
        <f t="shared" ref="K15:K29" si="16">J15/I15*100</f>
        <v>6.8413801651961288</v>
      </c>
      <c r="L15" s="187">
        <f>Сун!C8</f>
        <v>237.12</v>
      </c>
      <c r="M15" s="187">
        <f>Сун!D8</f>
        <v>31.597729999999999</v>
      </c>
      <c r="N15" s="184">
        <f t="shared" ref="N15:N29" si="17">M15/L15*100</f>
        <v>13.325628373819162</v>
      </c>
      <c r="O15" s="184">
        <f>Сун!C9</f>
        <v>2.5049999999999999</v>
      </c>
      <c r="P15" s="184">
        <f>Сун!D9</f>
        <v>0.23594000000000001</v>
      </c>
      <c r="Q15" s="184">
        <f t="shared" ref="Q15:Q29" si="18">P15/O15*100</f>
        <v>9.4187624750499008</v>
      </c>
      <c r="R15" s="184">
        <f>Сун!C10</f>
        <v>396.1</v>
      </c>
      <c r="S15" s="184">
        <f>Сун!D10</f>
        <v>45.989130000000003</v>
      </c>
      <c r="T15" s="184">
        <f t="shared" ref="T15:T29" si="19">S15/R15*100</f>
        <v>11.610484726079273</v>
      </c>
      <c r="U15" s="184">
        <f>Сун!C11</f>
        <v>0</v>
      </c>
      <c r="V15" s="397">
        <f>Сун!D11</f>
        <v>-5.4680499999999999</v>
      </c>
      <c r="W15" s="184" t="e">
        <f t="shared" ref="W15:W29" si="20">V15/U15*100</f>
        <v>#DIV/0!</v>
      </c>
      <c r="X15" s="195">
        <f>Сун!C13</f>
        <v>40</v>
      </c>
      <c r="Y15" s="195">
        <f>Сун!D13</f>
        <v>1.1237999999999999</v>
      </c>
      <c r="Z15" s="187">
        <f t="shared" ref="Z15:Z29" si="21">Y15/X15*100</f>
        <v>2.8094999999999999</v>
      </c>
      <c r="AA15" s="195">
        <f>Сун!C15</f>
        <v>1098</v>
      </c>
      <c r="AB15" s="195">
        <f>Сун!D15</f>
        <v>3.2949199999999998</v>
      </c>
      <c r="AC15" s="187">
        <f t="shared" ref="AC15:AC29" si="22">AB15/AA15*100</f>
        <v>0.30008378870673952</v>
      </c>
      <c r="AD15" s="195">
        <f>Сун!C16</f>
        <v>1285</v>
      </c>
      <c r="AE15" s="195">
        <f>Сун!D16</f>
        <v>64.465689999999995</v>
      </c>
      <c r="AF15" s="187">
        <f t="shared" si="4"/>
        <v>5.0167852140077818</v>
      </c>
      <c r="AG15" s="187">
        <f>Сун!C18</f>
        <v>13</v>
      </c>
      <c r="AH15" s="187">
        <f>Сун!D18</f>
        <v>0.24</v>
      </c>
      <c r="AI15" s="187">
        <f t="shared" ref="AI15:AI31" si="23">AH15/AG15*100</f>
        <v>1.846153846153846</v>
      </c>
      <c r="AJ15" s="187"/>
      <c r="AK15" s="187"/>
      <c r="AL15" s="187" t="e">
        <f t="shared" si="5"/>
        <v>#DIV/0!</v>
      </c>
      <c r="AM15" s="195">
        <f>Сун!C27</f>
        <v>0</v>
      </c>
      <c r="AN15" s="195">
        <f>Сун!D27</f>
        <v>0</v>
      </c>
      <c r="AO15" s="187" t="e">
        <f t="shared" si="6"/>
        <v>#DIV/0!</v>
      </c>
      <c r="AP15" s="195">
        <f>Сун!C28</f>
        <v>200</v>
      </c>
      <c r="AQ15" s="435">
        <f>Сун!D28</f>
        <v>0</v>
      </c>
      <c r="AR15" s="187">
        <f t="shared" ref="AR15:AR29" si="24">AQ15/AP15*100</f>
        <v>0</v>
      </c>
      <c r="AS15" s="188">
        <f>Сун!C29</f>
        <v>20</v>
      </c>
      <c r="AT15" s="395">
        <f>Сун!D29</f>
        <v>4.2370000000000001</v>
      </c>
      <c r="AU15" s="187">
        <f t="shared" ref="AU15:AU29" si="25">AT15/AS15*100</f>
        <v>21.185000000000002</v>
      </c>
      <c r="AV15" s="195"/>
      <c r="AW15" s="195"/>
      <c r="AX15" s="187" t="e">
        <f t="shared" ref="AX15:AX29" si="26">AW15/AV15*100</f>
        <v>#DIV/0!</v>
      </c>
      <c r="AY15" s="187">
        <f>Сун!C31</f>
        <v>0</v>
      </c>
      <c r="AZ15" s="187">
        <f>Сун!D31</f>
        <v>0.66400000000000003</v>
      </c>
      <c r="BA15" s="187" t="e">
        <f t="shared" ref="BA15:BA31" si="27">AZ15/AY15*100</f>
        <v>#DIV/0!</v>
      </c>
      <c r="BB15" s="187"/>
      <c r="BC15" s="187"/>
      <c r="BD15" s="187"/>
      <c r="BE15" s="187">
        <f>Сун!C32</f>
        <v>0</v>
      </c>
      <c r="BF15" s="187">
        <f>Сун!D32</f>
        <v>0</v>
      </c>
      <c r="BG15" s="187" t="e">
        <f t="shared" ref="BG15:BG31" si="28">BF15/BE15*100</f>
        <v>#DIV/0!</v>
      </c>
      <c r="BH15" s="187"/>
      <c r="BI15" s="187"/>
      <c r="BJ15" s="187" t="e">
        <f t="shared" ref="BJ15:BJ29" si="29">BI15/BH15*100</f>
        <v>#DIV/0!</v>
      </c>
      <c r="BK15" s="187">
        <f>Сун!C35</f>
        <v>0</v>
      </c>
      <c r="BL15" s="187">
        <f>Сун!D35</f>
        <v>0</v>
      </c>
      <c r="BM15" s="187"/>
      <c r="BN15" s="187">
        <f>Сун!C35</f>
        <v>0</v>
      </c>
      <c r="BO15" s="358">
        <f>Сун!D35</f>
        <v>0</v>
      </c>
      <c r="BP15" s="187" t="e">
        <f t="shared" ref="BP15:BP29" si="30">BO15/BN15*100</f>
        <v>#DIV/0!</v>
      </c>
      <c r="BQ15" s="187">
        <f>Сун!C37</f>
        <v>0</v>
      </c>
      <c r="BR15" s="187">
        <f>Сун!D37</f>
        <v>328.99</v>
      </c>
      <c r="BS15" s="187" t="e">
        <f t="shared" ref="BS15:BS29" si="31">BR15/BQ15*100</f>
        <v>#DIV/0!</v>
      </c>
      <c r="BT15" s="187"/>
      <c r="BU15" s="187"/>
      <c r="BV15" s="196" t="e">
        <f t="shared" ref="BV15:BV29" si="32">BT15/BU15*100</f>
        <v>#DIV/0!</v>
      </c>
      <c r="BW15" s="196"/>
      <c r="BX15" s="196"/>
      <c r="BY15" s="196" t="e">
        <f t="shared" ref="BY15:BY29" si="33">BW15/BX15*100</f>
        <v>#DIV/0!</v>
      </c>
      <c r="BZ15" s="186">
        <f t="shared" ref="BZ15:BZ29" si="34">CC15+CF15+CI15+CL15+CR15+CO15</f>
        <v>6480.6870000000008</v>
      </c>
      <c r="CA15" s="186">
        <f t="shared" ref="CA15:CA29" si="35">CD15+CG15+CJ15+CM15+CS15+CP15+CV15</f>
        <v>265.03300000000002</v>
      </c>
      <c r="CB15" s="187">
        <f>CA15/BZ15*100</f>
        <v>4.0895818606885346</v>
      </c>
      <c r="CC15" s="187">
        <f>Сун!C42</f>
        <v>3003</v>
      </c>
      <c r="CD15" s="187">
        <f>Сун!D42</f>
        <v>250.2</v>
      </c>
      <c r="CE15" s="187">
        <f t="shared" ref="CE15:CE29" si="36">CD15/CC15*100</f>
        <v>8.3316683316683307</v>
      </c>
      <c r="CF15" s="187">
        <f>Сун!C43</f>
        <v>0</v>
      </c>
      <c r="CG15" s="187">
        <f>Сун!D43</f>
        <v>0</v>
      </c>
      <c r="CH15" s="187" t="e">
        <f t="shared" ref="CH15:CH29" si="37">CG15/CF15*100</f>
        <v>#DIV/0!</v>
      </c>
      <c r="CI15" s="237">
        <f>Сун!C44</f>
        <v>3296.61</v>
      </c>
      <c r="CJ15" s="187">
        <f>Сун!D44</f>
        <v>0</v>
      </c>
      <c r="CK15" s="187">
        <f t="shared" si="7"/>
        <v>0</v>
      </c>
      <c r="CL15" s="187">
        <f>Сун!C46</f>
        <v>181.077</v>
      </c>
      <c r="CM15" s="187">
        <f>Сун!D46</f>
        <v>14.833</v>
      </c>
      <c r="CN15" s="187">
        <f t="shared" si="8"/>
        <v>8.1915428243233546</v>
      </c>
      <c r="CO15" s="187">
        <f>Сун!C47</f>
        <v>0</v>
      </c>
      <c r="CP15" s="187">
        <f>Сун!D47</f>
        <v>0</v>
      </c>
      <c r="CQ15" s="187" t="e">
        <f>CP15/CO15*100</f>
        <v>#DIV/0!</v>
      </c>
      <c r="CR15" s="187">
        <f>Сун!C48</f>
        <v>0</v>
      </c>
      <c r="CS15" s="187">
        <f>Сун!D48</f>
        <v>0</v>
      </c>
      <c r="CT15" s="187" t="e">
        <f t="shared" si="9"/>
        <v>#DIV/0!</v>
      </c>
      <c r="CU15" s="187"/>
      <c r="CV15" s="187"/>
      <c r="CW15" s="187"/>
      <c r="CX15" s="195"/>
      <c r="CY15" s="195"/>
      <c r="CZ15" s="187" t="e">
        <f t="shared" ref="CZ15:CZ29" si="38">CY15/CX15*100</f>
        <v>#DIV/0!</v>
      </c>
      <c r="DA15" s="187"/>
      <c r="DB15" s="187"/>
      <c r="DC15" s="187"/>
      <c r="DD15" s="187"/>
      <c r="DE15" s="187"/>
      <c r="DF15" s="187"/>
      <c r="DG15" s="195">
        <f>DJ15+DY15+EB15+EE15+EH15+EK15+EN15+EQ15+ET15</f>
        <v>10216.126999999999</v>
      </c>
      <c r="DH15" s="195">
        <f t="shared" ref="DG15:DH29" si="39">DK15+DZ15+EC15+EF15+EI15+EL15+EO15+ER15+EU15</f>
        <v>242.67250000000001</v>
      </c>
      <c r="DI15" s="187">
        <f t="shared" ref="DI15:DI29" si="40">DH15/DG15*100</f>
        <v>2.3753864845258881</v>
      </c>
      <c r="DJ15" s="195">
        <f>DM15+DP15+DS15+DV15</f>
        <v>1757.5429999999999</v>
      </c>
      <c r="DK15" s="195">
        <f t="shared" ref="DJ15:DK29" si="41">DN15+DQ15+DT15+DW15</f>
        <v>38.672499999999999</v>
      </c>
      <c r="DL15" s="187">
        <f t="shared" ref="DL15:DL29" si="42">DK15/DJ15*100</f>
        <v>2.2003729069502138</v>
      </c>
      <c r="DM15" s="187">
        <f>Сун!C59</f>
        <v>1746.6</v>
      </c>
      <c r="DN15" s="187">
        <f>Сун!D59</f>
        <v>38.672499999999999</v>
      </c>
      <c r="DO15" s="187">
        <f t="shared" ref="DO15:DO29" si="43">DN15/DM15*100</f>
        <v>2.2141589373640214</v>
      </c>
      <c r="DP15" s="187">
        <f>Сун!C62</f>
        <v>0</v>
      </c>
      <c r="DQ15" s="187">
        <f>Сун!D62</f>
        <v>0</v>
      </c>
      <c r="DR15" s="187" t="e">
        <f t="shared" ref="DR15:DR29" si="44">DQ15/DP15*100</f>
        <v>#DIV/0!</v>
      </c>
      <c r="DS15" s="187">
        <f>Сун!C63</f>
        <v>5</v>
      </c>
      <c r="DT15" s="187">
        <f>Сун!D63</f>
        <v>0</v>
      </c>
      <c r="DU15" s="187">
        <f t="shared" ref="DU15:DU29" si="45">DT15/DS15*100</f>
        <v>0</v>
      </c>
      <c r="DV15" s="187">
        <f>Сун!C64</f>
        <v>5.9429999999999996</v>
      </c>
      <c r="DW15" s="187">
        <f>Сун!D64</f>
        <v>0</v>
      </c>
      <c r="DX15" s="187">
        <f t="shared" ref="DX15:DX29" si="46">DW15/DV15*100</f>
        <v>0</v>
      </c>
      <c r="DY15" s="187">
        <f>Сун!C66</f>
        <v>177.95</v>
      </c>
      <c r="DZ15" s="187">
        <f>Сун!D66</f>
        <v>4</v>
      </c>
      <c r="EA15" s="187">
        <f t="shared" ref="EA15:EA31" si="47">DZ15/DY15*100</f>
        <v>2.2478224220286598</v>
      </c>
      <c r="EB15" s="187">
        <f>Сун!C67</f>
        <v>4</v>
      </c>
      <c r="EC15" s="187">
        <f>Сун!D67</f>
        <v>0</v>
      </c>
      <c r="ED15" s="187">
        <f t="shared" ref="ED15:ED31" si="48">EC15/EB15*100</f>
        <v>0</v>
      </c>
      <c r="EE15" s="195">
        <f>Сун!C72</f>
        <v>2187.4849999999997</v>
      </c>
      <c r="EF15" s="195">
        <f>Сун!D72</f>
        <v>0</v>
      </c>
      <c r="EG15" s="187">
        <f t="shared" ref="EG15:EG29" si="49">EF15/EE15*100</f>
        <v>0</v>
      </c>
      <c r="EH15" s="195">
        <f>Сун!C77</f>
        <v>3086.549</v>
      </c>
      <c r="EI15" s="195">
        <f>Сун!D77</f>
        <v>0</v>
      </c>
      <c r="EJ15" s="187">
        <f t="shared" ref="EJ15:EJ29" si="50">EI15/EH15*100</f>
        <v>0</v>
      </c>
      <c r="EK15" s="195">
        <f>Сун!C82</f>
        <v>2982.6</v>
      </c>
      <c r="EL15" s="197">
        <f>Сун!D82</f>
        <v>200</v>
      </c>
      <c r="EM15" s="187">
        <f t="shared" si="10"/>
        <v>6.7055589083350107</v>
      </c>
      <c r="EN15" s="187">
        <f>Сун!C85</f>
        <v>0</v>
      </c>
      <c r="EO15" s="187">
        <f>Сун!D85</f>
        <v>0</v>
      </c>
      <c r="EP15" s="187" t="e">
        <f t="shared" si="11"/>
        <v>#DIV/0!</v>
      </c>
      <c r="EQ15" s="198">
        <f>Сун!C90</f>
        <v>20</v>
      </c>
      <c r="ER15" s="198">
        <f>Сун!D90</f>
        <v>0</v>
      </c>
      <c r="ES15" s="187">
        <f t="shared" ref="ES15:ES29" si="51">ER15/EQ15*100</f>
        <v>0</v>
      </c>
      <c r="ET15" s="187">
        <f>Сун!C96</f>
        <v>0</v>
      </c>
      <c r="EU15" s="187">
        <f>Сун!D96</f>
        <v>0</v>
      </c>
      <c r="EV15" s="184" t="e">
        <f>EU15/ET15*100</f>
        <v>#DIV/0!</v>
      </c>
      <c r="EW15" s="191">
        <f t="shared" si="12"/>
        <v>1.8189894035458565E-12</v>
      </c>
      <c r="EX15" s="191">
        <f t="shared" si="13"/>
        <v>528.08688999999993</v>
      </c>
      <c r="EY15" s="184">
        <f>EX15/EW15*100%</f>
        <v>290318838015532.69</v>
      </c>
      <c r="EZ15" s="192"/>
      <c r="FA15" s="193"/>
      <c r="FC15" s="193"/>
    </row>
    <row r="16" spans="1:159" s="169" customFormat="1" ht="15" customHeight="1">
      <c r="A16" s="181">
        <v>3</v>
      </c>
      <c r="B16" s="194" t="s">
        <v>306</v>
      </c>
      <c r="C16" s="487">
        <f t="shared" si="14"/>
        <v>6097.125</v>
      </c>
      <c r="D16" s="448">
        <f t="shared" si="0"/>
        <v>250.66846000000001</v>
      </c>
      <c r="E16" s="187">
        <f t="shared" si="1"/>
        <v>4.1112566988539685</v>
      </c>
      <c r="F16" s="185">
        <f t="shared" si="2"/>
        <v>1991.4749999999999</v>
      </c>
      <c r="G16" s="185">
        <f t="shared" si="3"/>
        <v>89.243459999999999</v>
      </c>
      <c r="H16" s="187">
        <f t="shared" si="15"/>
        <v>4.4812744322675409</v>
      </c>
      <c r="I16" s="291">
        <f>Иль!C6</f>
        <v>100.23</v>
      </c>
      <c r="J16" s="291">
        <f>Иль!D6</f>
        <v>1.5050300000000001</v>
      </c>
      <c r="K16" s="187">
        <f t="shared" si="16"/>
        <v>1.5015763743390202</v>
      </c>
      <c r="L16" s="187">
        <f>Иль!C8</f>
        <v>224.26</v>
      </c>
      <c r="M16" s="187">
        <f>Иль!D8</f>
        <v>29.883949999999999</v>
      </c>
      <c r="N16" s="184">
        <f t="shared" si="17"/>
        <v>13.325581913849996</v>
      </c>
      <c r="O16" s="184">
        <f>Иль!C9</f>
        <v>2.4049999999999998</v>
      </c>
      <c r="P16" s="184">
        <f>Иль!D9</f>
        <v>0.22314000000000001</v>
      </c>
      <c r="Q16" s="184">
        <f t="shared" si="18"/>
        <v>9.2781704781704786</v>
      </c>
      <c r="R16" s="184">
        <f>Иль!C10</f>
        <v>374.58</v>
      </c>
      <c r="S16" s="184">
        <f>Иль!D10</f>
        <v>43.494810000000001</v>
      </c>
      <c r="T16" s="184">
        <f t="shared" si="19"/>
        <v>11.611621015537404</v>
      </c>
      <c r="U16" s="184">
        <f>Иль!C11</f>
        <v>0</v>
      </c>
      <c r="V16" s="397">
        <f>Иль!D11</f>
        <v>-5.1714799999999999</v>
      </c>
      <c r="W16" s="184" t="e">
        <f t="shared" si="20"/>
        <v>#DIV/0!</v>
      </c>
      <c r="X16" s="195">
        <f>Иль!C13</f>
        <v>7</v>
      </c>
      <c r="Y16" s="195">
        <f>Иль!D13</f>
        <v>0</v>
      </c>
      <c r="Z16" s="187">
        <f t="shared" si="21"/>
        <v>0</v>
      </c>
      <c r="AA16" s="195">
        <f>Иль!C15</f>
        <v>248</v>
      </c>
      <c r="AB16" s="195">
        <f>Иль!D15</f>
        <v>2.6137800000000002</v>
      </c>
      <c r="AC16" s="187">
        <f t="shared" si="22"/>
        <v>1.0539435483870969</v>
      </c>
      <c r="AD16" s="195">
        <f>Иль!C16</f>
        <v>810</v>
      </c>
      <c r="AE16" s="195">
        <f>Иль!D16</f>
        <v>14.144080000000001</v>
      </c>
      <c r="AF16" s="187">
        <f t="shared" si="4"/>
        <v>1.746182716049383</v>
      </c>
      <c r="AG16" s="187">
        <f>Иль!C18</f>
        <v>5</v>
      </c>
      <c r="AH16" s="187">
        <f>Иль!D18</f>
        <v>0</v>
      </c>
      <c r="AI16" s="187">
        <f t="shared" si="23"/>
        <v>0</v>
      </c>
      <c r="AJ16" s="187"/>
      <c r="AK16" s="187"/>
      <c r="AL16" s="187" t="e">
        <f t="shared" si="5"/>
        <v>#DIV/0!</v>
      </c>
      <c r="AM16" s="195">
        <f>Иль!C27</f>
        <v>0</v>
      </c>
      <c r="AN16" s="195">
        <f>Иль!D27</f>
        <v>0</v>
      </c>
      <c r="AO16" s="187" t="e">
        <f t="shared" si="6"/>
        <v>#DIV/0!</v>
      </c>
      <c r="AP16" s="195">
        <f>Иль!C28</f>
        <v>200</v>
      </c>
      <c r="AQ16" s="435">
        <f>Иль!D28</f>
        <v>0</v>
      </c>
      <c r="AR16" s="187">
        <f t="shared" si="24"/>
        <v>0</v>
      </c>
      <c r="AS16" s="188">
        <f>Иль!C29</f>
        <v>20</v>
      </c>
      <c r="AT16" s="395">
        <f>Иль!D29</f>
        <v>2.5501499999999999</v>
      </c>
      <c r="AU16" s="187">
        <f t="shared" si="25"/>
        <v>12.75075</v>
      </c>
      <c r="AV16" s="195"/>
      <c r="AW16" s="195"/>
      <c r="AX16" s="187" t="e">
        <f t="shared" si="26"/>
        <v>#DIV/0!</v>
      </c>
      <c r="AY16" s="187"/>
      <c r="AZ16" s="187"/>
      <c r="BA16" s="187" t="e">
        <f t="shared" si="27"/>
        <v>#DIV/0!</v>
      </c>
      <c r="BB16" s="187"/>
      <c r="BC16" s="187"/>
      <c r="BD16" s="187"/>
      <c r="BE16" s="187">
        <f>Иль!C34</f>
        <v>0</v>
      </c>
      <c r="BF16" s="187">
        <f>Иль!D34</f>
        <v>0</v>
      </c>
      <c r="BG16" s="187" t="e">
        <f t="shared" si="28"/>
        <v>#DIV/0!</v>
      </c>
      <c r="BH16" s="187"/>
      <c r="BI16" s="187"/>
      <c r="BJ16" s="187" t="e">
        <f t="shared" si="29"/>
        <v>#DIV/0!</v>
      </c>
      <c r="BK16" s="187"/>
      <c r="BL16" s="187"/>
      <c r="BM16" s="187"/>
      <c r="BN16" s="187"/>
      <c r="BO16" s="358">
        <f>Иль!D35</f>
        <v>0</v>
      </c>
      <c r="BP16" s="187" t="e">
        <f t="shared" si="30"/>
        <v>#DIV/0!</v>
      </c>
      <c r="BQ16" s="187">
        <v>0</v>
      </c>
      <c r="BR16" s="187">
        <f>Иль!D37</f>
        <v>0</v>
      </c>
      <c r="BS16" s="187" t="e">
        <f t="shared" si="31"/>
        <v>#DIV/0!</v>
      </c>
      <c r="BT16" s="187"/>
      <c r="BU16" s="187"/>
      <c r="BV16" s="196" t="e">
        <f t="shared" si="32"/>
        <v>#DIV/0!</v>
      </c>
      <c r="BW16" s="196"/>
      <c r="BX16" s="196"/>
      <c r="BY16" s="196" t="e">
        <f t="shared" si="33"/>
        <v>#DIV/0!</v>
      </c>
      <c r="BZ16" s="186">
        <f t="shared" si="34"/>
        <v>4105.6500000000005</v>
      </c>
      <c r="CA16" s="186">
        <f t="shared" si="35"/>
        <v>161.42500000000001</v>
      </c>
      <c r="CB16" s="187">
        <f>CA16/BZ16*100</f>
        <v>3.9317769415317914</v>
      </c>
      <c r="CC16" s="187">
        <f>Иль!C42</f>
        <v>1759.1</v>
      </c>
      <c r="CD16" s="187">
        <f>Иль!D42</f>
        <v>146.59200000000001</v>
      </c>
      <c r="CE16" s="187">
        <f t="shared" si="36"/>
        <v>8.3333522824171453</v>
      </c>
      <c r="CF16" s="187">
        <f>Иль!C43</f>
        <v>120</v>
      </c>
      <c r="CG16" s="187">
        <f>Иль!D43</f>
        <v>0</v>
      </c>
      <c r="CH16" s="187">
        <f t="shared" si="37"/>
        <v>0</v>
      </c>
      <c r="CI16" s="184">
        <f>Иль!C44</f>
        <v>2047.41</v>
      </c>
      <c r="CJ16" s="187">
        <f>Иль!D44</f>
        <v>0</v>
      </c>
      <c r="CK16" s="187">
        <f t="shared" si="7"/>
        <v>0</v>
      </c>
      <c r="CL16" s="187">
        <f>Иль!C46</f>
        <v>179.14</v>
      </c>
      <c r="CM16" s="187">
        <f>Иль!D46</f>
        <v>14.833</v>
      </c>
      <c r="CN16" s="187">
        <f t="shared" si="8"/>
        <v>8.2801161103047907</v>
      </c>
      <c r="CO16" s="187">
        <f>Иль!C47</f>
        <v>0</v>
      </c>
      <c r="CP16" s="187">
        <f>Иль!D47</f>
        <v>0</v>
      </c>
      <c r="CQ16" s="187"/>
      <c r="CR16" s="187">
        <f>Иль!C51</f>
        <v>0</v>
      </c>
      <c r="CS16" s="187">
        <f>Иль!D51</f>
        <v>0</v>
      </c>
      <c r="CT16" s="187" t="e">
        <f t="shared" si="9"/>
        <v>#DIV/0!</v>
      </c>
      <c r="CU16" s="187"/>
      <c r="CV16" s="187"/>
      <c r="CW16" s="187"/>
      <c r="CX16" s="195"/>
      <c r="CY16" s="195"/>
      <c r="CZ16" s="187" t="e">
        <f t="shared" si="38"/>
        <v>#DIV/0!</v>
      </c>
      <c r="DA16" s="187"/>
      <c r="DB16" s="187"/>
      <c r="DC16" s="187"/>
      <c r="DD16" s="187"/>
      <c r="DE16" s="187"/>
      <c r="DF16" s="187">
        <v>0</v>
      </c>
      <c r="DG16" s="195">
        <f t="shared" si="39"/>
        <v>6097.1250000000009</v>
      </c>
      <c r="DH16" s="195">
        <f t="shared" si="39"/>
        <v>163.58840000000001</v>
      </c>
      <c r="DI16" s="187">
        <f t="shared" si="40"/>
        <v>2.6830415974742188</v>
      </c>
      <c r="DJ16" s="195">
        <f t="shared" si="41"/>
        <v>1256.1510000000001</v>
      </c>
      <c r="DK16" s="195">
        <f t="shared" si="41"/>
        <v>33.5884</v>
      </c>
      <c r="DL16" s="187">
        <f t="shared" si="42"/>
        <v>2.673914202989927</v>
      </c>
      <c r="DM16" s="187">
        <f>Иль!C59</f>
        <v>1247.4000000000001</v>
      </c>
      <c r="DN16" s="187">
        <f>Иль!D59</f>
        <v>33.5884</v>
      </c>
      <c r="DO16" s="187">
        <f t="shared" si="43"/>
        <v>2.692672759339426</v>
      </c>
      <c r="DP16" s="187">
        <f>Иль!C62</f>
        <v>0</v>
      </c>
      <c r="DQ16" s="187">
        <f>Иль!D62</f>
        <v>0</v>
      </c>
      <c r="DR16" s="187" t="e">
        <f t="shared" si="44"/>
        <v>#DIV/0!</v>
      </c>
      <c r="DS16" s="187">
        <f>Иль!C63</f>
        <v>5</v>
      </c>
      <c r="DT16" s="187">
        <f>Иль!D63</f>
        <v>0</v>
      </c>
      <c r="DU16" s="187">
        <f t="shared" si="45"/>
        <v>0</v>
      </c>
      <c r="DV16" s="187">
        <f>Иль!C64</f>
        <v>3.7509999999999999</v>
      </c>
      <c r="DW16" s="187">
        <f>Иль!D64</f>
        <v>0</v>
      </c>
      <c r="DX16" s="187">
        <f t="shared" si="46"/>
        <v>0</v>
      </c>
      <c r="DY16" s="187">
        <f>Иль!C66</f>
        <v>177.95</v>
      </c>
      <c r="DZ16" s="187">
        <f>Иль!D66</f>
        <v>4</v>
      </c>
      <c r="EA16" s="187">
        <f t="shared" si="47"/>
        <v>2.2478224220286598</v>
      </c>
      <c r="EB16" s="187">
        <f>Иль!C67</f>
        <v>4</v>
      </c>
      <c r="EC16" s="187">
        <f>Иль!D67</f>
        <v>0</v>
      </c>
      <c r="ED16" s="187">
        <f t="shared" si="48"/>
        <v>0</v>
      </c>
      <c r="EE16" s="195">
        <f>Иль!C73</f>
        <v>2751.1550000000002</v>
      </c>
      <c r="EF16" s="195">
        <f>Иль!D73</f>
        <v>0</v>
      </c>
      <c r="EG16" s="187">
        <f t="shared" si="49"/>
        <v>0</v>
      </c>
      <c r="EH16" s="195">
        <f>Иль!C80</f>
        <v>219.56899999999999</v>
      </c>
      <c r="EI16" s="195">
        <f>Иль!D80</f>
        <v>0</v>
      </c>
      <c r="EJ16" s="187">
        <f t="shared" si="50"/>
        <v>0</v>
      </c>
      <c r="EK16" s="195">
        <f>Иль!C84</f>
        <v>1686.3</v>
      </c>
      <c r="EL16" s="197">
        <f>Иль!D84</f>
        <v>126</v>
      </c>
      <c r="EM16" s="187">
        <f t="shared" si="10"/>
        <v>7.4719800747198013</v>
      </c>
      <c r="EN16" s="187">
        <f>Иль!C86</f>
        <v>0</v>
      </c>
      <c r="EO16" s="187">
        <f>Иль!D86</f>
        <v>0</v>
      </c>
      <c r="EP16" s="187" t="e">
        <f t="shared" si="11"/>
        <v>#DIV/0!</v>
      </c>
      <c r="EQ16" s="198">
        <f>Иль!C91</f>
        <v>2</v>
      </c>
      <c r="ER16" s="198">
        <f>Иль!D91</f>
        <v>0</v>
      </c>
      <c r="ES16" s="187">
        <f t="shared" si="51"/>
        <v>0</v>
      </c>
      <c r="ET16" s="187">
        <f>Иль!C97</f>
        <v>0</v>
      </c>
      <c r="EU16" s="187">
        <f>Иль!D97</f>
        <v>0</v>
      </c>
      <c r="EV16" s="184" t="e">
        <f t="shared" ref="EV16:EV29" si="52">EU16/ET16*100</f>
        <v>#DIV/0!</v>
      </c>
      <c r="EW16" s="191">
        <f t="shared" si="12"/>
        <v>-9.0949470177292824E-13</v>
      </c>
      <c r="EX16" s="191">
        <f t="shared" si="13"/>
        <v>87.080060000000003</v>
      </c>
      <c r="EY16" s="184">
        <f>EX16/EW16*100</f>
        <v>-9574553851743176</v>
      </c>
      <c r="EZ16" s="192"/>
      <c r="FA16" s="193"/>
      <c r="FC16" s="193"/>
    </row>
    <row r="17" spans="1:170" s="169" customFormat="1" ht="15" customHeight="1">
      <c r="A17" s="181">
        <v>4</v>
      </c>
      <c r="B17" s="194" t="s">
        <v>307</v>
      </c>
      <c r="C17" s="487">
        <f t="shared" si="14"/>
        <v>6990.2579999999989</v>
      </c>
      <c r="D17" s="448">
        <f t="shared" si="0"/>
        <v>304.81156999999996</v>
      </c>
      <c r="E17" s="187">
        <f t="shared" si="1"/>
        <v>4.3605195974168618</v>
      </c>
      <c r="F17" s="185">
        <f t="shared" si="2"/>
        <v>4420.4909999999991</v>
      </c>
      <c r="G17" s="185">
        <f t="shared" si="3"/>
        <v>198.22056999999998</v>
      </c>
      <c r="H17" s="187">
        <f t="shared" si="15"/>
        <v>4.4841301565821539</v>
      </c>
      <c r="I17" s="195">
        <f>Кад!C6</f>
        <v>452.03100000000001</v>
      </c>
      <c r="J17" s="195">
        <f>Кад!D6</f>
        <v>12.968579999999999</v>
      </c>
      <c r="K17" s="187">
        <f t="shared" si="16"/>
        <v>2.8689581024310278</v>
      </c>
      <c r="L17" s="187">
        <f>Кад!C8</f>
        <v>266.87</v>
      </c>
      <c r="M17" s="187">
        <f>Кад!D8</f>
        <v>35.56082</v>
      </c>
      <c r="N17" s="184">
        <f t="shared" si="17"/>
        <v>13.325147075355043</v>
      </c>
      <c r="O17" s="184">
        <f>Кад!C9</f>
        <v>2.86</v>
      </c>
      <c r="P17" s="184">
        <f>Кад!D9</f>
        <v>0.26554</v>
      </c>
      <c r="Q17" s="184">
        <f t="shared" si="18"/>
        <v>9.2846153846153854</v>
      </c>
      <c r="R17" s="184">
        <f>Кад!C10</f>
        <v>445.73</v>
      </c>
      <c r="S17" s="184">
        <f>Кад!D10</f>
        <v>51.757260000000002</v>
      </c>
      <c r="T17" s="184">
        <f t="shared" si="19"/>
        <v>11.611796378973818</v>
      </c>
      <c r="U17" s="184">
        <f>Кад!C11</f>
        <v>0</v>
      </c>
      <c r="V17" s="397">
        <f>Кад!D11</f>
        <v>-6.1538700000000004</v>
      </c>
      <c r="W17" s="184" t="e">
        <f t="shared" si="20"/>
        <v>#DIV/0!</v>
      </c>
      <c r="X17" s="195">
        <f>Кад!C13</f>
        <v>50</v>
      </c>
      <c r="Y17" s="195">
        <f>Кад!D13</f>
        <v>1.2975000000000001</v>
      </c>
      <c r="Z17" s="187">
        <f t="shared" si="21"/>
        <v>2.5950000000000002</v>
      </c>
      <c r="AA17" s="195">
        <f>Кад!C15</f>
        <v>338</v>
      </c>
      <c r="AB17" s="195">
        <f>Кад!D15</f>
        <v>2.6716099999999998</v>
      </c>
      <c r="AC17" s="187">
        <f t="shared" si="22"/>
        <v>0.7904171597633135</v>
      </c>
      <c r="AD17" s="195">
        <f>Кад!C16</f>
        <v>2800</v>
      </c>
      <c r="AE17" s="195">
        <f>Кад!D16</f>
        <v>94.094750000000005</v>
      </c>
      <c r="AF17" s="187">
        <f t="shared" si="4"/>
        <v>3.3605267857142858</v>
      </c>
      <c r="AG17" s="187">
        <f>Кад!C18</f>
        <v>25</v>
      </c>
      <c r="AH17" s="187">
        <f>Кад!D18</f>
        <v>0.8</v>
      </c>
      <c r="AI17" s="187">
        <f t="shared" si="23"/>
        <v>3.2</v>
      </c>
      <c r="AJ17" s="187"/>
      <c r="AK17" s="187"/>
      <c r="AL17" s="187" t="e">
        <f t="shared" si="5"/>
        <v>#DIV/0!</v>
      </c>
      <c r="AM17" s="195">
        <v>0</v>
      </c>
      <c r="AN17" s="195">
        <v>0</v>
      </c>
      <c r="AO17" s="187" t="e">
        <f t="shared" si="6"/>
        <v>#DIV/0!</v>
      </c>
      <c r="AP17" s="195">
        <f>Кад!C27</f>
        <v>40</v>
      </c>
      <c r="AQ17" s="435">
        <f>Кад!D27</f>
        <v>0</v>
      </c>
      <c r="AR17" s="187">
        <f t="shared" si="24"/>
        <v>0</v>
      </c>
      <c r="AS17" s="188">
        <f>Кад!C28</f>
        <v>0</v>
      </c>
      <c r="AT17" s="395">
        <f>Кад!D28</f>
        <v>0</v>
      </c>
      <c r="AU17" s="187" t="e">
        <f t="shared" si="25"/>
        <v>#DIV/0!</v>
      </c>
      <c r="AV17" s="195"/>
      <c r="AW17" s="195"/>
      <c r="AX17" s="187" t="e">
        <f t="shared" si="26"/>
        <v>#DIV/0!</v>
      </c>
      <c r="AY17" s="187">
        <f>Кад!C30</f>
        <v>0</v>
      </c>
      <c r="AZ17" s="187">
        <f>Кад!D30</f>
        <v>0</v>
      </c>
      <c r="BA17" s="187" t="e">
        <f t="shared" si="27"/>
        <v>#DIV/0!</v>
      </c>
      <c r="BB17" s="187"/>
      <c r="BC17" s="187"/>
      <c r="BD17" s="187"/>
      <c r="BE17" s="187">
        <f>Кад!C33</f>
        <v>0</v>
      </c>
      <c r="BF17" s="187">
        <f>Кад!D33</f>
        <v>0</v>
      </c>
      <c r="BG17" s="187" t="e">
        <f t="shared" si="28"/>
        <v>#DIV/0!</v>
      </c>
      <c r="BH17" s="187"/>
      <c r="BI17" s="187"/>
      <c r="BJ17" s="187" t="e">
        <f t="shared" si="29"/>
        <v>#DIV/0!</v>
      </c>
      <c r="BK17" s="187"/>
      <c r="BL17" s="187"/>
      <c r="BM17" s="187"/>
      <c r="BN17" s="187"/>
      <c r="BO17" s="358">
        <f>Кад!D34</f>
        <v>0</v>
      </c>
      <c r="BP17" s="187" t="e">
        <f t="shared" si="30"/>
        <v>#DIV/0!</v>
      </c>
      <c r="BQ17" s="187">
        <f>Кад!C36</f>
        <v>0</v>
      </c>
      <c r="BR17" s="187">
        <f>Кад!D36</f>
        <v>4.95838</v>
      </c>
      <c r="BS17" s="187" t="e">
        <f t="shared" si="31"/>
        <v>#DIV/0!</v>
      </c>
      <c r="BT17" s="187"/>
      <c r="BU17" s="187"/>
      <c r="BV17" s="196" t="e">
        <f t="shared" si="32"/>
        <v>#DIV/0!</v>
      </c>
      <c r="BW17" s="196"/>
      <c r="BX17" s="196"/>
      <c r="BY17" s="196" t="e">
        <f t="shared" si="33"/>
        <v>#DIV/0!</v>
      </c>
      <c r="BZ17" s="186">
        <f t="shared" si="34"/>
        <v>2569.7669999999998</v>
      </c>
      <c r="CA17" s="186">
        <f t="shared" si="35"/>
        <v>106.59099999999999</v>
      </c>
      <c r="CB17" s="187">
        <f>CA17/BZ17*100</f>
        <v>4.1478857810844332</v>
      </c>
      <c r="CC17" s="187">
        <f>Кад!C41</f>
        <v>1101.0999999999999</v>
      </c>
      <c r="CD17" s="187">
        <f>Кад!D41</f>
        <v>91.757999999999996</v>
      </c>
      <c r="CE17" s="187">
        <f t="shared" si="36"/>
        <v>8.333303060575787</v>
      </c>
      <c r="CF17" s="187">
        <f>Кад!C42</f>
        <v>0</v>
      </c>
      <c r="CG17" s="187">
        <f>Кад!D42</f>
        <v>0</v>
      </c>
      <c r="CH17" s="187" t="e">
        <f t="shared" si="37"/>
        <v>#DIV/0!</v>
      </c>
      <c r="CI17" s="184">
        <f>Кад!C43</f>
        <v>1288.22</v>
      </c>
      <c r="CJ17" s="187">
        <f>Кад!D43</f>
        <v>0</v>
      </c>
      <c r="CK17" s="187">
        <f t="shared" si="7"/>
        <v>0</v>
      </c>
      <c r="CL17" s="187">
        <f>Кад!C45</f>
        <v>180.447</v>
      </c>
      <c r="CM17" s="187">
        <f>Кад!D45</f>
        <v>14.833</v>
      </c>
      <c r="CN17" s="187">
        <f t="shared" si="8"/>
        <v>8.220142202419547</v>
      </c>
      <c r="CO17" s="187"/>
      <c r="CP17" s="187"/>
      <c r="CQ17" s="187"/>
      <c r="CR17" s="187">
        <f>Кад!C47</f>
        <v>0</v>
      </c>
      <c r="CS17" s="187">
        <f>Кад!D47</f>
        <v>0</v>
      </c>
      <c r="CT17" s="187" t="e">
        <f t="shared" si="9"/>
        <v>#DIV/0!</v>
      </c>
      <c r="CU17" s="187"/>
      <c r="CV17" s="187"/>
      <c r="CW17" s="187"/>
      <c r="CX17" s="195"/>
      <c r="CY17" s="195"/>
      <c r="CZ17" s="187" t="e">
        <f t="shared" si="38"/>
        <v>#DIV/0!</v>
      </c>
      <c r="DA17" s="187"/>
      <c r="DB17" s="187"/>
      <c r="DC17" s="187"/>
      <c r="DD17" s="187"/>
      <c r="DE17" s="187"/>
      <c r="DF17" s="187"/>
      <c r="DG17" s="195">
        <f t="shared" si="39"/>
        <v>6990.2580000000007</v>
      </c>
      <c r="DH17" s="195">
        <f t="shared" si="39"/>
        <v>255.61583000000002</v>
      </c>
      <c r="DI17" s="187">
        <f t="shared" si="40"/>
        <v>3.6567438569506305</v>
      </c>
      <c r="DJ17" s="195">
        <f t="shared" si="41"/>
        <v>1592.1209999999999</v>
      </c>
      <c r="DK17" s="195">
        <f t="shared" si="41"/>
        <v>36.462609999999998</v>
      </c>
      <c r="DL17" s="187">
        <f t="shared" si="42"/>
        <v>2.2901908837330831</v>
      </c>
      <c r="DM17" s="187">
        <f>Кад!C57</f>
        <v>1582.0709999999999</v>
      </c>
      <c r="DN17" s="187">
        <f>Кад!D57</f>
        <v>36.462609999999998</v>
      </c>
      <c r="DO17" s="187">
        <f t="shared" si="43"/>
        <v>2.3047391678376004</v>
      </c>
      <c r="DP17" s="187">
        <f>Кад!C60</f>
        <v>0</v>
      </c>
      <c r="DQ17" s="187">
        <f>Кад!D60</f>
        <v>0</v>
      </c>
      <c r="DR17" s="187" t="e">
        <f t="shared" si="44"/>
        <v>#DIV/0!</v>
      </c>
      <c r="DS17" s="187">
        <f>Кад!C61</f>
        <v>5</v>
      </c>
      <c r="DT17" s="187">
        <f>Кад!D61</f>
        <v>0</v>
      </c>
      <c r="DU17" s="187">
        <f t="shared" si="45"/>
        <v>0</v>
      </c>
      <c r="DV17" s="187">
        <f>Кад!C62</f>
        <v>5.05</v>
      </c>
      <c r="DW17" s="187">
        <f>Кад!D62</f>
        <v>0</v>
      </c>
      <c r="DX17" s="187">
        <f t="shared" si="46"/>
        <v>0</v>
      </c>
      <c r="DY17" s="187">
        <f>Кад!C64</f>
        <v>177.95</v>
      </c>
      <c r="DZ17" s="187">
        <f>Кад!D64</f>
        <v>4</v>
      </c>
      <c r="EA17" s="187">
        <f t="shared" si="47"/>
        <v>2.2478224220286598</v>
      </c>
      <c r="EB17" s="187">
        <f>Кад!C65</f>
        <v>4</v>
      </c>
      <c r="EC17" s="187">
        <f>Кад!D65</f>
        <v>0</v>
      </c>
      <c r="ED17" s="187">
        <f t="shared" si="48"/>
        <v>0</v>
      </c>
      <c r="EE17" s="195">
        <f>Кад!C70</f>
        <v>2129.9300000000003</v>
      </c>
      <c r="EF17" s="195">
        <f>Кад!D70</f>
        <v>14.95322</v>
      </c>
      <c r="EG17" s="187">
        <f t="shared" si="49"/>
        <v>0.70205218011859538</v>
      </c>
      <c r="EH17" s="195">
        <f>Кад!C75</f>
        <v>813.45699999999999</v>
      </c>
      <c r="EI17" s="195">
        <f>Кад!D75</f>
        <v>11.2</v>
      </c>
      <c r="EJ17" s="187">
        <f t="shared" si="50"/>
        <v>1.3768398329598244</v>
      </c>
      <c r="EK17" s="195">
        <f>Кад!C79</f>
        <v>2271.8000000000002</v>
      </c>
      <c r="EL17" s="197">
        <f>Кад!D79</f>
        <v>189</v>
      </c>
      <c r="EM17" s="187">
        <f t="shared" si="10"/>
        <v>8.3193943128796555</v>
      </c>
      <c r="EN17" s="187">
        <f>Кад!C81</f>
        <v>0</v>
      </c>
      <c r="EO17" s="187">
        <f>Кад!D81</f>
        <v>0</v>
      </c>
      <c r="EP17" s="187" t="e">
        <f t="shared" si="11"/>
        <v>#DIV/0!</v>
      </c>
      <c r="EQ17" s="198">
        <f>Кад!C86</f>
        <v>1</v>
      </c>
      <c r="ER17" s="198">
        <f>Кад!D86</f>
        <v>0</v>
      </c>
      <c r="ES17" s="187">
        <f t="shared" si="51"/>
        <v>0</v>
      </c>
      <c r="ET17" s="187">
        <f>Кад!C92</f>
        <v>0</v>
      </c>
      <c r="EU17" s="187">
        <f>Кад!D92</f>
        <v>0</v>
      </c>
      <c r="EV17" s="184" t="e">
        <f t="shared" si="52"/>
        <v>#DIV/0!</v>
      </c>
      <c r="EW17" s="191">
        <f t="shared" si="12"/>
        <v>-1.8189894035458565E-12</v>
      </c>
      <c r="EX17" s="191">
        <f t="shared" si="13"/>
        <v>49.195739999999944</v>
      </c>
      <c r="EY17" s="184">
        <f>EX17/EW17*100</f>
        <v>-2704564408352240.5</v>
      </c>
      <c r="EZ17" s="192"/>
      <c r="FA17" s="193"/>
      <c r="FC17" s="193"/>
    </row>
    <row r="18" spans="1:170" s="234" customFormat="1" ht="15" customHeight="1">
      <c r="A18" s="225">
        <v>5</v>
      </c>
      <c r="B18" s="226" t="s">
        <v>308</v>
      </c>
      <c r="C18" s="488">
        <f t="shared" si="14"/>
        <v>14212.612630000001</v>
      </c>
      <c r="D18" s="449">
        <f t="shared" si="0"/>
        <v>664.51110000000006</v>
      </c>
      <c r="E18" s="227">
        <f t="shared" si="1"/>
        <v>4.675502789665491</v>
      </c>
      <c r="F18" s="228">
        <f t="shared" si="2"/>
        <v>4744.2569999999996</v>
      </c>
      <c r="G18" s="228">
        <f t="shared" si="3"/>
        <v>273.88610000000006</v>
      </c>
      <c r="H18" s="227">
        <f t="shared" si="15"/>
        <v>5.773003022391074</v>
      </c>
      <c r="I18" s="292">
        <f>Мор!C6</f>
        <v>1755.837</v>
      </c>
      <c r="J18" s="292">
        <f>Мор!D6</f>
        <v>69.410420000000002</v>
      </c>
      <c r="K18" s="227">
        <f t="shared" si="16"/>
        <v>3.9531243503810432</v>
      </c>
      <c r="L18" s="227">
        <f>Мор!C8</f>
        <v>131.83000000000001</v>
      </c>
      <c r="M18" s="227">
        <f>Мор!D8</f>
        <v>17.566199999999998</v>
      </c>
      <c r="N18" s="227">
        <f t="shared" si="17"/>
        <v>13.32488811347948</v>
      </c>
      <c r="O18" s="227">
        <f>Мор!C9</f>
        <v>1.41</v>
      </c>
      <c r="P18" s="227">
        <f>Мор!D9</f>
        <v>0.13116</v>
      </c>
      <c r="Q18" s="227">
        <f t="shared" si="18"/>
        <v>9.3021276595744684</v>
      </c>
      <c r="R18" s="227">
        <f>Мор!C10</f>
        <v>220.18</v>
      </c>
      <c r="S18" s="227">
        <f>Мор!D10</f>
        <v>25.566849999999999</v>
      </c>
      <c r="T18" s="227">
        <f t="shared" si="19"/>
        <v>11.611794895085838</v>
      </c>
      <c r="U18" s="227">
        <f>Мор!C11</f>
        <v>0</v>
      </c>
      <c r="V18" s="398">
        <f>Мор!D11</f>
        <v>-3.0398499999999999</v>
      </c>
      <c r="W18" s="227" t="e">
        <f t="shared" si="20"/>
        <v>#DIV/0!</v>
      </c>
      <c r="X18" s="188">
        <f>Мор!C13</f>
        <v>75</v>
      </c>
      <c r="Y18" s="188">
        <f>Мор!D13</f>
        <v>5.5380000000000003</v>
      </c>
      <c r="Z18" s="227">
        <f t="shared" si="21"/>
        <v>7.3840000000000003</v>
      </c>
      <c r="AA18" s="188">
        <f>Мор!C15</f>
        <v>900</v>
      </c>
      <c r="AB18" s="188">
        <f>Мор!D15</f>
        <v>44.036879999999996</v>
      </c>
      <c r="AC18" s="227">
        <f t="shared" si="22"/>
        <v>4.8929866666666664</v>
      </c>
      <c r="AD18" s="188">
        <f>Мор!C16</f>
        <v>1660</v>
      </c>
      <c r="AE18" s="188">
        <f>Мор!D16</f>
        <v>114.67644</v>
      </c>
      <c r="AF18" s="227">
        <f t="shared" si="4"/>
        <v>6.9082192771084339</v>
      </c>
      <c r="AG18" s="227">
        <f>Мор!C18</f>
        <v>0</v>
      </c>
      <c r="AH18" s="227">
        <f>Мор!D18</f>
        <v>0</v>
      </c>
      <c r="AI18" s="227" t="e">
        <f t="shared" si="23"/>
        <v>#DIV/0!</v>
      </c>
      <c r="AJ18" s="227">
        <f>Мор!C22</f>
        <v>0</v>
      </c>
      <c r="AK18" s="227">
        <f>Мор!D22</f>
        <v>0</v>
      </c>
      <c r="AL18" s="227" t="e">
        <f t="shared" si="5"/>
        <v>#DIV/0!</v>
      </c>
      <c r="AM18" s="188">
        <v>0</v>
      </c>
      <c r="AN18" s="188"/>
      <c r="AO18" s="227" t="e">
        <f t="shared" si="6"/>
        <v>#DIV/0!</v>
      </c>
      <c r="AP18" s="188">
        <f>Мор!C27</f>
        <v>0</v>
      </c>
      <c r="AQ18" s="435">
        <f>Мор!D27</f>
        <v>0</v>
      </c>
      <c r="AR18" s="227" t="e">
        <f t="shared" si="24"/>
        <v>#DIV/0!</v>
      </c>
      <c r="AS18" s="188">
        <f>Мор!C28</f>
        <v>0</v>
      </c>
      <c r="AT18" s="396">
        <f>Мор!D28</f>
        <v>0</v>
      </c>
      <c r="AU18" s="227" t="e">
        <f t="shared" si="25"/>
        <v>#DIV/0!</v>
      </c>
      <c r="AV18" s="188"/>
      <c r="AW18" s="188"/>
      <c r="AX18" s="227" t="e">
        <f t="shared" si="26"/>
        <v>#DIV/0!</v>
      </c>
      <c r="AY18" s="227">
        <f>Мор!C29</f>
        <v>0</v>
      </c>
      <c r="AZ18" s="227">
        <f>Мор!D29</f>
        <v>0</v>
      </c>
      <c r="BA18" s="227" t="e">
        <f t="shared" si="27"/>
        <v>#DIV/0!</v>
      </c>
      <c r="BB18" s="227"/>
      <c r="BC18" s="227"/>
      <c r="BD18" s="227"/>
      <c r="BE18" s="227">
        <f>Мор!C33</f>
        <v>0</v>
      </c>
      <c r="BF18" s="227">
        <f>Мор!D33</f>
        <v>0</v>
      </c>
      <c r="BG18" s="227" t="e">
        <f>Мор!E33</f>
        <v>#DIV/0!</v>
      </c>
      <c r="BH18" s="227">
        <f>Мор!F33</f>
        <v>0</v>
      </c>
      <c r="BI18" s="227">
        <f>Мор!G33</f>
        <v>0</v>
      </c>
      <c r="BJ18" s="227">
        <f>Мор!H33</f>
        <v>0</v>
      </c>
      <c r="BK18" s="227">
        <f>Мор!I33</f>
        <v>0</v>
      </c>
      <c r="BL18" s="227">
        <f>Мор!J33</f>
        <v>0</v>
      </c>
      <c r="BM18" s="227">
        <f>Мор!K33</f>
        <v>0</v>
      </c>
      <c r="BN18" s="227">
        <f>Мор!C35</f>
        <v>0</v>
      </c>
      <c r="BO18" s="359">
        <f>Мор!D34</f>
        <v>0</v>
      </c>
      <c r="BP18" s="227" t="e">
        <f t="shared" si="30"/>
        <v>#DIV/0!</v>
      </c>
      <c r="BQ18" s="227">
        <f>Мор!C36</f>
        <v>0</v>
      </c>
      <c r="BR18" s="227">
        <f>Мор!D36</f>
        <v>0</v>
      </c>
      <c r="BS18" s="227" t="e">
        <f t="shared" si="31"/>
        <v>#DIV/0!</v>
      </c>
      <c r="BT18" s="227"/>
      <c r="BU18" s="227"/>
      <c r="BV18" s="229" t="e">
        <f t="shared" si="32"/>
        <v>#DIV/0!</v>
      </c>
      <c r="BW18" s="229"/>
      <c r="BX18" s="229"/>
      <c r="BY18" s="229" t="e">
        <f t="shared" si="33"/>
        <v>#DIV/0!</v>
      </c>
      <c r="BZ18" s="188">
        <f t="shared" si="34"/>
        <v>9468.3556300000018</v>
      </c>
      <c r="CA18" s="186">
        <f t="shared" si="35"/>
        <v>390.625</v>
      </c>
      <c r="CB18" s="227">
        <f t="shared" ref="CB18:CB31" si="53">CA18/BZ18*100</f>
        <v>4.1255843703454129</v>
      </c>
      <c r="CC18" s="227">
        <f>Мор!C41</f>
        <v>4687.5</v>
      </c>
      <c r="CD18" s="227">
        <f>Мор!D41</f>
        <v>390.625</v>
      </c>
      <c r="CE18" s="227">
        <f t="shared" si="36"/>
        <v>8.3333333333333321</v>
      </c>
      <c r="CF18" s="227">
        <f>Мор!C42</f>
        <v>0</v>
      </c>
      <c r="CG18" s="227">
        <f>Мор!D42</f>
        <v>0</v>
      </c>
      <c r="CH18" s="227" t="e">
        <f t="shared" si="37"/>
        <v>#DIV/0!</v>
      </c>
      <c r="CI18" s="227">
        <f>Мор!C43</f>
        <v>4771.6386300000004</v>
      </c>
      <c r="CJ18" s="227">
        <f>Мор!D43</f>
        <v>0</v>
      </c>
      <c r="CK18" s="227">
        <f t="shared" si="7"/>
        <v>0</v>
      </c>
      <c r="CL18" s="227">
        <f>Мор!C45</f>
        <v>9.2170000000000005</v>
      </c>
      <c r="CM18" s="227">
        <f>Мор!D45</f>
        <v>0</v>
      </c>
      <c r="CN18" s="227">
        <f t="shared" si="8"/>
        <v>0</v>
      </c>
      <c r="CO18" s="227">
        <f>Мор!C46</f>
        <v>0</v>
      </c>
      <c r="CP18" s="227">
        <f>Мор!D46</f>
        <v>0</v>
      </c>
      <c r="CQ18" s="227" t="e">
        <f>CP18/CO18*100</f>
        <v>#DIV/0!</v>
      </c>
      <c r="CR18" s="227">
        <f>Мор!C48</f>
        <v>0</v>
      </c>
      <c r="CS18" s="227">
        <f>Мор!D48</f>
        <v>0</v>
      </c>
      <c r="CT18" s="227" t="e">
        <f t="shared" si="9"/>
        <v>#DIV/0!</v>
      </c>
      <c r="CU18" s="227"/>
      <c r="CV18" s="227"/>
      <c r="CW18" s="227"/>
      <c r="CX18" s="188"/>
      <c r="CY18" s="188"/>
      <c r="CZ18" s="227" t="e">
        <f t="shared" si="38"/>
        <v>#DIV/0!</v>
      </c>
      <c r="DA18" s="227"/>
      <c r="DB18" s="227"/>
      <c r="DC18" s="227"/>
      <c r="DD18" s="227"/>
      <c r="DE18" s="227"/>
      <c r="DF18" s="227"/>
      <c r="DG18" s="188">
        <f t="shared" si="39"/>
        <v>14212.61263</v>
      </c>
      <c r="DH18" s="188">
        <f t="shared" si="39"/>
        <v>545.34280999999999</v>
      </c>
      <c r="DI18" s="227">
        <f t="shared" si="40"/>
        <v>3.8370342188099165</v>
      </c>
      <c r="DJ18" s="188">
        <f t="shared" si="41"/>
        <v>1718.0179999999998</v>
      </c>
      <c r="DK18" s="188">
        <f t="shared" si="41"/>
        <v>45.367789999999999</v>
      </c>
      <c r="DL18" s="227">
        <f t="shared" si="42"/>
        <v>2.6407051614127446</v>
      </c>
      <c r="DM18" s="227">
        <f>Мор!C58</f>
        <v>1705.1</v>
      </c>
      <c r="DN18" s="227">
        <f>Мор!D58</f>
        <v>45.367789999999999</v>
      </c>
      <c r="DO18" s="227">
        <f t="shared" si="43"/>
        <v>2.6607113952260866</v>
      </c>
      <c r="DP18" s="227">
        <f>Мор!C61</f>
        <v>0</v>
      </c>
      <c r="DQ18" s="227">
        <f>Мор!D61</f>
        <v>0</v>
      </c>
      <c r="DR18" s="227" t="e">
        <f t="shared" si="44"/>
        <v>#DIV/0!</v>
      </c>
      <c r="DS18" s="227">
        <f>Мор!C62</f>
        <v>5</v>
      </c>
      <c r="DT18" s="227">
        <f>Мор!D62</f>
        <v>0</v>
      </c>
      <c r="DU18" s="227">
        <f t="shared" si="45"/>
        <v>0</v>
      </c>
      <c r="DV18" s="227">
        <f>Мор!C63</f>
        <v>7.9180000000000001</v>
      </c>
      <c r="DW18" s="227">
        <f>Мор!D63</f>
        <v>0</v>
      </c>
      <c r="DX18" s="227">
        <f t="shared" si="46"/>
        <v>0</v>
      </c>
      <c r="DY18" s="227">
        <f>Мор!C64</f>
        <v>0</v>
      </c>
      <c r="DZ18" s="227">
        <f>Мор!D64</f>
        <v>0</v>
      </c>
      <c r="EA18" s="227" t="e">
        <f t="shared" si="47"/>
        <v>#DIV/0!</v>
      </c>
      <c r="EB18" s="227">
        <f>Мор!C66</f>
        <v>4</v>
      </c>
      <c r="EC18" s="227">
        <f>Мор!D66</f>
        <v>0</v>
      </c>
      <c r="ED18" s="227">
        <f t="shared" si="48"/>
        <v>0</v>
      </c>
      <c r="EE18" s="188">
        <f>Мор!C71</f>
        <v>1373.836</v>
      </c>
      <c r="EF18" s="188">
        <f>Мор!D71</f>
        <v>56.549799999999998</v>
      </c>
      <c r="EG18" s="227">
        <f t="shared" si="49"/>
        <v>4.1161972753662006</v>
      </c>
      <c r="EH18" s="188">
        <f>Мор!C76</f>
        <v>7376.7586300000003</v>
      </c>
      <c r="EI18" s="188">
        <f>Мор!D76</f>
        <v>132.17522</v>
      </c>
      <c r="EJ18" s="227">
        <f t="shared" si="50"/>
        <v>1.7917791082721111</v>
      </c>
      <c r="EK18" s="188">
        <f>Мор!C80</f>
        <v>3735</v>
      </c>
      <c r="EL18" s="230">
        <f>Мор!D80</f>
        <v>311.25</v>
      </c>
      <c r="EM18" s="227">
        <f t="shared" si="10"/>
        <v>8.3333333333333321</v>
      </c>
      <c r="EN18" s="227">
        <f>Мор!C83</f>
        <v>0</v>
      </c>
      <c r="EO18" s="227">
        <f>Мор!D83</f>
        <v>0</v>
      </c>
      <c r="EP18" s="227" t="e">
        <f t="shared" si="11"/>
        <v>#DIV/0!</v>
      </c>
      <c r="EQ18" s="228">
        <f>Мор!C88</f>
        <v>5</v>
      </c>
      <c r="ER18" s="228">
        <f>Мор!D88</f>
        <v>0</v>
      </c>
      <c r="ES18" s="227">
        <f t="shared" si="51"/>
        <v>0</v>
      </c>
      <c r="ET18" s="227">
        <f>Мор!C94</f>
        <v>0</v>
      </c>
      <c r="EU18" s="227">
        <f>Мор!D94</f>
        <v>0</v>
      </c>
      <c r="EV18" s="227" t="e">
        <f t="shared" si="52"/>
        <v>#DIV/0!</v>
      </c>
      <c r="EW18" s="231">
        <f t="shared" si="12"/>
        <v>1.8189894035458565E-12</v>
      </c>
      <c r="EX18" s="231">
        <f t="shared" si="13"/>
        <v>119.16829000000007</v>
      </c>
      <c r="EY18" s="227">
        <f t="shared" ref="EY18:EY30" si="54">EX18/EW18*100</f>
        <v>6551346025859125</v>
      </c>
      <c r="EZ18" s="232"/>
      <c r="FA18" s="233"/>
      <c r="FC18" s="233"/>
    </row>
    <row r="19" spans="1:170" s="407" customFormat="1" ht="15" customHeight="1">
      <c r="A19" s="402">
        <v>6</v>
      </c>
      <c r="B19" s="194" t="s">
        <v>309</v>
      </c>
      <c r="C19" s="487">
        <f t="shared" si="14"/>
        <v>6116.8350000000009</v>
      </c>
      <c r="D19" s="448">
        <f t="shared" si="0"/>
        <v>291.58571000000006</v>
      </c>
      <c r="E19" s="187">
        <f t="shared" si="1"/>
        <v>4.7669376401357901</v>
      </c>
      <c r="F19" s="198">
        <f t="shared" si="2"/>
        <v>4741.1550000000007</v>
      </c>
      <c r="G19" s="198">
        <f t="shared" si="3"/>
        <v>276.75271000000004</v>
      </c>
      <c r="H19" s="187">
        <f t="shared" si="15"/>
        <v>5.8372424019041773</v>
      </c>
      <c r="I19" s="195">
        <f>Мос!C6</f>
        <v>1300.26</v>
      </c>
      <c r="J19" s="195">
        <f>Мос!D6</f>
        <v>116.84936999999999</v>
      </c>
      <c r="K19" s="187">
        <f t="shared" si="16"/>
        <v>8.9866157537723215</v>
      </c>
      <c r="L19" s="187">
        <f>Мос!C8</f>
        <v>248.38</v>
      </c>
      <c r="M19" s="187">
        <f>Мос!D8</f>
        <v>33.097299999999997</v>
      </c>
      <c r="N19" s="187">
        <f t="shared" si="17"/>
        <v>13.325267734922294</v>
      </c>
      <c r="O19" s="187">
        <f>Мос!C9</f>
        <v>2.665</v>
      </c>
      <c r="P19" s="187">
        <f>Мос!D9</f>
        <v>0.24712999999999999</v>
      </c>
      <c r="Q19" s="187">
        <f t="shared" si="18"/>
        <v>9.2731707317073173</v>
      </c>
      <c r="R19" s="187">
        <f>Мос!C10</f>
        <v>414.85</v>
      </c>
      <c r="S19" s="187">
        <f>Мос!D10</f>
        <v>48.171669999999999</v>
      </c>
      <c r="T19" s="187">
        <f t="shared" si="19"/>
        <v>11.611828371700614</v>
      </c>
      <c r="U19" s="187">
        <f>Мос!C11</f>
        <v>0</v>
      </c>
      <c r="V19" s="403">
        <f>Мос!D11</f>
        <v>-5.7275600000000004</v>
      </c>
      <c r="W19" s="187" t="e">
        <f t="shared" si="20"/>
        <v>#DIV/0!</v>
      </c>
      <c r="X19" s="195">
        <f>Мос!C13</f>
        <v>30</v>
      </c>
      <c r="Y19" s="195">
        <f>Мос!D13</f>
        <v>0</v>
      </c>
      <c r="Z19" s="187">
        <f t="shared" si="21"/>
        <v>0</v>
      </c>
      <c r="AA19" s="195">
        <f>Мос!C15</f>
        <v>495</v>
      </c>
      <c r="AB19" s="195">
        <f>Мос!D15</f>
        <v>3.71061</v>
      </c>
      <c r="AC19" s="187">
        <f t="shared" si="22"/>
        <v>0.74961818181818185</v>
      </c>
      <c r="AD19" s="195">
        <f>Мос!C16</f>
        <v>2240</v>
      </c>
      <c r="AE19" s="195">
        <f>Мос!D16</f>
        <v>80.40419</v>
      </c>
      <c r="AF19" s="187">
        <f t="shared" si="4"/>
        <v>3.589472767857143</v>
      </c>
      <c r="AG19" s="187">
        <f>Мос!C18</f>
        <v>10</v>
      </c>
      <c r="AH19" s="187">
        <f>Мос!D18</f>
        <v>0</v>
      </c>
      <c r="AI19" s="187">
        <f t="shared" si="23"/>
        <v>0</v>
      </c>
      <c r="AJ19" s="187"/>
      <c r="AK19" s="187"/>
      <c r="AL19" s="187" t="e">
        <f t="shared" si="5"/>
        <v>#DIV/0!</v>
      </c>
      <c r="AM19" s="195">
        <f>Мос!C27</f>
        <v>0</v>
      </c>
      <c r="AN19" s="195">
        <f>Мос!D27</f>
        <v>0</v>
      </c>
      <c r="AO19" s="187" t="e">
        <f t="shared" si="6"/>
        <v>#DIV/0!</v>
      </c>
      <c r="AP19" s="195">
        <v>0</v>
      </c>
      <c r="AQ19" s="435">
        <f>Мос!D27</f>
        <v>0</v>
      </c>
      <c r="AR19" s="187" t="e">
        <f t="shared" si="24"/>
        <v>#DIV/0!</v>
      </c>
      <c r="AS19" s="195">
        <f>Мос!C26</f>
        <v>0</v>
      </c>
      <c r="AT19" s="395">
        <f>Мос!D28</f>
        <v>0</v>
      </c>
      <c r="AU19" s="187" t="e">
        <f t="shared" si="25"/>
        <v>#DIV/0!</v>
      </c>
      <c r="AV19" s="195"/>
      <c r="AW19" s="195"/>
      <c r="AX19" s="187" t="e">
        <f t="shared" si="26"/>
        <v>#DIV/0!</v>
      </c>
      <c r="AY19" s="187">
        <f>Мос!C30</f>
        <v>0</v>
      </c>
      <c r="AZ19" s="187">
        <f>Мос!D30</f>
        <v>0</v>
      </c>
      <c r="BA19" s="187" t="e">
        <f t="shared" si="27"/>
        <v>#DIV/0!</v>
      </c>
      <c r="BB19" s="187"/>
      <c r="BC19" s="187"/>
      <c r="BD19" s="187"/>
      <c r="BE19" s="187">
        <f>Мос!C33</f>
        <v>0</v>
      </c>
      <c r="BF19" s="187">
        <f>Мос!D33</f>
        <v>0</v>
      </c>
      <c r="BG19" s="187" t="e">
        <f t="shared" si="28"/>
        <v>#DIV/0!</v>
      </c>
      <c r="BH19" s="187"/>
      <c r="BI19" s="187"/>
      <c r="BJ19" s="187" t="e">
        <f t="shared" si="29"/>
        <v>#DIV/0!</v>
      </c>
      <c r="BK19" s="187"/>
      <c r="BL19" s="187"/>
      <c r="BM19" s="187"/>
      <c r="BN19" s="187"/>
      <c r="BO19" s="358">
        <f>Мос!D35</f>
        <v>0</v>
      </c>
      <c r="BP19" s="187" t="e">
        <f t="shared" si="30"/>
        <v>#DIV/0!</v>
      </c>
      <c r="BQ19" s="187">
        <f>Мос!C36</f>
        <v>0</v>
      </c>
      <c r="BR19" s="187">
        <f>Мос!D36</f>
        <v>0</v>
      </c>
      <c r="BS19" s="187" t="e">
        <f t="shared" si="31"/>
        <v>#DIV/0!</v>
      </c>
      <c r="BT19" s="187"/>
      <c r="BU19" s="187"/>
      <c r="BV19" s="196" t="e">
        <f t="shared" si="32"/>
        <v>#DIV/0!</v>
      </c>
      <c r="BW19" s="196"/>
      <c r="BX19" s="196"/>
      <c r="BY19" s="196" t="e">
        <f t="shared" si="33"/>
        <v>#DIV/0!</v>
      </c>
      <c r="BZ19" s="195">
        <f t="shared" si="34"/>
        <v>1375.68</v>
      </c>
      <c r="CA19" s="195">
        <f t="shared" si="35"/>
        <v>14.833</v>
      </c>
      <c r="CB19" s="187">
        <f t="shared" si="53"/>
        <v>1.0782304024191673</v>
      </c>
      <c r="CC19" s="187">
        <f>Мос!C41</f>
        <v>0</v>
      </c>
      <c r="CD19" s="187">
        <f>Мос!D41</f>
        <v>0</v>
      </c>
      <c r="CE19" s="187" t="e">
        <f>CD19/CC19*100</f>
        <v>#DIV/0!</v>
      </c>
      <c r="CF19" s="187">
        <f>Мос!C42</f>
        <v>0</v>
      </c>
      <c r="CG19" s="187">
        <f>Мос!D42</f>
        <v>0</v>
      </c>
      <c r="CH19" s="187" t="e">
        <f t="shared" si="37"/>
        <v>#DIV/0!</v>
      </c>
      <c r="CI19" s="187">
        <f>Мос!C43</f>
        <v>1195.94</v>
      </c>
      <c r="CJ19" s="187">
        <f>Мос!D43</f>
        <v>0</v>
      </c>
      <c r="CK19" s="187">
        <f t="shared" si="7"/>
        <v>0</v>
      </c>
      <c r="CL19" s="187">
        <f>Мос!C45</f>
        <v>179.74</v>
      </c>
      <c r="CM19" s="187">
        <f>Мос!D45</f>
        <v>14.833</v>
      </c>
      <c r="CN19" s="187">
        <f t="shared" si="8"/>
        <v>8.2524757983754302</v>
      </c>
      <c r="CO19" s="187">
        <f>Мос!C47</f>
        <v>0</v>
      </c>
      <c r="CP19" s="187">
        <f>Мос!D46</f>
        <v>0</v>
      </c>
      <c r="CQ19" s="187" t="e">
        <f>CP19/CO19*100</f>
        <v>#DIV/0!</v>
      </c>
      <c r="CR19" s="187">
        <f>Мос!C50</f>
        <v>0</v>
      </c>
      <c r="CS19" s="187">
        <f>Мос!D50</f>
        <v>0</v>
      </c>
      <c r="CT19" s="187" t="e">
        <f t="shared" si="9"/>
        <v>#DIV/0!</v>
      </c>
      <c r="CU19" s="187"/>
      <c r="CV19" s="187"/>
      <c r="CW19" s="187"/>
      <c r="CX19" s="195"/>
      <c r="CY19" s="195"/>
      <c r="CZ19" s="187" t="e">
        <f t="shared" si="38"/>
        <v>#DIV/0!</v>
      </c>
      <c r="DA19" s="187"/>
      <c r="DB19" s="187"/>
      <c r="DC19" s="187"/>
      <c r="DD19" s="187"/>
      <c r="DE19" s="187"/>
      <c r="DF19" s="187"/>
      <c r="DG19" s="195">
        <f t="shared" si="39"/>
        <v>6722.8349999999991</v>
      </c>
      <c r="DH19" s="195">
        <f t="shared" si="39"/>
        <v>103.57897000000001</v>
      </c>
      <c r="DI19" s="187">
        <f t="shared" si="40"/>
        <v>1.5407037358495341</v>
      </c>
      <c r="DJ19" s="195">
        <f t="shared" si="41"/>
        <v>2124.7999999999997</v>
      </c>
      <c r="DK19" s="195">
        <f t="shared" si="41"/>
        <v>75.180000000000007</v>
      </c>
      <c r="DL19" s="187">
        <f t="shared" si="42"/>
        <v>3.5382153614457836</v>
      </c>
      <c r="DM19" s="187">
        <f>Мос!C58</f>
        <v>2115.3229999999999</v>
      </c>
      <c r="DN19" s="187">
        <f>Мос!D58</f>
        <v>75.180000000000007</v>
      </c>
      <c r="DO19" s="187">
        <f t="shared" si="43"/>
        <v>3.5540671566469997</v>
      </c>
      <c r="DP19" s="187">
        <f>Мос!C61</f>
        <v>0</v>
      </c>
      <c r="DQ19" s="187">
        <f>Мос!D61</f>
        <v>0</v>
      </c>
      <c r="DR19" s="187" t="e">
        <f t="shared" si="44"/>
        <v>#DIV/0!</v>
      </c>
      <c r="DS19" s="187">
        <f>Мос!C62</f>
        <v>5</v>
      </c>
      <c r="DT19" s="187">
        <f>Мос!D62</f>
        <v>0</v>
      </c>
      <c r="DU19" s="187">
        <f t="shared" si="45"/>
        <v>0</v>
      </c>
      <c r="DV19" s="187">
        <f>Мос!C63</f>
        <v>4.4770000000000003</v>
      </c>
      <c r="DW19" s="187">
        <f>Мос!D63</f>
        <v>0</v>
      </c>
      <c r="DX19" s="187">
        <f t="shared" si="46"/>
        <v>0</v>
      </c>
      <c r="DY19" s="187">
        <f>Мос!C65</f>
        <v>177.95</v>
      </c>
      <c r="DZ19" s="187">
        <f>Мос!D65</f>
        <v>4.5</v>
      </c>
      <c r="EA19" s="187">
        <f t="shared" si="47"/>
        <v>2.5288002247822421</v>
      </c>
      <c r="EB19" s="187">
        <f>Мос!C66</f>
        <v>7</v>
      </c>
      <c r="EC19" s="187">
        <f>Мос!D66</f>
        <v>0</v>
      </c>
      <c r="ED19" s="187">
        <f t="shared" si="48"/>
        <v>0</v>
      </c>
      <c r="EE19" s="195">
        <f>Мос!C71</f>
        <v>2150.585</v>
      </c>
      <c r="EF19" s="195">
        <f>Мос!D71</f>
        <v>11.988860000000001</v>
      </c>
      <c r="EG19" s="187">
        <f t="shared" si="49"/>
        <v>0.55746971172959914</v>
      </c>
      <c r="EH19" s="195">
        <f>Мос!C76</f>
        <v>820.8</v>
      </c>
      <c r="EI19" s="195">
        <f>Мос!D76</f>
        <v>11.91011</v>
      </c>
      <c r="EJ19" s="187">
        <f t="shared" si="50"/>
        <v>1.4510367933723198</v>
      </c>
      <c r="EK19" s="195">
        <f>Мос!C81</f>
        <v>1411.7</v>
      </c>
      <c r="EL19" s="197">
        <f>Мос!D81</f>
        <v>0</v>
      </c>
      <c r="EM19" s="187">
        <f t="shared" si="10"/>
        <v>0</v>
      </c>
      <c r="EN19" s="187">
        <f>Мос!C89</f>
        <v>0</v>
      </c>
      <c r="EO19" s="187">
        <f>Мос!D89</f>
        <v>0</v>
      </c>
      <c r="EP19" s="187" t="e">
        <f t="shared" si="11"/>
        <v>#DIV/0!</v>
      </c>
      <c r="EQ19" s="198">
        <f>Мос!C91</f>
        <v>30</v>
      </c>
      <c r="ER19" s="198">
        <f>Мос!D91</f>
        <v>0</v>
      </c>
      <c r="ES19" s="187">
        <f t="shared" si="51"/>
        <v>0</v>
      </c>
      <c r="ET19" s="187">
        <f>Мос!C97</f>
        <v>0</v>
      </c>
      <c r="EU19" s="187">
        <f>Мос!D97</f>
        <v>0</v>
      </c>
      <c r="EV19" s="187" t="e">
        <f t="shared" si="52"/>
        <v>#DIV/0!</v>
      </c>
      <c r="EW19" s="404">
        <f t="shared" si="12"/>
        <v>-605.99999999999818</v>
      </c>
      <c r="EX19" s="404">
        <f t="shared" si="13"/>
        <v>188.00674000000004</v>
      </c>
      <c r="EY19" s="187">
        <f t="shared" si="54"/>
        <v>-31.024214521452244</v>
      </c>
      <c r="EZ19" s="405"/>
      <c r="FA19" s="406"/>
      <c r="FC19" s="406"/>
    </row>
    <row r="20" spans="1:170" s="169" customFormat="1" ht="15" customHeight="1">
      <c r="A20" s="181">
        <v>7</v>
      </c>
      <c r="B20" s="194" t="s">
        <v>310</v>
      </c>
      <c r="C20" s="486">
        <f t="shared" si="14"/>
        <v>5081.6489999999994</v>
      </c>
      <c r="D20" s="448">
        <f t="shared" si="0"/>
        <v>217.28842</v>
      </c>
      <c r="E20" s="187">
        <f t="shared" si="1"/>
        <v>4.275943104295477</v>
      </c>
      <c r="F20" s="185">
        <f t="shared" si="2"/>
        <v>2674.6179999999999</v>
      </c>
      <c r="G20" s="185">
        <f t="shared" si="3"/>
        <v>80.580420000000004</v>
      </c>
      <c r="H20" s="187">
        <f t="shared" si="15"/>
        <v>3.0127823861201866</v>
      </c>
      <c r="I20" s="291">
        <f>Ори!C6</f>
        <v>244.083</v>
      </c>
      <c r="J20" s="291">
        <f>Ори!D6</f>
        <v>10.26676</v>
      </c>
      <c r="K20" s="187">
        <f t="shared" si="16"/>
        <v>4.2062577074191978</v>
      </c>
      <c r="L20" s="187">
        <f>Ори!C8</f>
        <v>158.35</v>
      </c>
      <c r="M20" s="187">
        <f>Ори!D8</f>
        <v>21.10087</v>
      </c>
      <c r="N20" s="184">
        <f t="shared" si="17"/>
        <v>13.325462582886013</v>
      </c>
      <c r="O20" s="184">
        <f>Ори!C9</f>
        <v>1.6950000000000001</v>
      </c>
      <c r="P20" s="184">
        <f>Ори!D9</f>
        <v>0.15755</v>
      </c>
      <c r="Q20" s="184">
        <f t="shared" si="18"/>
        <v>9.2949852507374633</v>
      </c>
      <c r="R20" s="184">
        <f>Ори!C10</f>
        <v>264.49</v>
      </c>
      <c r="S20" s="184">
        <f>Ори!D10</f>
        <v>30.711390000000002</v>
      </c>
      <c r="T20" s="184">
        <f t="shared" si="19"/>
        <v>11.611550531211009</v>
      </c>
      <c r="U20" s="184">
        <f>Ори!C11</f>
        <v>0</v>
      </c>
      <c r="V20" s="397">
        <f>Ори!D11</f>
        <v>-3.6515499999999999</v>
      </c>
      <c r="W20" s="184" t="e">
        <f t="shared" si="20"/>
        <v>#DIV/0!</v>
      </c>
      <c r="X20" s="195">
        <f>Ори!C13</f>
        <v>40</v>
      </c>
      <c r="Y20" s="195">
        <f>Ори!D13</f>
        <v>1.026</v>
      </c>
      <c r="Z20" s="187">
        <f t="shared" si="21"/>
        <v>2.5649999999999999</v>
      </c>
      <c r="AA20" s="195">
        <f>Ори!C15</f>
        <v>326</v>
      </c>
      <c r="AB20" s="195">
        <f>Ори!D15</f>
        <v>1.3729999999999999E-2</v>
      </c>
      <c r="AC20" s="187">
        <f t="shared" si="22"/>
        <v>4.2116564417177911E-3</v>
      </c>
      <c r="AD20" s="195">
        <f>Ори!C16</f>
        <v>1550</v>
      </c>
      <c r="AE20" s="195">
        <f>Ори!D16</f>
        <v>20.655670000000001</v>
      </c>
      <c r="AF20" s="187">
        <f t="shared" si="4"/>
        <v>1.332623870967742</v>
      </c>
      <c r="AG20" s="187">
        <f>Ори!C18</f>
        <v>10</v>
      </c>
      <c r="AH20" s="187">
        <f>Ори!D18</f>
        <v>0.3</v>
      </c>
      <c r="AI20" s="187">
        <f t="shared" si="23"/>
        <v>3</v>
      </c>
      <c r="AJ20" s="187"/>
      <c r="AK20" s="187"/>
      <c r="AL20" s="187" t="e">
        <f t="shared" si="5"/>
        <v>#DIV/0!</v>
      </c>
      <c r="AM20" s="195">
        <v>0</v>
      </c>
      <c r="AN20" s="195">
        <v>0</v>
      </c>
      <c r="AO20" s="187" t="e">
        <f t="shared" si="6"/>
        <v>#DIV/0!</v>
      </c>
      <c r="AP20" s="195">
        <f>Ори!C27</f>
        <v>50</v>
      </c>
      <c r="AQ20" s="435">
        <f>Ори!D27</f>
        <v>4.6500000000000004</v>
      </c>
      <c r="AR20" s="187">
        <f t="shared" si="24"/>
        <v>9.3000000000000007</v>
      </c>
      <c r="AS20" s="188">
        <f>Ори!C28</f>
        <v>30</v>
      </c>
      <c r="AT20" s="395">
        <f>Ори!D28</f>
        <v>0</v>
      </c>
      <c r="AU20" s="187">
        <f t="shared" si="25"/>
        <v>0</v>
      </c>
      <c r="AV20" s="195"/>
      <c r="AW20" s="195"/>
      <c r="AX20" s="187" t="e">
        <f t="shared" si="26"/>
        <v>#DIV/0!</v>
      </c>
      <c r="AY20" s="187">
        <f>Ори!C30</f>
        <v>0</v>
      </c>
      <c r="AZ20" s="187">
        <f>Ори!D30</f>
        <v>0</v>
      </c>
      <c r="BA20" s="187" t="e">
        <f t="shared" si="27"/>
        <v>#DIV/0!</v>
      </c>
      <c r="BB20" s="187"/>
      <c r="BC20" s="187"/>
      <c r="BD20" s="187"/>
      <c r="BE20" s="187">
        <f>Ори!C33</f>
        <v>0</v>
      </c>
      <c r="BF20" s="187">
        <f>Ори!D33</f>
        <v>0</v>
      </c>
      <c r="BG20" s="187" t="e">
        <f t="shared" si="28"/>
        <v>#DIV/0!</v>
      </c>
      <c r="BH20" s="187"/>
      <c r="BI20" s="187"/>
      <c r="BJ20" s="187" t="e">
        <f t="shared" si="29"/>
        <v>#DIV/0!</v>
      </c>
      <c r="BK20" s="187"/>
      <c r="BL20" s="187"/>
      <c r="BM20" s="187"/>
      <c r="BN20" s="187"/>
      <c r="BO20" s="358">
        <f>Ори!D34</f>
        <v>0</v>
      </c>
      <c r="BP20" s="187" t="e">
        <f t="shared" si="30"/>
        <v>#DIV/0!</v>
      </c>
      <c r="BQ20" s="187">
        <f>Ори!C36</f>
        <v>0</v>
      </c>
      <c r="BR20" s="187">
        <f>Ори!D36</f>
        <v>-4.6500000000000004</v>
      </c>
      <c r="BS20" s="187" t="e">
        <f t="shared" si="31"/>
        <v>#DIV/0!</v>
      </c>
      <c r="BT20" s="187"/>
      <c r="BU20" s="187"/>
      <c r="BV20" s="196" t="e">
        <f t="shared" si="32"/>
        <v>#DIV/0!</v>
      </c>
      <c r="BW20" s="196"/>
      <c r="BX20" s="196"/>
      <c r="BY20" s="196" t="e">
        <f t="shared" si="33"/>
        <v>#DIV/0!</v>
      </c>
      <c r="BZ20" s="186">
        <f t="shared" si="34"/>
        <v>2407.0309999999999</v>
      </c>
      <c r="CA20" s="186">
        <f t="shared" si="35"/>
        <v>136.708</v>
      </c>
      <c r="CB20" s="187">
        <f t="shared" si="53"/>
        <v>5.6795280160496482</v>
      </c>
      <c r="CC20" s="187">
        <f>Ори!C41</f>
        <v>1462.5</v>
      </c>
      <c r="CD20" s="187">
        <f>Ори!D41</f>
        <v>121.875</v>
      </c>
      <c r="CE20" s="187">
        <f t="shared" si="36"/>
        <v>8.3333333333333321</v>
      </c>
      <c r="CF20" s="187">
        <f>Ори!C42</f>
        <v>0</v>
      </c>
      <c r="CG20" s="187">
        <f>Ори!D42</f>
        <v>0</v>
      </c>
      <c r="CH20" s="187" t="e">
        <f t="shared" si="37"/>
        <v>#DIV/0!</v>
      </c>
      <c r="CI20" s="187">
        <f>Ори!C43</f>
        <v>764.07</v>
      </c>
      <c r="CJ20" s="187">
        <f>Ори!D43</f>
        <v>0</v>
      </c>
      <c r="CK20" s="187">
        <f t="shared" si="7"/>
        <v>0</v>
      </c>
      <c r="CL20" s="187">
        <f>Ори!C45</f>
        <v>180.46100000000001</v>
      </c>
      <c r="CM20" s="187">
        <f>Ори!D45</f>
        <v>14.833</v>
      </c>
      <c r="CN20" s="187">
        <f t="shared" si="8"/>
        <v>8.2195044912751225</v>
      </c>
      <c r="CO20" s="187">
        <f>Ори!C46</f>
        <v>0</v>
      </c>
      <c r="CP20" s="187">
        <f>Ори!D46</f>
        <v>0</v>
      </c>
      <c r="CQ20" s="187" t="e">
        <f>CP20/CO20*100</f>
        <v>#DIV/0!</v>
      </c>
      <c r="CR20" s="187">
        <f>Ори!C47</f>
        <v>0</v>
      </c>
      <c r="CS20" s="187">
        <f>Ори!D47</f>
        <v>0</v>
      </c>
      <c r="CT20" s="187" t="e">
        <f t="shared" si="9"/>
        <v>#DIV/0!</v>
      </c>
      <c r="CU20" s="187"/>
      <c r="CV20" s="187"/>
      <c r="CW20" s="187"/>
      <c r="CX20" s="195"/>
      <c r="CY20" s="195"/>
      <c r="CZ20" s="187" t="e">
        <f t="shared" si="38"/>
        <v>#DIV/0!</v>
      </c>
      <c r="DA20" s="187"/>
      <c r="DB20" s="187"/>
      <c r="DC20" s="187"/>
      <c r="DD20" s="187"/>
      <c r="DE20" s="187"/>
      <c r="DF20" s="187"/>
      <c r="DG20" s="195">
        <f t="shared" si="39"/>
        <v>5081.6489999999994</v>
      </c>
      <c r="DH20" s="195">
        <f t="shared" si="39"/>
        <v>164.32240999999999</v>
      </c>
      <c r="DI20" s="187">
        <f t="shared" si="40"/>
        <v>3.2336434492032016</v>
      </c>
      <c r="DJ20" s="195">
        <f t="shared" si="41"/>
        <v>1204.2350000000001</v>
      </c>
      <c r="DK20" s="195">
        <f t="shared" si="41"/>
        <v>27.872409999999999</v>
      </c>
      <c r="DL20" s="187">
        <f t="shared" si="42"/>
        <v>2.3145324625176973</v>
      </c>
      <c r="DM20" s="187">
        <f>Ори!C58</f>
        <v>1195.0350000000001</v>
      </c>
      <c r="DN20" s="187">
        <f>Ори!D58</f>
        <v>27.872409999999999</v>
      </c>
      <c r="DO20" s="187">
        <f t="shared" si="43"/>
        <v>2.3323509353282539</v>
      </c>
      <c r="DP20" s="187">
        <f>Ори!C61</f>
        <v>0</v>
      </c>
      <c r="DQ20" s="187">
        <f>Ори!D61</f>
        <v>0</v>
      </c>
      <c r="DR20" s="187" t="e">
        <f t="shared" si="44"/>
        <v>#DIV/0!</v>
      </c>
      <c r="DS20" s="187">
        <f>Ори!C62</f>
        <v>5</v>
      </c>
      <c r="DT20" s="187">
        <f>Ори!D62</f>
        <v>0</v>
      </c>
      <c r="DU20" s="187">
        <f t="shared" si="45"/>
        <v>0</v>
      </c>
      <c r="DV20" s="187">
        <f>Ори!C63</f>
        <v>4.2</v>
      </c>
      <c r="DW20" s="187">
        <f>Ори!D63</f>
        <v>0</v>
      </c>
      <c r="DX20" s="187">
        <f t="shared" si="46"/>
        <v>0</v>
      </c>
      <c r="DY20" s="187">
        <f>Ори!C65</f>
        <v>177.95</v>
      </c>
      <c r="DZ20" s="187">
        <f>Ори!D65</f>
        <v>4</v>
      </c>
      <c r="EA20" s="187">
        <f t="shared" si="47"/>
        <v>2.2478224220286598</v>
      </c>
      <c r="EB20" s="187">
        <f>Ори!C66</f>
        <v>8</v>
      </c>
      <c r="EC20" s="187">
        <f>Ори!D66</f>
        <v>1.35</v>
      </c>
      <c r="ED20" s="187">
        <f t="shared" si="48"/>
        <v>16.875</v>
      </c>
      <c r="EE20" s="195">
        <f>Ори!C71</f>
        <v>1369.855</v>
      </c>
      <c r="EF20" s="195">
        <f>Ори!D71</f>
        <v>0</v>
      </c>
      <c r="EG20" s="187">
        <f t="shared" si="49"/>
        <v>0</v>
      </c>
      <c r="EH20" s="195">
        <f>Ори!C76</f>
        <v>720.50900000000001</v>
      </c>
      <c r="EI20" s="195">
        <f>Ори!D76</f>
        <v>0</v>
      </c>
      <c r="EJ20" s="187">
        <f t="shared" si="50"/>
        <v>0</v>
      </c>
      <c r="EK20" s="195">
        <f>Ори!C81</f>
        <v>1599.1</v>
      </c>
      <c r="EL20" s="197">
        <f>Ори!D81</f>
        <v>131.1</v>
      </c>
      <c r="EM20" s="187">
        <f t="shared" si="10"/>
        <v>8.1983615783878427</v>
      </c>
      <c r="EN20" s="187">
        <f>Ори!C83</f>
        <v>0</v>
      </c>
      <c r="EO20" s="187">
        <f>Ори!D83</f>
        <v>0</v>
      </c>
      <c r="EP20" s="187" t="e">
        <f t="shared" si="11"/>
        <v>#DIV/0!</v>
      </c>
      <c r="EQ20" s="198">
        <f>Ори!C88</f>
        <v>2</v>
      </c>
      <c r="ER20" s="198">
        <f>Ори!D88</f>
        <v>0</v>
      </c>
      <c r="ES20" s="187">
        <f t="shared" si="51"/>
        <v>0</v>
      </c>
      <c r="ET20" s="187">
        <f>Ори!C94</f>
        <v>0</v>
      </c>
      <c r="EU20" s="187">
        <f>Ори!D94</f>
        <v>0</v>
      </c>
      <c r="EV20" s="184" t="e">
        <f t="shared" si="52"/>
        <v>#DIV/0!</v>
      </c>
      <c r="EW20" s="191">
        <f t="shared" si="12"/>
        <v>0</v>
      </c>
      <c r="EX20" s="191">
        <f t="shared" si="13"/>
        <v>52.966010000000011</v>
      </c>
      <c r="EY20" s="184" t="e">
        <f t="shared" si="54"/>
        <v>#DIV/0!</v>
      </c>
      <c r="EZ20" s="192"/>
      <c r="FA20" s="193"/>
      <c r="FC20" s="193"/>
      <c r="FF20" s="200"/>
      <c r="FG20" s="200"/>
      <c r="FH20" s="200"/>
      <c r="FI20" s="200"/>
      <c r="FJ20" s="200"/>
      <c r="FK20" s="200"/>
      <c r="FL20" s="200"/>
      <c r="FM20" s="200"/>
      <c r="FN20" s="200"/>
    </row>
    <row r="21" spans="1:170" s="169" customFormat="1" ht="15" customHeight="1">
      <c r="A21" s="181">
        <v>8</v>
      </c>
      <c r="B21" s="194" t="s">
        <v>311</v>
      </c>
      <c r="C21" s="486">
        <f t="shared" si="14"/>
        <v>5900.5590000000002</v>
      </c>
      <c r="D21" s="448">
        <f t="shared" si="0"/>
        <v>337.88279</v>
      </c>
      <c r="E21" s="187">
        <f t="shared" si="1"/>
        <v>5.7262844079688042</v>
      </c>
      <c r="F21" s="185">
        <f t="shared" si="2"/>
        <v>1917.2080000000001</v>
      </c>
      <c r="G21" s="185">
        <f t="shared" si="3"/>
        <v>84.549790000000002</v>
      </c>
      <c r="H21" s="187">
        <f t="shared" si="15"/>
        <v>4.4100478404012504</v>
      </c>
      <c r="I21" s="195">
        <f>Сят!C6</f>
        <v>111.54300000000001</v>
      </c>
      <c r="J21" s="195">
        <f>Сят!D6</f>
        <v>16.177620000000001</v>
      </c>
      <c r="K21" s="187">
        <f t="shared" si="16"/>
        <v>14.503482961727766</v>
      </c>
      <c r="L21" s="187">
        <f>Сят!C8</f>
        <v>195.33</v>
      </c>
      <c r="M21" s="187">
        <f>Сят!D8</f>
        <v>26.02797</v>
      </c>
      <c r="N21" s="184">
        <f t="shared" si="17"/>
        <v>13.325126708646904</v>
      </c>
      <c r="O21" s="184">
        <f>Сят!C9</f>
        <v>2.0950000000000002</v>
      </c>
      <c r="P21" s="184">
        <f>Сят!D9</f>
        <v>0.19434999999999999</v>
      </c>
      <c r="Q21" s="184">
        <f t="shared" si="18"/>
        <v>9.2768496420047732</v>
      </c>
      <c r="R21" s="184">
        <f>Сят!C10</f>
        <v>326.24</v>
      </c>
      <c r="S21" s="184">
        <f>Сят!D10</f>
        <v>37.88259</v>
      </c>
      <c r="T21" s="184">
        <f t="shared" si="19"/>
        <v>11.611877758705248</v>
      </c>
      <c r="U21" s="184">
        <f>Сят!C11</f>
        <v>0</v>
      </c>
      <c r="V21" s="397">
        <f>Сят!D11</f>
        <v>-4.5042</v>
      </c>
      <c r="W21" s="184" t="e">
        <f t="shared" si="20"/>
        <v>#DIV/0!</v>
      </c>
      <c r="X21" s="195">
        <f>Сят!C13</f>
        <v>45</v>
      </c>
      <c r="Y21" s="195">
        <f>Сят!D13</f>
        <v>0</v>
      </c>
      <c r="Z21" s="187">
        <f t="shared" si="21"/>
        <v>0</v>
      </c>
      <c r="AA21" s="195">
        <f>Сят!C15</f>
        <v>138</v>
      </c>
      <c r="AB21" s="195">
        <f>Сят!D15</f>
        <v>-3.43946</v>
      </c>
      <c r="AC21" s="187">
        <f t="shared" si="22"/>
        <v>-2.4923623188405797</v>
      </c>
      <c r="AD21" s="195">
        <f>Сят!C16</f>
        <v>1000</v>
      </c>
      <c r="AE21" s="195">
        <f>Сят!D16</f>
        <v>11.14644</v>
      </c>
      <c r="AF21" s="187">
        <f t="shared" si="4"/>
        <v>1.114644</v>
      </c>
      <c r="AG21" s="187">
        <f>Сят!C18</f>
        <v>10</v>
      </c>
      <c r="AH21" s="187">
        <f>Сят!D18</f>
        <v>0.5</v>
      </c>
      <c r="AI21" s="187">
        <f t="shared" si="23"/>
        <v>5</v>
      </c>
      <c r="AJ21" s="187">
        <f>Сят!C22</f>
        <v>0</v>
      </c>
      <c r="AK21" s="187">
        <f>Сят!D20</f>
        <v>0</v>
      </c>
      <c r="AL21" s="187" t="e">
        <f t="shared" si="5"/>
        <v>#DIV/0!</v>
      </c>
      <c r="AM21" s="195">
        <v>0</v>
      </c>
      <c r="AN21" s="195">
        <v>0</v>
      </c>
      <c r="AO21" s="187" t="e">
        <f t="shared" si="6"/>
        <v>#DIV/0!</v>
      </c>
      <c r="AP21" s="195">
        <f>Сят!C27</f>
        <v>83</v>
      </c>
      <c r="AQ21" s="435">
        <f>Сят!D27</f>
        <v>0</v>
      </c>
      <c r="AR21" s="187">
        <f t="shared" si="24"/>
        <v>0</v>
      </c>
      <c r="AS21" s="188">
        <f>Сят!C28</f>
        <v>6</v>
      </c>
      <c r="AT21" s="395">
        <f>Сят!D28</f>
        <v>0.56447999999999998</v>
      </c>
      <c r="AU21" s="187">
        <f t="shared" si="25"/>
        <v>9.4079999999999995</v>
      </c>
      <c r="AV21" s="195"/>
      <c r="AW21" s="195"/>
      <c r="AX21" s="187" t="e">
        <f t="shared" si="26"/>
        <v>#DIV/0!</v>
      </c>
      <c r="AY21" s="187">
        <f>Сят!C30</f>
        <v>0</v>
      </c>
      <c r="AZ21" s="187">
        <f>Сят!D30</f>
        <v>0</v>
      </c>
      <c r="BA21" s="187" t="e">
        <f t="shared" si="27"/>
        <v>#DIV/0!</v>
      </c>
      <c r="BB21" s="187"/>
      <c r="BC21" s="187"/>
      <c r="BD21" s="187"/>
      <c r="BE21" s="187">
        <f>Сят!C33</f>
        <v>0</v>
      </c>
      <c r="BF21" s="187">
        <f>Сят!D33</f>
        <v>0</v>
      </c>
      <c r="BG21" s="187" t="e">
        <f t="shared" si="28"/>
        <v>#DIV/0!</v>
      </c>
      <c r="BH21" s="187"/>
      <c r="BI21" s="187"/>
      <c r="BJ21" s="187" t="e">
        <f t="shared" si="29"/>
        <v>#DIV/0!</v>
      </c>
      <c r="BK21" s="187"/>
      <c r="BL21" s="187"/>
      <c r="BM21" s="187"/>
      <c r="BN21" s="187">
        <f>Сят!C34</f>
        <v>0</v>
      </c>
      <c r="BO21" s="358">
        <f>Сят!D34</f>
        <v>0</v>
      </c>
      <c r="BP21" s="187" t="e">
        <f t="shared" si="30"/>
        <v>#DIV/0!</v>
      </c>
      <c r="BQ21" s="187">
        <f>Сят!C36</f>
        <v>0</v>
      </c>
      <c r="BR21" s="187">
        <f>Сят!D36</f>
        <v>0</v>
      </c>
      <c r="BS21" s="187" t="e">
        <f t="shared" si="31"/>
        <v>#DIV/0!</v>
      </c>
      <c r="BT21" s="187"/>
      <c r="BU21" s="187"/>
      <c r="BV21" s="196" t="e">
        <f t="shared" si="32"/>
        <v>#DIV/0!</v>
      </c>
      <c r="BW21" s="196"/>
      <c r="BX21" s="196"/>
      <c r="BY21" s="196" t="e">
        <f t="shared" si="33"/>
        <v>#DIV/0!</v>
      </c>
      <c r="BZ21" s="186">
        <f t="shared" si="34"/>
        <v>3983.3510000000001</v>
      </c>
      <c r="CA21" s="186">
        <f t="shared" si="35"/>
        <v>253.333</v>
      </c>
      <c r="CB21" s="187">
        <f t="shared" si="53"/>
        <v>6.359796061155544</v>
      </c>
      <c r="CC21" s="187">
        <f>Сят!C41</f>
        <v>2862</v>
      </c>
      <c r="CD21" s="187">
        <f>Сят!D41</f>
        <v>238.5</v>
      </c>
      <c r="CE21" s="187">
        <f t="shared" si="36"/>
        <v>8.3333333333333321</v>
      </c>
      <c r="CF21" s="187">
        <f>Сят!C42</f>
        <v>0</v>
      </c>
      <c r="CG21" s="187">
        <f>Сят!D42</f>
        <v>0</v>
      </c>
      <c r="CH21" s="187" t="e">
        <f t="shared" si="37"/>
        <v>#DIV/0!</v>
      </c>
      <c r="CI21" s="187">
        <f>Сят!C43</f>
        <v>941.25</v>
      </c>
      <c r="CJ21" s="187">
        <f>Сят!D43</f>
        <v>0</v>
      </c>
      <c r="CK21" s="187">
        <f t="shared" si="7"/>
        <v>0</v>
      </c>
      <c r="CL21" s="187">
        <f>Сят!C44</f>
        <v>180.101</v>
      </c>
      <c r="CM21" s="187">
        <f>Сят!D44</f>
        <v>14.833</v>
      </c>
      <c r="CN21" s="187">
        <f t="shared" si="8"/>
        <v>8.2359342813199259</v>
      </c>
      <c r="CO21" s="187">
        <f>Сят!C48</f>
        <v>0</v>
      </c>
      <c r="CP21" s="187">
        <f>Сят!D48</f>
        <v>0</v>
      </c>
      <c r="CQ21" s="187" t="e">
        <f>CP21/CO21*100</f>
        <v>#DIV/0!</v>
      </c>
      <c r="CR21" s="187">
        <f>Сят!C49</f>
        <v>0</v>
      </c>
      <c r="CS21" s="187">
        <f>Сят!D49</f>
        <v>0</v>
      </c>
      <c r="CT21" s="187" t="e">
        <f t="shared" si="9"/>
        <v>#DIV/0!</v>
      </c>
      <c r="CU21" s="187"/>
      <c r="CV21" s="187">
        <f>Сят!D50</f>
        <v>0</v>
      </c>
      <c r="CW21" s="187"/>
      <c r="CX21" s="195"/>
      <c r="CY21" s="195"/>
      <c r="CZ21" s="187" t="e">
        <f t="shared" si="38"/>
        <v>#DIV/0!</v>
      </c>
      <c r="DA21" s="187"/>
      <c r="DB21" s="187"/>
      <c r="DC21" s="187"/>
      <c r="DD21" s="187"/>
      <c r="DE21" s="187"/>
      <c r="DF21" s="187"/>
      <c r="DG21" s="195">
        <f t="shared" si="39"/>
        <v>5900.5590000000002</v>
      </c>
      <c r="DH21" s="195">
        <f t="shared" si="39"/>
        <v>191.60390000000001</v>
      </c>
      <c r="DI21" s="187">
        <f t="shared" si="40"/>
        <v>3.2472160688504261</v>
      </c>
      <c r="DJ21" s="195">
        <f t="shared" si="41"/>
        <v>1357.5060000000001</v>
      </c>
      <c r="DK21" s="195">
        <f>Сят!D56</f>
        <v>42.603900000000003</v>
      </c>
      <c r="DL21" s="187">
        <f t="shared" si="42"/>
        <v>3.138394968420029</v>
      </c>
      <c r="DM21" s="187">
        <f>Сят!C58</f>
        <v>1348</v>
      </c>
      <c r="DN21" s="187">
        <f>Сят!D58</f>
        <v>42.603900000000003</v>
      </c>
      <c r="DO21" s="187">
        <f t="shared" si="43"/>
        <v>3.1605267062314542</v>
      </c>
      <c r="DP21" s="187">
        <f>Сят!C61</f>
        <v>0</v>
      </c>
      <c r="DQ21" s="187">
        <f>Сят!D61</f>
        <v>0</v>
      </c>
      <c r="DR21" s="187" t="e">
        <f t="shared" si="44"/>
        <v>#DIV/0!</v>
      </c>
      <c r="DS21" s="187">
        <f>Сят!C62</f>
        <v>5</v>
      </c>
      <c r="DT21" s="187">
        <f>Сят!D62</f>
        <v>0</v>
      </c>
      <c r="DU21" s="187">
        <f t="shared" si="45"/>
        <v>0</v>
      </c>
      <c r="DV21" s="187">
        <f>Сят!C63</f>
        <v>4.5060000000000002</v>
      </c>
      <c r="DW21" s="187">
        <f>Сят!D63</f>
        <v>0</v>
      </c>
      <c r="DX21" s="187">
        <f t="shared" si="46"/>
        <v>0</v>
      </c>
      <c r="DY21" s="187">
        <f>Сят!C65</f>
        <v>177.95</v>
      </c>
      <c r="DZ21" s="187">
        <f>Сят!D65</f>
        <v>4</v>
      </c>
      <c r="EA21" s="187">
        <f t="shared" si="47"/>
        <v>2.2478224220286598</v>
      </c>
      <c r="EB21" s="187">
        <f>Сят!C66</f>
        <v>4</v>
      </c>
      <c r="EC21" s="187">
        <f>Сят!D66</f>
        <v>0</v>
      </c>
      <c r="ED21" s="187">
        <f t="shared" si="48"/>
        <v>0</v>
      </c>
      <c r="EE21" s="195">
        <f>Сят!C71</f>
        <v>1811.415</v>
      </c>
      <c r="EF21" s="195">
        <f>Сят!D71</f>
        <v>0</v>
      </c>
      <c r="EG21" s="187">
        <f t="shared" si="49"/>
        <v>0</v>
      </c>
      <c r="EH21" s="195">
        <f>Сят!C76</f>
        <v>501</v>
      </c>
      <c r="EI21" s="195">
        <f>Сят!D76</f>
        <v>0</v>
      </c>
      <c r="EJ21" s="187">
        <f t="shared" si="50"/>
        <v>0</v>
      </c>
      <c r="EK21" s="195">
        <f>Сят!C80</f>
        <v>2028.6880000000001</v>
      </c>
      <c r="EL21" s="197">
        <f>Сят!D80</f>
        <v>145</v>
      </c>
      <c r="EM21" s="187">
        <f t="shared" si="10"/>
        <v>7.1474765957111188</v>
      </c>
      <c r="EN21" s="187">
        <f>Сят!C82</f>
        <v>0</v>
      </c>
      <c r="EO21" s="187">
        <f>Сят!D82</f>
        <v>0</v>
      </c>
      <c r="EP21" s="187" t="e">
        <f t="shared" si="11"/>
        <v>#DIV/0!</v>
      </c>
      <c r="EQ21" s="198">
        <f>Сят!C87</f>
        <v>20</v>
      </c>
      <c r="ER21" s="198">
        <f>Сят!D87</f>
        <v>0</v>
      </c>
      <c r="ES21" s="187">
        <f t="shared" si="51"/>
        <v>0</v>
      </c>
      <c r="ET21" s="187">
        <f>Сят!C93</f>
        <v>0</v>
      </c>
      <c r="EU21" s="187">
        <f>Сят!D93</f>
        <v>0</v>
      </c>
      <c r="EV21" s="184" t="e">
        <f t="shared" si="52"/>
        <v>#DIV/0!</v>
      </c>
      <c r="EW21" s="191">
        <f t="shared" si="12"/>
        <v>0</v>
      </c>
      <c r="EX21" s="191">
        <f t="shared" si="13"/>
        <v>146.27888999999999</v>
      </c>
      <c r="EY21" s="184" t="e">
        <f t="shared" si="54"/>
        <v>#DIV/0!</v>
      </c>
      <c r="EZ21" s="192"/>
      <c r="FA21" s="193"/>
      <c r="FB21" s="200"/>
      <c r="FC21" s="193"/>
      <c r="FD21" s="200"/>
      <c r="FE21" s="200"/>
      <c r="FF21" s="200"/>
      <c r="FG21" s="200"/>
      <c r="FH21" s="200"/>
      <c r="FI21" s="200"/>
      <c r="FJ21" s="200"/>
      <c r="FK21" s="200"/>
      <c r="FL21" s="200"/>
      <c r="FM21" s="200"/>
      <c r="FN21" s="200"/>
    </row>
    <row r="22" spans="1:170" s="234" customFormat="1" ht="15" customHeight="1">
      <c r="A22" s="225">
        <v>9</v>
      </c>
      <c r="B22" s="226" t="s">
        <v>312</v>
      </c>
      <c r="C22" s="488">
        <f>F22+BZ22</f>
        <v>5010.3140000000003</v>
      </c>
      <c r="D22" s="449">
        <f t="shared" si="0"/>
        <v>249.739</v>
      </c>
      <c r="E22" s="227">
        <f t="shared" si="1"/>
        <v>4.9844979775718645</v>
      </c>
      <c r="F22" s="228">
        <f>I22+X22+AA22+AD22+AG22+AM22+AS22+BE22+BQ22+BN22+AJ22+AY22+L22+R22+O22+U22+AP22</f>
        <v>1839.3039999999999</v>
      </c>
      <c r="G22" s="228">
        <f t="shared" si="3"/>
        <v>116.18899999999999</v>
      </c>
      <c r="H22" s="227">
        <f t="shared" si="15"/>
        <v>6.317009042550878</v>
      </c>
      <c r="I22" s="188">
        <f>Тор!C6</f>
        <v>105.069</v>
      </c>
      <c r="J22" s="188">
        <f>Тор!D6</f>
        <v>6.2367600000000003</v>
      </c>
      <c r="K22" s="227">
        <f t="shared" si="16"/>
        <v>5.9358707135311084</v>
      </c>
      <c r="L22" s="227">
        <f>Тор!C8</f>
        <v>270.89</v>
      </c>
      <c r="M22" s="227">
        <f>Тор!D8</f>
        <v>36.09639</v>
      </c>
      <c r="N22" s="227">
        <f t="shared" si="17"/>
        <v>13.32510982317546</v>
      </c>
      <c r="O22" s="227">
        <f>Тор!C9</f>
        <v>2.9049999999999998</v>
      </c>
      <c r="P22" s="227">
        <f>Тор!D9</f>
        <v>0.26954</v>
      </c>
      <c r="Q22" s="227">
        <f t="shared" si="18"/>
        <v>9.2784853700516354</v>
      </c>
      <c r="R22" s="227">
        <f>Тор!C10</f>
        <v>452.44</v>
      </c>
      <c r="S22" s="227">
        <f>Тор!D10</f>
        <v>52.536749999999998</v>
      </c>
      <c r="T22" s="227">
        <f t="shared" si="19"/>
        <v>11.611871187339757</v>
      </c>
      <c r="U22" s="227">
        <f>Тор!C11</f>
        <v>0</v>
      </c>
      <c r="V22" s="398">
        <f>Тор!D11</f>
        <v>-6.2465599999999997</v>
      </c>
      <c r="W22" s="227" t="e">
        <f t="shared" si="20"/>
        <v>#DIV/0!</v>
      </c>
      <c r="X22" s="188">
        <f>Тор!C13</f>
        <v>25</v>
      </c>
      <c r="Y22" s="188">
        <f>Тор!D13</f>
        <v>0</v>
      </c>
      <c r="Z22" s="227">
        <f t="shared" si="21"/>
        <v>0</v>
      </c>
      <c r="AA22" s="188">
        <f>Тор!C15</f>
        <v>153</v>
      </c>
      <c r="AB22" s="188">
        <f>Тор!D15</f>
        <v>4.2949900000000003</v>
      </c>
      <c r="AC22" s="227">
        <f t="shared" si="22"/>
        <v>2.807183006535948</v>
      </c>
      <c r="AD22" s="188">
        <f>Тор!C16</f>
        <v>470</v>
      </c>
      <c r="AE22" s="188">
        <f>Тор!D16</f>
        <v>21.95778</v>
      </c>
      <c r="AF22" s="227">
        <f t="shared" si="4"/>
        <v>4.6718680851063832</v>
      </c>
      <c r="AG22" s="227">
        <f>Тор!C18</f>
        <v>10</v>
      </c>
      <c r="AH22" s="227">
        <f>Тор!D18</f>
        <v>0.5</v>
      </c>
      <c r="AI22" s="227">
        <f t="shared" si="23"/>
        <v>5</v>
      </c>
      <c r="AJ22" s="227"/>
      <c r="AK22" s="227">
        <f>Тор!D20</f>
        <v>0</v>
      </c>
      <c r="AL22" s="227" t="e">
        <f t="shared" si="5"/>
        <v>#DIV/0!</v>
      </c>
      <c r="AM22" s="188">
        <v>0</v>
      </c>
      <c r="AN22" s="188">
        <v>0</v>
      </c>
      <c r="AO22" s="227" t="e">
        <f t="shared" si="6"/>
        <v>#DIV/0!</v>
      </c>
      <c r="AP22" s="188">
        <f>Тор!C27</f>
        <v>300</v>
      </c>
      <c r="AQ22" s="436">
        <f>Тор!D27</f>
        <v>0</v>
      </c>
      <c r="AR22" s="227">
        <f t="shared" si="24"/>
        <v>0</v>
      </c>
      <c r="AS22" s="188">
        <f>Тор!C28</f>
        <v>50</v>
      </c>
      <c r="AT22" s="396">
        <f>Тор!D28</f>
        <v>0.54335</v>
      </c>
      <c r="AU22" s="227">
        <f t="shared" si="25"/>
        <v>1.0867</v>
      </c>
      <c r="AV22" s="188"/>
      <c r="AW22" s="188"/>
      <c r="AX22" s="227" t="e">
        <f t="shared" si="26"/>
        <v>#DIV/0!</v>
      </c>
      <c r="AY22" s="227">
        <f>Тор!C29</f>
        <v>0</v>
      </c>
      <c r="AZ22" s="227">
        <f>Тор!D29</f>
        <v>0</v>
      </c>
      <c r="BA22" s="227" t="e">
        <f t="shared" si="27"/>
        <v>#DIV/0!</v>
      </c>
      <c r="BB22" s="227"/>
      <c r="BC22" s="227"/>
      <c r="BD22" s="227"/>
      <c r="BE22" s="227">
        <f>Тор!C34+Тор!C33</f>
        <v>0</v>
      </c>
      <c r="BF22" s="227">
        <f>Тор!D32</f>
        <v>0</v>
      </c>
      <c r="BG22" s="227" t="e">
        <f t="shared" si="28"/>
        <v>#DIV/0!</v>
      </c>
      <c r="BH22" s="227"/>
      <c r="BI22" s="227"/>
      <c r="BJ22" s="227" t="e">
        <f t="shared" si="29"/>
        <v>#DIV/0!</v>
      </c>
      <c r="BK22" s="227"/>
      <c r="BL22" s="227"/>
      <c r="BM22" s="227"/>
      <c r="BN22" s="227"/>
      <c r="BO22" s="359">
        <f>Тор!D35</f>
        <v>0</v>
      </c>
      <c r="BP22" s="227" t="e">
        <f t="shared" si="30"/>
        <v>#DIV/0!</v>
      </c>
      <c r="BQ22" s="227">
        <f>Тор!C37</f>
        <v>0</v>
      </c>
      <c r="BR22" s="227">
        <f>Тор!D37</f>
        <v>0</v>
      </c>
      <c r="BS22" s="227" t="e">
        <f t="shared" si="31"/>
        <v>#DIV/0!</v>
      </c>
      <c r="BT22" s="227"/>
      <c r="BU22" s="227"/>
      <c r="BV22" s="229" t="e">
        <f t="shared" si="32"/>
        <v>#DIV/0!</v>
      </c>
      <c r="BW22" s="229"/>
      <c r="BX22" s="229"/>
      <c r="BY22" s="229" t="e">
        <f t="shared" si="33"/>
        <v>#DIV/0!</v>
      </c>
      <c r="BZ22" s="188">
        <f t="shared" si="34"/>
        <v>3171.01</v>
      </c>
      <c r="CA22" s="186">
        <f t="shared" si="35"/>
        <v>133.55000000000001</v>
      </c>
      <c r="CB22" s="227">
        <f t="shared" si="53"/>
        <v>4.2115918902810145</v>
      </c>
      <c r="CC22" s="227">
        <f>Тор!C42</f>
        <v>1424.6</v>
      </c>
      <c r="CD22" s="227">
        <f>Тор!D42</f>
        <v>118.717</v>
      </c>
      <c r="CE22" s="227">
        <f t="shared" si="36"/>
        <v>8.333356731714165</v>
      </c>
      <c r="CF22" s="227">
        <f>Тор!C43</f>
        <v>260</v>
      </c>
      <c r="CG22" s="227">
        <f>Тор!D43</f>
        <v>0</v>
      </c>
      <c r="CH22" s="227">
        <f t="shared" si="37"/>
        <v>0</v>
      </c>
      <c r="CI22" s="227">
        <f>Тор!C44</f>
        <v>1306.67</v>
      </c>
      <c r="CJ22" s="227">
        <f>Тор!D44</f>
        <v>0</v>
      </c>
      <c r="CK22" s="227">
        <f t="shared" si="7"/>
        <v>0</v>
      </c>
      <c r="CL22" s="227">
        <f>Тор!C45</f>
        <v>179.74</v>
      </c>
      <c r="CM22" s="227">
        <f>Тор!D45</f>
        <v>14.833</v>
      </c>
      <c r="CN22" s="227">
        <f t="shared" si="8"/>
        <v>8.2524757983754302</v>
      </c>
      <c r="CO22" s="227">
        <f>Тор!C46</f>
        <v>0</v>
      </c>
      <c r="CP22" s="227">
        <f>Тор!D46</f>
        <v>0</v>
      </c>
      <c r="CQ22" s="227"/>
      <c r="CR22" s="227">
        <f>Тор!C48</f>
        <v>0</v>
      </c>
      <c r="CS22" s="227">
        <f>Тор!D48</f>
        <v>0</v>
      </c>
      <c r="CT22" s="227" t="e">
        <f t="shared" si="9"/>
        <v>#DIV/0!</v>
      </c>
      <c r="CU22" s="227"/>
      <c r="CV22" s="227">
        <f>Тор!D49</f>
        <v>0</v>
      </c>
      <c r="CW22" s="227"/>
      <c r="CX22" s="188"/>
      <c r="CY22" s="188"/>
      <c r="CZ22" s="227" t="e">
        <f t="shared" si="38"/>
        <v>#DIV/0!</v>
      </c>
      <c r="DA22" s="227"/>
      <c r="DB22" s="227"/>
      <c r="DC22" s="227"/>
      <c r="DD22" s="227"/>
      <c r="DE22" s="227"/>
      <c r="DF22" s="227"/>
      <c r="DG22" s="188">
        <f t="shared" si="39"/>
        <v>5010.3140000000003</v>
      </c>
      <c r="DH22" s="188">
        <f t="shared" si="39"/>
        <v>133.65016</v>
      </c>
      <c r="DI22" s="227">
        <f t="shared" si="40"/>
        <v>2.6675006795981249</v>
      </c>
      <c r="DJ22" s="188">
        <f t="shared" si="41"/>
        <v>1064.6089999999999</v>
      </c>
      <c r="DK22" s="188">
        <f t="shared" si="41"/>
        <v>30.058160000000001</v>
      </c>
      <c r="DL22" s="227">
        <f t="shared" si="42"/>
        <v>2.8233990131588218</v>
      </c>
      <c r="DM22" s="227">
        <f>Тор!C58</f>
        <v>1056.2149999999999</v>
      </c>
      <c r="DN22" s="227">
        <f>Тор!D58</f>
        <v>30.058160000000001</v>
      </c>
      <c r="DO22" s="227">
        <f t="shared" si="43"/>
        <v>2.8458372585127085</v>
      </c>
      <c r="DP22" s="227">
        <f>Тор!C61</f>
        <v>0</v>
      </c>
      <c r="DQ22" s="227">
        <f>Тор!D61</f>
        <v>0</v>
      </c>
      <c r="DR22" s="227" t="e">
        <f t="shared" si="44"/>
        <v>#DIV/0!</v>
      </c>
      <c r="DS22" s="227">
        <f>Тор!C62</f>
        <v>5</v>
      </c>
      <c r="DT22" s="227">
        <f>Тор!D62</f>
        <v>0</v>
      </c>
      <c r="DU22" s="227">
        <f t="shared" si="45"/>
        <v>0</v>
      </c>
      <c r="DV22" s="227">
        <f>Тор!C63</f>
        <v>3.3940000000000001</v>
      </c>
      <c r="DW22" s="227">
        <f>Тор!D63</f>
        <v>0</v>
      </c>
      <c r="DX22" s="227">
        <f t="shared" si="46"/>
        <v>0</v>
      </c>
      <c r="DY22" s="227">
        <f>Тор!C65</f>
        <v>177.95</v>
      </c>
      <c r="DZ22" s="227">
        <f>+Тор!D64</f>
        <v>4.5</v>
      </c>
      <c r="EA22" s="227">
        <f t="shared" si="47"/>
        <v>2.5288002247822421</v>
      </c>
      <c r="EB22" s="227">
        <f>Тор!C66</f>
        <v>4</v>
      </c>
      <c r="EC22" s="227">
        <f>Тор!D66</f>
        <v>0</v>
      </c>
      <c r="ED22" s="227">
        <f t="shared" si="48"/>
        <v>0</v>
      </c>
      <c r="EE22" s="188">
        <f>Тор!C71</f>
        <v>2201.6550000000002</v>
      </c>
      <c r="EF22" s="188">
        <f>Тор!D71</f>
        <v>0</v>
      </c>
      <c r="EG22" s="227">
        <f t="shared" si="49"/>
        <v>0</v>
      </c>
      <c r="EH22" s="188">
        <f>Тор!C77</f>
        <v>300</v>
      </c>
      <c r="EI22" s="188">
        <f>Тор!D77</f>
        <v>0</v>
      </c>
      <c r="EJ22" s="227">
        <f t="shared" si="50"/>
        <v>0</v>
      </c>
      <c r="EK22" s="188">
        <f>Тор!C81</f>
        <v>1260.0999999999999</v>
      </c>
      <c r="EL22" s="230">
        <f>Тор!D81</f>
        <v>99.091999999999999</v>
      </c>
      <c r="EM22" s="227">
        <f t="shared" si="10"/>
        <v>7.8638203317197046</v>
      </c>
      <c r="EN22" s="227">
        <f>Тор!C83</f>
        <v>0</v>
      </c>
      <c r="EO22" s="227">
        <f>Тор!D83</f>
        <v>0</v>
      </c>
      <c r="EP22" s="227" t="e">
        <f t="shared" si="11"/>
        <v>#DIV/0!</v>
      </c>
      <c r="EQ22" s="228">
        <f>Тор!C96</f>
        <v>2</v>
      </c>
      <c r="ER22" s="228">
        <f>Тор!D96</f>
        <v>0</v>
      </c>
      <c r="ES22" s="227">
        <f t="shared" si="51"/>
        <v>0</v>
      </c>
      <c r="ET22" s="227">
        <f>Тор!C94</f>
        <v>0</v>
      </c>
      <c r="EU22" s="227">
        <f>Тор!D94</f>
        <v>0</v>
      </c>
      <c r="EV22" s="227" t="e">
        <f t="shared" si="52"/>
        <v>#DIV/0!</v>
      </c>
      <c r="EW22" s="231">
        <f t="shared" si="12"/>
        <v>0</v>
      </c>
      <c r="EX22" s="231">
        <f t="shared" si="13"/>
        <v>116.08884</v>
      </c>
      <c r="EY22" s="227" t="e">
        <f t="shared" si="54"/>
        <v>#DIV/0!</v>
      </c>
      <c r="EZ22" s="232"/>
      <c r="FA22" s="233"/>
      <c r="FC22" s="233"/>
      <c r="FF22" s="325"/>
      <c r="FG22" s="325"/>
      <c r="FH22" s="325"/>
      <c r="FI22" s="325"/>
      <c r="FJ22" s="325"/>
      <c r="FK22" s="325"/>
      <c r="FL22" s="325"/>
      <c r="FM22" s="325"/>
      <c r="FN22" s="325"/>
    </row>
    <row r="23" spans="1:170" s="169" customFormat="1" ht="15" customHeight="1">
      <c r="A23" s="181">
        <v>10</v>
      </c>
      <c r="B23" s="194" t="s">
        <v>313</v>
      </c>
      <c r="C23" s="486">
        <f t="shared" si="14"/>
        <v>3084.1480000000001</v>
      </c>
      <c r="D23" s="448">
        <f t="shared" si="0"/>
        <v>189.94141999999999</v>
      </c>
      <c r="E23" s="187">
        <f t="shared" si="1"/>
        <v>6.1586350590179197</v>
      </c>
      <c r="F23" s="185">
        <f t="shared" si="2"/>
        <v>1029.2919999999999</v>
      </c>
      <c r="G23" s="185">
        <f t="shared" si="3"/>
        <v>76.241419999999991</v>
      </c>
      <c r="H23" s="187">
        <f t="shared" si="15"/>
        <v>7.4071711428826807</v>
      </c>
      <c r="I23" s="195">
        <f>Хор!C6</f>
        <v>79.421999999999997</v>
      </c>
      <c r="J23" s="195">
        <f>Хор!D6</f>
        <v>0.45337</v>
      </c>
      <c r="K23" s="187">
        <f t="shared" si="16"/>
        <v>0.57083679585001634</v>
      </c>
      <c r="L23" s="187">
        <f>Хор!C8</f>
        <v>123.79</v>
      </c>
      <c r="M23" s="187">
        <f>Хор!D8</f>
        <v>16.495080000000002</v>
      </c>
      <c r="N23" s="184">
        <f t="shared" si="17"/>
        <v>13.325050488730916</v>
      </c>
      <c r="O23" s="184">
        <f>Хор!C9</f>
        <v>1.33</v>
      </c>
      <c r="P23" s="184">
        <f>Хор!D9</f>
        <v>0.12315</v>
      </c>
      <c r="Q23" s="184">
        <f t="shared" si="18"/>
        <v>9.2593984962405997</v>
      </c>
      <c r="R23" s="184">
        <f>Хор!C10</f>
        <v>206.75</v>
      </c>
      <c r="S23" s="184">
        <f>Хор!D10</f>
        <v>24.007899999999999</v>
      </c>
      <c r="T23" s="184">
        <f t="shared" si="19"/>
        <v>11.61204353083434</v>
      </c>
      <c r="U23" s="184">
        <f>Хор!C11</f>
        <v>0</v>
      </c>
      <c r="V23" s="397">
        <f>Хор!D11</f>
        <v>-2.8544999999999998</v>
      </c>
      <c r="W23" s="184" t="e">
        <f t="shared" si="20"/>
        <v>#DIV/0!</v>
      </c>
      <c r="X23" s="195">
        <f>Хор!C13</f>
        <v>5</v>
      </c>
      <c r="Y23" s="195">
        <f>Хор!D13</f>
        <v>0</v>
      </c>
      <c r="Z23" s="187">
        <f t="shared" si="21"/>
        <v>0</v>
      </c>
      <c r="AA23" s="195">
        <f>Хор!C15</f>
        <v>179</v>
      </c>
      <c r="AB23" s="195">
        <f>Хор!D15</f>
        <v>32.610129999999998</v>
      </c>
      <c r="AC23" s="187">
        <f t="shared" si="22"/>
        <v>18.21794972067039</v>
      </c>
      <c r="AD23" s="195">
        <f>Хор!C16</f>
        <v>392</v>
      </c>
      <c r="AE23" s="195">
        <f>Хор!D16</f>
        <v>5.4062900000000003</v>
      </c>
      <c r="AF23" s="187">
        <f t="shared" si="4"/>
        <v>1.379155612244898</v>
      </c>
      <c r="AG23" s="187">
        <f>Хор!C18</f>
        <v>10</v>
      </c>
      <c r="AH23" s="187">
        <f>Хор!D18</f>
        <v>0</v>
      </c>
      <c r="AI23" s="187">
        <f t="shared" si="23"/>
        <v>0</v>
      </c>
      <c r="AJ23" s="187"/>
      <c r="AK23" s="187"/>
      <c r="AL23" s="187" t="e">
        <f t="shared" si="5"/>
        <v>#DIV/0!</v>
      </c>
      <c r="AM23" s="195">
        <v>0</v>
      </c>
      <c r="AN23" s="195">
        <v>0</v>
      </c>
      <c r="AO23" s="187" t="e">
        <f t="shared" si="6"/>
        <v>#DIV/0!</v>
      </c>
      <c r="AP23" s="195">
        <f>Хор!C27</f>
        <v>32</v>
      </c>
      <c r="AQ23" s="435">
        <f>Хор!D27</f>
        <v>0</v>
      </c>
      <c r="AR23" s="187">
        <f t="shared" si="24"/>
        <v>0</v>
      </c>
      <c r="AS23" s="188">
        <f>Хор!C28</f>
        <v>0</v>
      </c>
      <c r="AT23" s="395">
        <f>Хор!D28</f>
        <v>0</v>
      </c>
      <c r="AU23" s="187" t="e">
        <f t="shared" si="25"/>
        <v>#DIV/0!</v>
      </c>
      <c r="AV23" s="195"/>
      <c r="AW23" s="195"/>
      <c r="AX23" s="187" t="e">
        <f t="shared" si="26"/>
        <v>#DIV/0!</v>
      </c>
      <c r="AY23" s="187"/>
      <c r="AZ23" s="187">
        <f>Хор!D29</f>
        <v>0</v>
      </c>
      <c r="BA23" s="187" t="e">
        <f t="shared" si="27"/>
        <v>#DIV/0!</v>
      </c>
      <c r="BB23" s="187"/>
      <c r="BC23" s="187"/>
      <c r="BD23" s="187"/>
      <c r="BE23" s="187">
        <f>Хор!C33</f>
        <v>0</v>
      </c>
      <c r="BF23" s="187">
        <f>Хор!D33</f>
        <v>0</v>
      </c>
      <c r="BG23" s="187" t="e">
        <f t="shared" si="28"/>
        <v>#DIV/0!</v>
      </c>
      <c r="BH23" s="187"/>
      <c r="BI23" s="187"/>
      <c r="BJ23" s="187" t="e">
        <f t="shared" si="29"/>
        <v>#DIV/0!</v>
      </c>
      <c r="BK23" s="187"/>
      <c r="BL23" s="187"/>
      <c r="BM23" s="187"/>
      <c r="BN23" s="187"/>
      <c r="BO23" s="358"/>
      <c r="BP23" s="187" t="e">
        <f t="shared" si="30"/>
        <v>#DIV/0!</v>
      </c>
      <c r="BQ23" s="187">
        <f>Хор!C34</f>
        <v>0</v>
      </c>
      <c r="BR23" s="187">
        <f>Хор!D34</f>
        <v>0</v>
      </c>
      <c r="BS23" s="187" t="e">
        <f t="shared" si="31"/>
        <v>#DIV/0!</v>
      </c>
      <c r="BT23" s="187"/>
      <c r="BU23" s="187"/>
      <c r="BV23" s="196" t="e">
        <f t="shared" si="32"/>
        <v>#DIV/0!</v>
      </c>
      <c r="BW23" s="196"/>
      <c r="BX23" s="196"/>
      <c r="BY23" s="196" t="e">
        <f t="shared" si="33"/>
        <v>#DIV/0!</v>
      </c>
      <c r="BZ23" s="186">
        <f t="shared" si="34"/>
        <v>2054.8560000000002</v>
      </c>
      <c r="CA23" s="186">
        <f t="shared" si="35"/>
        <v>113.7</v>
      </c>
      <c r="CB23" s="187">
        <f t="shared" si="53"/>
        <v>5.5332344456253866</v>
      </c>
      <c r="CC23" s="187">
        <f>Хор!C39</f>
        <v>1275.4000000000001</v>
      </c>
      <c r="CD23" s="187">
        <f>Хор!D39</f>
        <v>113.7</v>
      </c>
      <c r="CE23" s="187">
        <f t="shared" si="36"/>
        <v>8.9148502430610002</v>
      </c>
      <c r="CF23" s="187">
        <f>Хор!C41</f>
        <v>90</v>
      </c>
      <c r="CG23" s="187">
        <f>Хор!D41</f>
        <v>0</v>
      </c>
      <c r="CH23" s="187">
        <f t="shared" si="37"/>
        <v>0</v>
      </c>
      <c r="CI23" s="187">
        <f>Хор!C42</f>
        <v>597.97</v>
      </c>
      <c r="CJ23" s="187">
        <f>Хор!D42</f>
        <v>0</v>
      </c>
      <c r="CK23" s="187">
        <f t="shared" si="7"/>
        <v>0</v>
      </c>
      <c r="CL23" s="187">
        <f>Хор!C43</f>
        <v>91.486000000000004</v>
      </c>
      <c r="CM23" s="187">
        <f>Хор!D43</f>
        <v>0</v>
      </c>
      <c r="CN23" s="187">
        <f t="shared" si="8"/>
        <v>0</v>
      </c>
      <c r="CO23" s="187">
        <f>Хор!C44</f>
        <v>0</v>
      </c>
      <c r="CP23" s="187">
        <f>Хор!D44</f>
        <v>0</v>
      </c>
      <c r="CQ23" s="187"/>
      <c r="CR23" s="187">
        <f>Хор!C45</f>
        <v>0</v>
      </c>
      <c r="CS23" s="187">
        <f>Хор!D45</f>
        <v>0</v>
      </c>
      <c r="CT23" s="187" t="e">
        <f t="shared" si="9"/>
        <v>#DIV/0!</v>
      </c>
      <c r="CU23" s="187"/>
      <c r="CV23" s="187"/>
      <c r="CW23" s="187"/>
      <c r="CX23" s="195"/>
      <c r="CY23" s="195"/>
      <c r="CZ23" s="187" t="e">
        <f t="shared" si="38"/>
        <v>#DIV/0!</v>
      </c>
      <c r="DA23" s="187"/>
      <c r="DB23" s="187"/>
      <c r="DC23" s="187"/>
      <c r="DD23" s="187"/>
      <c r="DE23" s="187">
        <f>Хор!D48</f>
        <v>0</v>
      </c>
      <c r="DF23" s="187"/>
      <c r="DG23" s="195">
        <f t="shared" si="39"/>
        <v>3084.1480000000001</v>
      </c>
      <c r="DH23" s="195">
        <f t="shared" si="39"/>
        <v>97.543000000000006</v>
      </c>
      <c r="DI23" s="187">
        <f t="shared" si="40"/>
        <v>3.1627211145509233</v>
      </c>
      <c r="DJ23" s="195">
        <f t="shared" si="41"/>
        <v>992.09100000000001</v>
      </c>
      <c r="DK23" s="195">
        <f t="shared" si="41"/>
        <v>23.542999999999999</v>
      </c>
      <c r="DL23" s="187">
        <f t="shared" si="42"/>
        <v>2.3730685995538714</v>
      </c>
      <c r="DM23" s="187">
        <f>Хор!C56</f>
        <v>984.4</v>
      </c>
      <c r="DN23" s="187">
        <f>Хор!D56</f>
        <v>23.542999999999999</v>
      </c>
      <c r="DO23" s="187">
        <f t="shared" si="43"/>
        <v>2.3916091019910604</v>
      </c>
      <c r="DP23" s="187">
        <f>Хор!C59</f>
        <v>0</v>
      </c>
      <c r="DQ23" s="187">
        <f>Хор!D59</f>
        <v>0</v>
      </c>
      <c r="DR23" s="187" t="e">
        <f t="shared" si="44"/>
        <v>#DIV/0!</v>
      </c>
      <c r="DS23" s="187">
        <f>Хор!C60</f>
        <v>5</v>
      </c>
      <c r="DT23" s="187">
        <f>Хор!D60</f>
        <v>0</v>
      </c>
      <c r="DU23" s="187">
        <f t="shared" si="45"/>
        <v>0</v>
      </c>
      <c r="DV23" s="187">
        <f>Хор!C61</f>
        <v>2.6909999999999998</v>
      </c>
      <c r="DW23" s="187">
        <f>Хор!D61</f>
        <v>0</v>
      </c>
      <c r="DX23" s="187">
        <f t="shared" si="46"/>
        <v>0</v>
      </c>
      <c r="DY23" s="187">
        <f>Хор!C63</f>
        <v>88.974999999999994</v>
      </c>
      <c r="DZ23" s="187">
        <f>Хор!D63</f>
        <v>2</v>
      </c>
      <c r="EA23" s="187">
        <f t="shared" si="47"/>
        <v>2.2478224220286598</v>
      </c>
      <c r="EB23" s="187">
        <f>Хор!C64</f>
        <v>4</v>
      </c>
      <c r="EC23" s="187">
        <f>Хор!D64</f>
        <v>0</v>
      </c>
      <c r="ED23" s="187">
        <f t="shared" si="48"/>
        <v>0</v>
      </c>
      <c r="EE23" s="195">
        <f>Хор!C69</f>
        <v>952.09</v>
      </c>
      <c r="EF23" s="195">
        <f>Хор!D69</f>
        <v>0</v>
      </c>
      <c r="EG23" s="187">
        <f t="shared" si="49"/>
        <v>0</v>
      </c>
      <c r="EH23" s="195">
        <f>Хор!C74</f>
        <v>179.292</v>
      </c>
      <c r="EI23" s="195">
        <f>Хор!D74</f>
        <v>0</v>
      </c>
      <c r="EJ23" s="187">
        <f t="shared" si="50"/>
        <v>0</v>
      </c>
      <c r="EK23" s="195">
        <f>Хор!C78</f>
        <v>863.7</v>
      </c>
      <c r="EL23" s="197">
        <f>Хор!D78</f>
        <v>72</v>
      </c>
      <c r="EM23" s="187">
        <f t="shared" si="10"/>
        <v>8.3362278568947552</v>
      </c>
      <c r="EN23" s="187">
        <f>Хор!C80</f>
        <v>0</v>
      </c>
      <c r="EO23" s="187">
        <f>Хор!D80</f>
        <v>0</v>
      </c>
      <c r="EP23" s="187" t="e">
        <f t="shared" si="11"/>
        <v>#DIV/0!</v>
      </c>
      <c r="EQ23" s="198">
        <f>Хор!C85</f>
        <v>4</v>
      </c>
      <c r="ER23" s="198">
        <f>Хор!D85</f>
        <v>0</v>
      </c>
      <c r="ES23" s="187">
        <f t="shared" si="51"/>
        <v>0</v>
      </c>
      <c r="ET23" s="187">
        <f>Хор!C91</f>
        <v>0</v>
      </c>
      <c r="EU23" s="187">
        <f>Хор!D91</f>
        <v>0</v>
      </c>
      <c r="EV23" s="184" t="e">
        <f t="shared" si="52"/>
        <v>#DIV/0!</v>
      </c>
      <c r="EW23" s="191">
        <f t="shared" si="12"/>
        <v>0</v>
      </c>
      <c r="EX23" s="191">
        <f t="shared" si="13"/>
        <v>92.398419999999987</v>
      </c>
      <c r="EY23" s="184" t="e">
        <f t="shared" si="54"/>
        <v>#DIV/0!</v>
      </c>
      <c r="EZ23" s="192"/>
      <c r="FA23" s="193"/>
      <c r="FC23" s="193"/>
    </row>
    <row r="24" spans="1:170" s="407" customFormat="1" ht="15" customHeight="1">
      <c r="A24" s="402">
        <v>11</v>
      </c>
      <c r="B24" s="194" t="s">
        <v>314</v>
      </c>
      <c r="C24" s="487">
        <f t="shared" si="14"/>
        <v>3711.3760000000002</v>
      </c>
      <c r="D24" s="448">
        <f t="shared" si="0"/>
        <v>220.01835</v>
      </c>
      <c r="E24" s="187">
        <f t="shared" si="1"/>
        <v>5.9282150339927826</v>
      </c>
      <c r="F24" s="198">
        <f t="shared" si="2"/>
        <v>1081.296</v>
      </c>
      <c r="G24" s="198">
        <f t="shared" si="3"/>
        <v>48.443349999999995</v>
      </c>
      <c r="H24" s="187">
        <f t="shared" si="15"/>
        <v>4.480119227297612</v>
      </c>
      <c r="I24" s="195">
        <f>Чум!C6</f>
        <v>86.510999999999996</v>
      </c>
      <c r="J24" s="195">
        <f>Чум!D6</f>
        <v>2.4636</v>
      </c>
      <c r="K24" s="187">
        <f t="shared" si="16"/>
        <v>2.8477303464299339</v>
      </c>
      <c r="L24" s="187">
        <f>Чум!C8</f>
        <v>118.16</v>
      </c>
      <c r="M24" s="187">
        <f>Чум!D8</f>
        <v>15.74531</v>
      </c>
      <c r="N24" s="187">
        <f t="shared" si="17"/>
        <v>13.325414691943127</v>
      </c>
      <c r="O24" s="187">
        <f>Чум!C9</f>
        <v>1.2649999999999999</v>
      </c>
      <c r="P24" s="187">
        <f>Чум!D9</f>
        <v>0.11756</v>
      </c>
      <c r="Q24" s="187">
        <f t="shared" si="18"/>
        <v>9.2932806324110668</v>
      </c>
      <c r="R24" s="187">
        <f>Чум!C10</f>
        <v>197.36</v>
      </c>
      <c r="S24" s="187">
        <f>Чум!D10</f>
        <v>22.916620000000002</v>
      </c>
      <c r="T24" s="187">
        <f t="shared" si="19"/>
        <v>11.611582894203485</v>
      </c>
      <c r="U24" s="187">
        <f>Чум!C11</f>
        <v>0</v>
      </c>
      <c r="V24" s="403">
        <f>Чум!D11</f>
        <v>-2.7247499999999998</v>
      </c>
      <c r="W24" s="187" t="e">
        <f t="shared" si="20"/>
        <v>#DIV/0!</v>
      </c>
      <c r="X24" s="195">
        <f>Чум!C13</f>
        <v>65</v>
      </c>
      <c r="Y24" s="195">
        <f>Чум!D13</f>
        <v>0</v>
      </c>
      <c r="Z24" s="187">
        <f t="shared" si="21"/>
        <v>0</v>
      </c>
      <c r="AA24" s="195">
        <f>Чум!C15</f>
        <v>88</v>
      </c>
      <c r="AB24" s="195">
        <f>Чум!D15</f>
        <v>1.8388500000000001</v>
      </c>
      <c r="AC24" s="187">
        <f t="shared" si="22"/>
        <v>2.0896022727272729</v>
      </c>
      <c r="AD24" s="195">
        <f>Чум!C16</f>
        <v>460</v>
      </c>
      <c r="AE24" s="195">
        <f>Чум!D16</f>
        <v>7.5861599999999996</v>
      </c>
      <c r="AF24" s="187">
        <f t="shared" si="4"/>
        <v>1.6491652173913043</v>
      </c>
      <c r="AG24" s="187">
        <f>Чум!C18</f>
        <v>10</v>
      </c>
      <c r="AH24" s="187">
        <f>Чум!D18</f>
        <v>0.5</v>
      </c>
      <c r="AI24" s="187">
        <f t="shared" si="23"/>
        <v>5</v>
      </c>
      <c r="AJ24" s="187">
        <f>Чум!C22</f>
        <v>0</v>
      </c>
      <c r="AK24" s="187">
        <f>Чум!D20</f>
        <v>0</v>
      </c>
      <c r="AL24" s="187" t="e">
        <f>AK24/AJ24*100</f>
        <v>#DIV/0!</v>
      </c>
      <c r="AM24" s="195">
        <v>0</v>
      </c>
      <c r="AN24" s="195"/>
      <c r="AO24" s="187" t="e">
        <f t="shared" si="6"/>
        <v>#DIV/0!</v>
      </c>
      <c r="AP24" s="195">
        <f>Чум!C27</f>
        <v>55</v>
      </c>
      <c r="AQ24" s="435">
        <f>Чум!D27</f>
        <v>0</v>
      </c>
      <c r="AR24" s="187">
        <f t="shared" si="24"/>
        <v>0</v>
      </c>
      <c r="AS24" s="195">
        <f>Чум!C28</f>
        <v>0</v>
      </c>
      <c r="AT24" s="395">
        <f>Чум!D28</f>
        <v>0</v>
      </c>
      <c r="AU24" s="187" t="e">
        <f t="shared" si="25"/>
        <v>#DIV/0!</v>
      </c>
      <c r="AV24" s="195"/>
      <c r="AW24" s="195"/>
      <c r="AX24" s="187" t="e">
        <f t="shared" si="26"/>
        <v>#DIV/0!</v>
      </c>
      <c r="AY24" s="187">
        <f>Чум!C30</f>
        <v>0</v>
      </c>
      <c r="AZ24" s="187">
        <f>Чум!D30</f>
        <v>0</v>
      </c>
      <c r="BA24" s="187" t="e">
        <f t="shared" si="27"/>
        <v>#DIV/0!</v>
      </c>
      <c r="BB24" s="187"/>
      <c r="BC24" s="187"/>
      <c r="BD24" s="187"/>
      <c r="BE24" s="187">
        <f>Чум!C33</f>
        <v>0</v>
      </c>
      <c r="BF24" s="187">
        <f>Чум!D33</f>
        <v>0</v>
      </c>
      <c r="BG24" s="187" t="e">
        <f t="shared" si="28"/>
        <v>#DIV/0!</v>
      </c>
      <c r="BH24" s="187"/>
      <c r="BI24" s="187"/>
      <c r="BJ24" s="187" t="e">
        <f t="shared" si="29"/>
        <v>#DIV/0!</v>
      </c>
      <c r="BK24" s="187"/>
      <c r="BL24" s="187"/>
      <c r="BM24" s="187"/>
      <c r="BN24" s="187"/>
      <c r="BO24" s="358">
        <f>Чум!D34</f>
        <v>0</v>
      </c>
      <c r="BP24" s="187" t="e">
        <f t="shared" si="30"/>
        <v>#DIV/0!</v>
      </c>
      <c r="BQ24" s="187">
        <f>Чум!C37</f>
        <v>0</v>
      </c>
      <c r="BR24" s="187">
        <f>Чум!D37</f>
        <v>0</v>
      </c>
      <c r="BS24" s="187" t="e">
        <f t="shared" si="31"/>
        <v>#DIV/0!</v>
      </c>
      <c r="BT24" s="187"/>
      <c r="BU24" s="187"/>
      <c r="BV24" s="196" t="e">
        <f t="shared" si="32"/>
        <v>#DIV/0!</v>
      </c>
      <c r="BW24" s="196"/>
      <c r="BX24" s="196"/>
      <c r="BY24" s="196" t="e">
        <f t="shared" si="33"/>
        <v>#DIV/0!</v>
      </c>
      <c r="BZ24" s="195">
        <f t="shared" si="34"/>
        <v>2630.08</v>
      </c>
      <c r="CA24" s="195">
        <f t="shared" si="35"/>
        <v>171.57499999999999</v>
      </c>
      <c r="CB24" s="187">
        <f t="shared" si="53"/>
        <v>6.5235658230928335</v>
      </c>
      <c r="CC24" s="187">
        <f>Чум!C42</f>
        <v>1969.9</v>
      </c>
      <c r="CD24" s="187">
        <f>Чум!D42</f>
        <v>164.15799999999999</v>
      </c>
      <c r="CE24" s="187">
        <f t="shared" si="36"/>
        <v>8.3333164120006078</v>
      </c>
      <c r="CF24" s="187">
        <f>Чум!C43</f>
        <v>0</v>
      </c>
      <c r="CG24" s="187">
        <f>Чум!D43</f>
        <v>0</v>
      </c>
      <c r="CH24" s="187" t="e">
        <f t="shared" si="37"/>
        <v>#DIV/0!</v>
      </c>
      <c r="CI24" s="187">
        <f>Чум!C44</f>
        <v>568.44000000000005</v>
      </c>
      <c r="CJ24" s="187">
        <f>Чум!D44</f>
        <v>0</v>
      </c>
      <c r="CK24" s="187">
        <f t="shared" si="7"/>
        <v>0</v>
      </c>
      <c r="CL24" s="187">
        <f>Чум!C45</f>
        <v>91.74</v>
      </c>
      <c r="CM24" s="187">
        <f>Чум!D45</f>
        <v>7.4169999999999998</v>
      </c>
      <c r="CN24" s="187">
        <f t="shared" si="8"/>
        <v>8.0848048833660346</v>
      </c>
      <c r="CO24" s="187">
        <f>Чум!C46</f>
        <v>0</v>
      </c>
      <c r="CP24" s="187">
        <f>Чум!D46</f>
        <v>0</v>
      </c>
      <c r="CQ24" s="187"/>
      <c r="CR24" s="187">
        <f>Чум!C50</f>
        <v>0</v>
      </c>
      <c r="CS24" s="187">
        <f>Чум!D50</f>
        <v>0</v>
      </c>
      <c r="CT24" s="187" t="e">
        <f t="shared" si="9"/>
        <v>#DIV/0!</v>
      </c>
      <c r="CU24" s="187"/>
      <c r="CV24" s="187"/>
      <c r="CW24" s="187"/>
      <c r="CX24" s="195"/>
      <c r="CY24" s="195"/>
      <c r="CZ24" s="187" t="e">
        <f t="shared" si="38"/>
        <v>#DIV/0!</v>
      </c>
      <c r="DA24" s="187"/>
      <c r="DB24" s="187"/>
      <c r="DC24" s="187"/>
      <c r="DD24" s="187"/>
      <c r="DE24" s="187"/>
      <c r="DF24" s="187"/>
      <c r="DG24" s="195">
        <f t="shared" si="39"/>
        <v>3711.3760000000002</v>
      </c>
      <c r="DH24" s="195">
        <f t="shared" si="39"/>
        <v>104.33528</v>
      </c>
      <c r="DI24" s="187">
        <f t="shared" si="40"/>
        <v>2.8112290428132312</v>
      </c>
      <c r="DJ24" s="195">
        <f t="shared" si="41"/>
        <v>1288.2380000000001</v>
      </c>
      <c r="DK24" s="195">
        <f t="shared" si="41"/>
        <v>22.53528</v>
      </c>
      <c r="DL24" s="187">
        <f t="shared" si="42"/>
        <v>1.7493102982523416</v>
      </c>
      <c r="DM24" s="187">
        <f>Чум!C58</f>
        <v>1280</v>
      </c>
      <c r="DN24" s="187">
        <f>Чум!D58</f>
        <v>22.53528</v>
      </c>
      <c r="DO24" s="187">
        <f t="shared" si="43"/>
        <v>1.7605687500000002</v>
      </c>
      <c r="DP24" s="187">
        <f>Чум!C61</f>
        <v>0</v>
      </c>
      <c r="DQ24" s="187">
        <f>Чум!D61</f>
        <v>0</v>
      </c>
      <c r="DR24" s="187" t="e">
        <f t="shared" si="44"/>
        <v>#DIV/0!</v>
      </c>
      <c r="DS24" s="187">
        <f>Чум!C62</f>
        <v>5</v>
      </c>
      <c r="DT24" s="187">
        <f>Чум!D62</f>
        <v>0</v>
      </c>
      <c r="DU24" s="187">
        <f t="shared" si="45"/>
        <v>0</v>
      </c>
      <c r="DV24" s="187">
        <f>Чум!C63</f>
        <v>3.238</v>
      </c>
      <c r="DW24" s="187">
        <f>Чум!D63</f>
        <v>0</v>
      </c>
      <c r="DX24" s="187">
        <f t="shared" si="46"/>
        <v>0</v>
      </c>
      <c r="DY24" s="187">
        <f>Чум!C65</f>
        <v>88.974999999999994</v>
      </c>
      <c r="DZ24" s="187">
        <f>Чум!D65</f>
        <v>2</v>
      </c>
      <c r="EA24" s="187">
        <f t="shared" si="47"/>
        <v>2.2478224220286598</v>
      </c>
      <c r="EB24" s="187">
        <f>Чум!C66</f>
        <v>4</v>
      </c>
      <c r="EC24" s="187">
        <f>Чум!D66</f>
        <v>0</v>
      </c>
      <c r="ED24" s="187">
        <f t="shared" si="48"/>
        <v>0</v>
      </c>
      <c r="EE24" s="195">
        <f>Чум!C71</f>
        <v>1008.975</v>
      </c>
      <c r="EF24" s="195">
        <f>Чум!D71</f>
        <v>0</v>
      </c>
      <c r="EG24" s="187">
        <f t="shared" si="49"/>
        <v>0</v>
      </c>
      <c r="EH24" s="195">
        <f>Чум!C76</f>
        <v>362.78800000000001</v>
      </c>
      <c r="EI24" s="195">
        <f>Чум!D76</f>
        <v>0</v>
      </c>
      <c r="EJ24" s="187">
        <f t="shared" si="50"/>
        <v>0</v>
      </c>
      <c r="EK24" s="195">
        <f>Чум!C80</f>
        <v>957.4</v>
      </c>
      <c r="EL24" s="197">
        <f>Чум!D80</f>
        <v>79.8</v>
      </c>
      <c r="EM24" s="187">
        <f t="shared" si="10"/>
        <v>8.335074159181115</v>
      </c>
      <c r="EN24" s="187">
        <f>Чум!C82</f>
        <v>0</v>
      </c>
      <c r="EO24" s="187">
        <f>Чум!D82</f>
        <v>0</v>
      </c>
      <c r="EP24" s="187" t="e">
        <f t="shared" si="11"/>
        <v>#DIV/0!</v>
      </c>
      <c r="EQ24" s="198">
        <f>Чум!C87</f>
        <v>1</v>
      </c>
      <c r="ER24" s="198">
        <f>Чум!D87</f>
        <v>0</v>
      </c>
      <c r="ES24" s="187">
        <f t="shared" si="51"/>
        <v>0</v>
      </c>
      <c r="ET24" s="187">
        <f>Чум!C93</f>
        <v>0</v>
      </c>
      <c r="EU24" s="187">
        <f>Чум!D93</f>
        <v>0</v>
      </c>
      <c r="EV24" s="187" t="e">
        <f t="shared" si="52"/>
        <v>#DIV/0!</v>
      </c>
      <c r="EW24" s="404">
        <f t="shared" si="12"/>
        <v>0</v>
      </c>
      <c r="EX24" s="404">
        <f t="shared" si="13"/>
        <v>115.68307</v>
      </c>
      <c r="EY24" s="187" t="e">
        <f t="shared" si="54"/>
        <v>#DIV/0!</v>
      </c>
      <c r="EZ24" s="405"/>
      <c r="FA24" s="406"/>
      <c r="FC24" s="406"/>
    </row>
    <row r="25" spans="1:170" s="234" customFormat="1" ht="15" customHeight="1">
      <c r="A25" s="225">
        <v>12</v>
      </c>
      <c r="B25" s="226" t="s">
        <v>315</v>
      </c>
      <c r="C25" s="488">
        <f t="shared" si="14"/>
        <v>3115.0630000000001</v>
      </c>
      <c r="D25" s="449">
        <f t="shared" si="0"/>
        <v>178.40307000000001</v>
      </c>
      <c r="E25" s="227">
        <f t="shared" si="1"/>
        <v>5.7271095319741532</v>
      </c>
      <c r="F25" s="228">
        <f t="shared" si="2"/>
        <v>803.452</v>
      </c>
      <c r="G25" s="228">
        <f t="shared" si="3"/>
        <v>58.661070000000002</v>
      </c>
      <c r="H25" s="227">
        <f t="shared" si="15"/>
        <v>7.3011293767393699</v>
      </c>
      <c r="I25" s="188">
        <f>Шать!C6</f>
        <v>37.046999999999997</v>
      </c>
      <c r="J25" s="188">
        <f>Шать!D6</f>
        <v>0.57882</v>
      </c>
      <c r="K25" s="227">
        <f t="shared" si="16"/>
        <v>1.5623937160903718</v>
      </c>
      <c r="L25" s="227">
        <f>Шать!C8</f>
        <v>121.37</v>
      </c>
      <c r="M25" s="227">
        <f>Шать!D8</f>
        <v>16.173749999999998</v>
      </c>
      <c r="N25" s="227">
        <f t="shared" si="17"/>
        <v>13.325986652385266</v>
      </c>
      <c r="O25" s="227">
        <f>Шать!C9</f>
        <v>1.3049999999999999</v>
      </c>
      <c r="P25" s="227">
        <f>Шать!D9</f>
        <v>0.12077</v>
      </c>
      <c r="Q25" s="227">
        <f t="shared" si="18"/>
        <v>9.254406130268201</v>
      </c>
      <c r="R25" s="227">
        <f>Шать!C10</f>
        <v>202.73</v>
      </c>
      <c r="S25" s="227">
        <f>Шать!D10</f>
        <v>23.540209999999998</v>
      </c>
      <c r="T25" s="227">
        <f t="shared" si="19"/>
        <v>11.611606570315198</v>
      </c>
      <c r="U25" s="227">
        <f>Шать!C11</f>
        <v>0</v>
      </c>
      <c r="V25" s="398">
        <f>Шать!D11</f>
        <v>-2.7989099999999998</v>
      </c>
      <c r="W25" s="227" t="e">
        <f t="shared" si="20"/>
        <v>#DIV/0!</v>
      </c>
      <c r="X25" s="188">
        <f>Шать!C13</f>
        <v>10</v>
      </c>
      <c r="Y25" s="188">
        <f>Шать!D13</f>
        <v>0</v>
      </c>
      <c r="Z25" s="227">
        <f t="shared" si="21"/>
        <v>0</v>
      </c>
      <c r="AA25" s="188">
        <f>Шать!C15</f>
        <v>42</v>
      </c>
      <c r="AB25" s="188">
        <f>Шать!D15</f>
        <v>0.75704000000000005</v>
      </c>
      <c r="AC25" s="227">
        <f t="shared" si="22"/>
        <v>1.8024761904761903</v>
      </c>
      <c r="AD25" s="188">
        <f>Шать!C16</f>
        <v>305</v>
      </c>
      <c r="AE25" s="188">
        <f>Шать!D16</f>
        <v>5.1049899999999999</v>
      </c>
      <c r="AF25" s="227">
        <f t="shared" si="4"/>
        <v>1.6737672131147538</v>
      </c>
      <c r="AG25" s="227">
        <f>Шать!C18</f>
        <v>5</v>
      </c>
      <c r="AH25" s="227">
        <f>Шать!D18</f>
        <v>0.1</v>
      </c>
      <c r="AI25" s="227">
        <f t="shared" si="23"/>
        <v>2</v>
      </c>
      <c r="AJ25" s="227"/>
      <c r="AK25" s="227"/>
      <c r="AL25" s="227" t="e">
        <f>AJ25/AK25*100</f>
        <v>#DIV/0!</v>
      </c>
      <c r="AM25" s="188">
        <v>0</v>
      </c>
      <c r="AN25" s="188">
        <f>0</f>
        <v>0</v>
      </c>
      <c r="AO25" s="227" t="e">
        <f t="shared" si="6"/>
        <v>#DIV/0!</v>
      </c>
      <c r="AP25" s="188">
        <f>Шать!C27</f>
        <v>62</v>
      </c>
      <c r="AQ25" s="435">
        <f>Шать!D27</f>
        <v>12.9168</v>
      </c>
      <c r="AR25" s="227">
        <f t="shared" si="24"/>
        <v>20.833548387096776</v>
      </c>
      <c r="AS25" s="188">
        <f>Шать!C28</f>
        <v>17</v>
      </c>
      <c r="AT25" s="396">
        <f>Шать!D28</f>
        <v>2.1676000000000002</v>
      </c>
      <c r="AU25" s="227">
        <f t="shared" si="25"/>
        <v>12.750588235294119</v>
      </c>
      <c r="AV25" s="188"/>
      <c r="AW25" s="188"/>
      <c r="AX25" s="227" t="e">
        <f t="shared" si="26"/>
        <v>#DIV/0!</v>
      </c>
      <c r="AY25" s="227">
        <f>Шать!C29</f>
        <v>0</v>
      </c>
      <c r="AZ25" s="227">
        <f>Шать!D29</f>
        <v>0</v>
      </c>
      <c r="BA25" s="227" t="e">
        <f t="shared" si="27"/>
        <v>#DIV/0!</v>
      </c>
      <c r="BB25" s="227"/>
      <c r="BC25" s="227"/>
      <c r="BD25" s="227"/>
      <c r="BE25" s="227">
        <f>Шать!C33</f>
        <v>0</v>
      </c>
      <c r="BF25" s="227">
        <f>Шать!D33</f>
        <v>0</v>
      </c>
      <c r="BG25" s="227" t="e">
        <f t="shared" si="28"/>
        <v>#DIV/0!</v>
      </c>
      <c r="BH25" s="227"/>
      <c r="BI25" s="227"/>
      <c r="BJ25" s="227" t="e">
        <f t="shared" si="29"/>
        <v>#DIV/0!</v>
      </c>
      <c r="BK25" s="227"/>
      <c r="BL25" s="227"/>
      <c r="BM25" s="227"/>
      <c r="BN25" s="227">
        <f>Шать!C34</f>
        <v>0</v>
      </c>
      <c r="BO25" s="359">
        <f>Шать!D34</f>
        <v>0</v>
      </c>
      <c r="BP25" s="227" t="e">
        <f t="shared" si="30"/>
        <v>#DIV/0!</v>
      </c>
      <c r="BQ25" s="227">
        <f>Шать!C37</f>
        <v>0</v>
      </c>
      <c r="BR25" s="227">
        <f>Шать!D39</f>
        <v>0</v>
      </c>
      <c r="BS25" s="227" t="e">
        <f t="shared" si="31"/>
        <v>#DIV/0!</v>
      </c>
      <c r="BT25" s="227"/>
      <c r="BU25" s="227"/>
      <c r="BV25" s="229" t="e">
        <f t="shared" si="32"/>
        <v>#DIV/0!</v>
      </c>
      <c r="BW25" s="229"/>
      <c r="BX25" s="229"/>
      <c r="BY25" s="229" t="e">
        <f t="shared" si="33"/>
        <v>#DIV/0!</v>
      </c>
      <c r="BZ25" s="188">
        <f t="shared" si="34"/>
        <v>2311.6110000000003</v>
      </c>
      <c r="CA25" s="186">
        <f t="shared" si="35"/>
        <v>119.742</v>
      </c>
      <c r="CB25" s="227">
        <f t="shared" si="53"/>
        <v>5.1800238015825322</v>
      </c>
      <c r="CC25" s="227">
        <f>Шать!C42</f>
        <v>1347.9</v>
      </c>
      <c r="CD25" s="227">
        <f>Шать!D42</f>
        <v>112.325</v>
      </c>
      <c r="CE25" s="227">
        <f t="shared" si="36"/>
        <v>8.3333333333333321</v>
      </c>
      <c r="CF25" s="227">
        <f>Шать!C43</f>
        <v>290</v>
      </c>
      <c r="CG25" s="227">
        <f>Шать!D43</f>
        <v>0</v>
      </c>
      <c r="CH25" s="227">
        <f t="shared" si="37"/>
        <v>0</v>
      </c>
      <c r="CI25" s="227">
        <f>Шать!C44</f>
        <v>583.20000000000005</v>
      </c>
      <c r="CJ25" s="227">
        <f>Шать!D44</f>
        <v>0</v>
      </c>
      <c r="CK25" s="227">
        <f t="shared" si="7"/>
        <v>0</v>
      </c>
      <c r="CL25" s="227">
        <f>Шать!C45</f>
        <v>90.510999999999996</v>
      </c>
      <c r="CM25" s="227">
        <f>Шать!D45</f>
        <v>7.4169999999999998</v>
      </c>
      <c r="CN25" s="227">
        <f t="shared" si="8"/>
        <v>8.1945840837025337</v>
      </c>
      <c r="CO25" s="227">
        <f>Шать!C46</f>
        <v>0</v>
      </c>
      <c r="CP25" s="227">
        <f>Шать!D46</f>
        <v>0</v>
      </c>
      <c r="CQ25" s="227"/>
      <c r="CR25" s="227">
        <f>Шать!C50</f>
        <v>0</v>
      </c>
      <c r="CS25" s="227">
        <f>Шать!D50</f>
        <v>0</v>
      </c>
      <c r="CT25" s="227" t="e">
        <f t="shared" si="9"/>
        <v>#DIV/0!</v>
      </c>
      <c r="CU25" s="227"/>
      <c r="CV25" s="227"/>
      <c r="CW25" s="227"/>
      <c r="CX25" s="188"/>
      <c r="CY25" s="188"/>
      <c r="CZ25" s="227" t="e">
        <f t="shared" si="38"/>
        <v>#DIV/0!</v>
      </c>
      <c r="DA25" s="227"/>
      <c r="DB25" s="227"/>
      <c r="DC25" s="227"/>
      <c r="DD25" s="227"/>
      <c r="DE25" s="227"/>
      <c r="DF25" s="227"/>
      <c r="DG25" s="188">
        <f t="shared" si="39"/>
        <v>3115.0630000000001</v>
      </c>
      <c r="DH25" s="188">
        <f t="shared" si="39"/>
        <v>90.7</v>
      </c>
      <c r="DI25" s="227">
        <f>DH25/DG25*100</f>
        <v>2.9116586085096836</v>
      </c>
      <c r="DJ25" s="188">
        <f t="shared" si="41"/>
        <v>1086.1780000000001</v>
      </c>
      <c r="DK25" s="188">
        <f t="shared" si="41"/>
        <v>22</v>
      </c>
      <c r="DL25" s="227">
        <f t="shared" si="42"/>
        <v>2.0254507088156819</v>
      </c>
      <c r="DM25" s="227">
        <f>Шать!C58</f>
        <v>1078.4780000000001</v>
      </c>
      <c r="DN25" s="227">
        <f>Шать!D58</f>
        <v>22</v>
      </c>
      <c r="DO25" s="227">
        <f t="shared" si="43"/>
        <v>2.0399118016315585</v>
      </c>
      <c r="DP25" s="227">
        <f>Шать!C61</f>
        <v>0</v>
      </c>
      <c r="DQ25" s="227">
        <f>Шать!D61</f>
        <v>0</v>
      </c>
      <c r="DR25" s="227" t="e">
        <f t="shared" si="44"/>
        <v>#DIV/0!</v>
      </c>
      <c r="DS25" s="227">
        <f>Шать!C62</f>
        <v>5</v>
      </c>
      <c r="DT25" s="227">
        <f>Шать!D62</f>
        <v>0</v>
      </c>
      <c r="DU25" s="227">
        <f t="shared" si="45"/>
        <v>0</v>
      </c>
      <c r="DV25" s="227">
        <f>Шать!C63</f>
        <v>2.7</v>
      </c>
      <c r="DW25" s="227">
        <f>Шать!D63</f>
        <v>0</v>
      </c>
      <c r="DX25" s="227">
        <f t="shared" si="46"/>
        <v>0</v>
      </c>
      <c r="DY25" s="227">
        <f>Шать!C65</f>
        <v>88.974999999999994</v>
      </c>
      <c r="DZ25" s="227">
        <f>Шать!D65</f>
        <v>2</v>
      </c>
      <c r="EA25" s="227">
        <f t="shared" si="47"/>
        <v>2.2478224220286598</v>
      </c>
      <c r="EB25" s="227">
        <f>Шать!C66</f>
        <v>6</v>
      </c>
      <c r="EC25" s="227">
        <f>Шать!D66</f>
        <v>0</v>
      </c>
      <c r="ED25" s="227">
        <f t="shared" si="48"/>
        <v>0</v>
      </c>
      <c r="EE25" s="188">
        <f>Шать!C71</f>
        <v>981.51</v>
      </c>
      <c r="EF25" s="188">
        <f>Шать!D71</f>
        <v>0</v>
      </c>
      <c r="EG25" s="227">
        <f t="shared" si="49"/>
        <v>0</v>
      </c>
      <c r="EH25" s="188">
        <f>Шать!C76</f>
        <v>150</v>
      </c>
      <c r="EI25" s="188">
        <f>Шать!D76</f>
        <v>0</v>
      </c>
      <c r="EJ25" s="227">
        <f t="shared" si="50"/>
        <v>0</v>
      </c>
      <c r="EK25" s="188">
        <f>Шать!C80</f>
        <v>801.4</v>
      </c>
      <c r="EL25" s="230">
        <f>Шать!D80</f>
        <v>66.7</v>
      </c>
      <c r="EM25" s="227">
        <f t="shared" si="10"/>
        <v>8.3229348639880207</v>
      </c>
      <c r="EN25" s="227">
        <f>Шать!C82</f>
        <v>0</v>
      </c>
      <c r="EO25" s="227">
        <f>Шать!D82</f>
        <v>0</v>
      </c>
      <c r="EP25" s="227" t="e">
        <f t="shared" si="11"/>
        <v>#DIV/0!</v>
      </c>
      <c r="EQ25" s="228">
        <f>Шать!C87</f>
        <v>1</v>
      </c>
      <c r="ER25" s="228">
        <f>Шать!D87</f>
        <v>0</v>
      </c>
      <c r="ES25" s="227">
        <f t="shared" si="51"/>
        <v>0</v>
      </c>
      <c r="ET25" s="227">
        <f>Шать!C93</f>
        <v>0</v>
      </c>
      <c r="EU25" s="227">
        <f>Шать!D93</f>
        <v>0</v>
      </c>
      <c r="EV25" s="227" t="e">
        <f t="shared" si="52"/>
        <v>#DIV/0!</v>
      </c>
      <c r="EW25" s="231">
        <f t="shared" si="12"/>
        <v>0</v>
      </c>
      <c r="EX25" s="231">
        <f t="shared" si="13"/>
        <v>87.703070000000011</v>
      </c>
      <c r="EY25" s="227" t="e">
        <f t="shared" si="54"/>
        <v>#DIV/0!</v>
      </c>
      <c r="EZ25" s="232"/>
      <c r="FA25" s="233"/>
      <c r="FC25" s="233"/>
    </row>
    <row r="26" spans="1:170" s="407" customFormat="1" ht="15" customHeight="1">
      <c r="A26" s="408">
        <v>13</v>
      </c>
      <c r="B26" s="194" t="s">
        <v>316</v>
      </c>
      <c r="C26" s="487">
        <f t="shared" si="14"/>
        <v>4647.8970000000008</v>
      </c>
      <c r="D26" s="448">
        <f t="shared" si="0"/>
        <v>279.01051000000001</v>
      </c>
      <c r="E26" s="187">
        <f t="shared" si="1"/>
        <v>6.0029408999381859</v>
      </c>
      <c r="F26" s="198">
        <f t="shared" si="2"/>
        <v>2888.6920000000005</v>
      </c>
      <c r="G26" s="198">
        <f t="shared" si="3"/>
        <v>207.61051000000003</v>
      </c>
      <c r="H26" s="187">
        <f t="shared" si="15"/>
        <v>7.1870074760479827</v>
      </c>
      <c r="I26" s="195">
        <f>Юнг!C6</f>
        <v>132.63200000000001</v>
      </c>
      <c r="J26" s="195">
        <f>Юнг!D6</f>
        <v>3.89716</v>
      </c>
      <c r="K26" s="187">
        <f t="shared" si="16"/>
        <v>2.9383255926171659</v>
      </c>
      <c r="L26" s="187">
        <f>Юнг!C8</f>
        <v>186.49</v>
      </c>
      <c r="M26" s="187">
        <f>Юнг!D8</f>
        <v>24.849740000000001</v>
      </c>
      <c r="N26" s="187">
        <f t="shared" si="17"/>
        <v>13.324971848356478</v>
      </c>
      <c r="O26" s="187">
        <f>Юнг!C9</f>
        <v>2</v>
      </c>
      <c r="P26" s="187">
        <f>Юнг!D9</f>
        <v>0.18556</v>
      </c>
      <c r="Q26" s="187">
        <f t="shared" si="18"/>
        <v>9.2780000000000005</v>
      </c>
      <c r="R26" s="187">
        <f>Юнг!C10</f>
        <v>311.47000000000003</v>
      </c>
      <c r="S26" s="187">
        <f>Юнг!D10</f>
        <v>36.167720000000003</v>
      </c>
      <c r="T26" s="187">
        <f t="shared" si="19"/>
        <v>11.611943365332134</v>
      </c>
      <c r="U26" s="187">
        <f>Юнг!C11</f>
        <v>0</v>
      </c>
      <c r="V26" s="403">
        <f>Юнг!D11</f>
        <v>-4.3003</v>
      </c>
      <c r="W26" s="187" t="e">
        <f t="shared" si="20"/>
        <v>#DIV/0!</v>
      </c>
      <c r="X26" s="195">
        <f>Юнг!C13</f>
        <v>40</v>
      </c>
      <c r="Y26" s="195">
        <f>Юнг!D13</f>
        <v>0</v>
      </c>
      <c r="Z26" s="187">
        <f t="shared" si="21"/>
        <v>0</v>
      </c>
      <c r="AA26" s="195">
        <f>Юнг!C15</f>
        <v>229</v>
      </c>
      <c r="AB26" s="195">
        <f>Юнг!D15</f>
        <v>0.75983999999999996</v>
      </c>
      <c r="AC26" s="187">
        <f t="shared" si="22"/>
        <v>0.3318078602620087</v>
      </c>
      <c r="AD26" s="195">
        <f>Юнг!C16</f>
        <v>1700</v>
      </c>
      <c r="AE26" s="195">
        <f>Юнг!D16</f>
        <v>141.05904000000001</v>
      </c>
      <c r="AF26" s="187">
        <f t="shared" si="4"/>
        <v>8.2975905882352947</v>
      </c>
      <c r="AG26" s="187">
        <f>Юнг!C18</f>
        <v>12</v>
      </c>
      <c r="AH26" s="187">
        <f>Юнг!D18</f>
        <v>0.45</v>
      </c>
      <c r="AI26" s="187">
        <f t="shared" si="23"/>
        <v>3.75</v>
      </c>
      <c r="AJ26" s="187"/>
      <c r="AK26" s="187"/>
      <c r="AL26" s="187" t="e">
        <f>AJ26/AK26*100</f>
        <v>#DIV/0!</v>
      </c>
      <c r="AM26" s="195">
        <v>0</v>
      </c>
      <c r="AN26" s="195"/>
      <c r="AO26" s="187" t="e">
        <f t="shared" si="6"/>
        <v>#DIV/0!</v>
      </c>
      <c r="AP26" s="195">
        <f>Юнг!C27</f>
        <v>224.4</v>
      </c>
      <c r="AQ26" s="435">
        <f>Юнг!D27</f>
        <v>0</v>
      </c>
      <c r="AR26" s="187">
        <f t="shared" si="24"/>
        <v>0</v>
      </c>
      <c r="AS26" s="195">
        <f>Юнг!C28</f>
        <v>50.7</v>
      </c>
      <c r="AT26" s="395">
        <f>Юнг!D28</f>
        <v>1.3547499999999999</v>
      </c>
      <c r="AU26" s="187">
        <f t="shared" si="25"/>
        <v>2.672090729783037</v>
      </c>
      <c r="AV26" s="195"/>
      <c r="AW26" s="195"/>
      <c r="AX26" s="187" t="e">
        <f t="shared" si="26"/>
        <v>#DIV/0!</v>
      </c>
      <c r="AY26" s="187">
        <f>Юнг!C30</f>
        <v>0</v>
      </c>
      <c r="AZ26" s="187">
        <f>Юнг!D30</f>
        <v>0</v>
      </c>
      <c r="BA26" s="187" t="e">
        <f t="shared" si="27"/>
        <v>#DIV/0!</v>
      </c>
      <c r="BB26" s="187"/>
      <c r="BC26" s="187"/>
      <c r="BD26" s="187"/>
      <c r="BE26" s="187">
        <f>Юнг!C33</f>
        <v>0</v>
      </c>
      <c r="BF26" s="187">
        <f>Юнг!D31</f>
        <v>0</v>
      </c>
      <c r="BG26" s="187" t="e">
        <f t="shared" si="28"/>
        <v>#DIV/0!</v>
      </c>
      <c r="BH26" s="187"/>
      <c r="BI26" s="187"/>
      <c r="BJ26" s="187" t="e">
        <f t="shared" si="29"/>
        <v>#DIV/0!</v>
      </c>
      <c r="BK26" s="187"/>
      <c r="BL26" s="187"/>
      <c r="BM26" s="187"/>
      <c r="BN26" s="187"/>
      <c r="BO26" s="358">
        <f>Юнг!D34</f>
        <v>0</v>
      </c>
      <c r="BP26" s="187" t="e">
        <f t="shared" si="30"/>
        <v>#DIV/0!</v>
      </c>
      <c r="BQ26" s="187">
        <f>Юнг!C36</f>
        <v>0</v>
      </c>
      <c r="BR26" s="187">
        <f>Юнг!D36</f>
        <v>3.1869999999999998</v>
      </c>
      <c r="BS26" s="187" t="e">
        <f t="shared" si="31"/>
        <v>#DIV/0!</v>
      </c>
      <c r="BT26" s="187"/>
      <c r="BU26" s="187"/>
      <c r="BV26" s="196" t="e">
        <f t="shared" si="32"/>
        <v>#DIV/0!</v>
      </c>
      <c r="BW26" s="196"/>
      <c r="BX26" s="196"/>
      <c r="BY26" s="196" t="e">
        <f t="shared" si="33"/>
        <v>#DIV/0!</v>
      </c>
      <c r="BZ26" s="195">
        <f t="shared" si="34"/>
        <v>1759.2050000000002</v>
      </c>
      <c r="CA26" s="195">
        <f t="shared" si="35"/>
        <v>71.399999999999991</v>
      </c>
      <c r="CB26" s="187">
        <f t="shared" si="53"/>
        <v>4.0586514931460513</v>
      </c>
      <c r="CC26" s="187">
        <f>Юнг!C41</f>
        <v>767.8</v>
      </c>
      <c r="CD26" s="187">
        <f>Юнг!D41</f>
        <v>63.982999999999997</v>
      </c>
      <c r="CE26" s="187">
        <f t="shared" si="36"/>
        <v>8.333289919249804</v>
      </c>
      <c r="CF26" s="187">
        <f>Юнг!C42</f>
        <v>0</v>
      </c>
      <c r="CG26" s="187">
        <f>Юнг!D42</f>
        <v>0</v>
      </c>
      <c r="CH26" s="187" t="e">
        <f t="shared" si="37"/>
        <v>#DIV/0!</v>
      </c>
      <c r="CI26" s="187">
        <f>Юнг!C43</f>
        <v>900.64</v>
      </c>
      <c r="CJ26" s="187">
        <f>Юнг!D43</f>
        <v>0</v>
      </c>
      <c r="CK26" s="187">
        <f t="shared" si="7"/>
        <v>0</v>
      </c>
      <c r="CL26" s="187">
        <f>Юнг!C44</f>
        <v>90.765000000000001</v>
      </c>
      <c r="CM26" s="187">
        <f>Юнг!D44</f>
        <v>7.4169999999999998</v>
      </c>
      <c r="CN26" s="187">
        <f t="shared" si="8"/>
        <v>8.1716520685286174</v>
      </c>
      <c r="CO26" s="187">
        <f>Юнг!C45</f>
        <v>0</v>
      </c>
      <c r="CP26" s="187">
        <f>Юнг!D45</f>
        <v>0</v>
      </c>
      <c r="CQ26" s="187"/>
      <c r="CR26" s="187">
        <f>Юнг!C48</f>
        <v>0</v>
      </c>
      <c r="CS26" s="187">
        <f>Юнг!D48</f>
        <v>0</v>
      </c>
      <c r="CT26" s="187" t="e">
        <f t="shared" si="9"/>
        <v>#DIV/0!</v>
      </c>
      <c r="CU26" s="187"/>
      <c r="CV26" s="187">
        <f>Юнг!D47</f>
        <v>0</v>
      </c>
      <c r="CW26" s="187"/>
      <c r="CX26" s="195"/>
      <c r="CY26" s="195"/>
      <c r="CZ26" s="187" t="e">
        <f t="shared" si="38"/>
        <v>#DIV/0!</v>
      </c>
      <c r="DA26" s="187"/>
      <c r="DB26" s="187"/>
      <c r="DC26" s="187"/>
      <c r="DD26" s="187"/>
      <c r="DE26" s="187"/>
      <c r="DF26" s="187"/>
      <c r="DG26" s="195">
        <f t="shared" si="39"/>
        <v>4817.8969999999999</v>
      </c>
      <c r="DH26" s="195">
        <f t="shared" si="39"/>
        <v>116.90709</v>
      </c>
      <c r="DI26" s="187">
        <f t="shared" si="40"/>
        <v>2.4265170052410836</v>
      </c>
      <c r="DJ26" s="195">
        <f t="shared" si="41"/>
        <v>1434.2819999999999</v>
      </c>
      <c r="DK26" s="195">
        <f t="shared" si="41"/>
        <v>28.40709</v>
      </c>
      <c r="DL26" s="187">
        <f t="shared" si="42"/>
        <v>1.9805791329738502</v>
      </c>
      <c r="DM26" s="187">
        <f>Юнг!C57</f>
        <v>1425.6</v>
      </c>
      <c r="DN26" s="187">
        <f>Юнг!D57</f>
        <v>28.40709</v>
      </c>
      <c r="DO26" s="187">
        <f t="shared" si="43"/>
        <v>1.9926409932659934</v>
      </c>
      <c r="DP26" s="187">
        <f>Юнг!C60</f>
        <v>0</v>
      </c>
      <c r="DQ26" s="187">
        <f>Юнг!D60</f>
        <v>0</v>
      </c>
      <c r="DR26" s="187" t="e">
        <f t="shared" si="44"/>
        <v>#DIV/0!</v>
      </c>
      <c r="DS26" s="187">
        <f>Юнг!C61</f>
        <v>5</v>
      </c>
      <c r="DT26" s="187">
        <f>Юнг!D61</f>
        <v>0</v>
      </c>
      <c r="DU26" s="187">
        <f t="shared" si="45"/>
        <v>0</v>
      </c>
      <c r="DV26" s="187">
        <f>Юнг!C62</f>
        <v>3.6819999999999999</v>
      </c>
      <c r="DW26" s="187">
        <f>Юнг!D62</f>
        <v>0</v>
      </c>
      <c r="DX26" s="187">
        <f t="shared" si="46"/>
        <v>0</v>
      </c>
      <c r="DY26" s="187">
        <f>Юнг!C64</f>
        <v>88.974999999999994</v>
      </c>
      <c r="DZ26" s="187">
        <f>Юнг!D64</f>
        <v>2</v>
      </c>
      <c r="EA26" s="187">
        <f t="shared" si="47"/>
        <v>2.2478224220286598</v>
      </c>
      <c r="EB26" s="187">
        <f>Юнг!C65</f>
        <v>21</v>
      </c>
      <c r="EC26" s="187">
        <f>Юнг!D65</f>
        <v>1.5</v>
      </c>
      <c r="ED26" s="187">
        <f t="shared" si="48"/>
        <v>7.1428571428571423</v>
      </c>
      <c r="EE26" s="195">
        <f>Юнг!C70</f>
        <v>1686.55</v>
      </c>
      <c r="EF26" s="195">
        <f>Юнг!D70</f>
        <v>0</v>
      </c>
      <c r="EG26" s="187">
        <f t="shared" si="49"/>
        <v>0</v>
      </c>
      <c r="EH26" s="195">
        <f>Юнг!C75</f>
        <v>553.89</v>
      </c>
      <c r="EI26" s="195">
        <f>Юнг!D75</f>
        <v>0</v>
      </c>
      <c r="EJ26" s="187">
        <f t="shared" si="50"/>
        <v>0</v>
      </c>
      <c r="EK26" s="195">
        <f>Юнг!C79</f>
        <v>1028.2</v>
      </c>
      <c r="EL26" s="197">
        <f>Юнг!D79</f>
        <v>85</v>
      </c>
      <c r="EM26" s="187">
        <f t="shared" si="10"/>
        <v>8.266874148998248</v>
      </c>
      <c r="EN26" s="187">
        <f>Юнг!C81</f>
        <v>0</v>
      </c>
      <c r="EO26" s="187">
        <f>Юнг!D81</f>
        <v>0</v>
      </c>
      <c r="EP26" s="187" t="e">
        <f t="shared" si="11"/>
        <v>#DIV/0!</v>
      </c>
      <c r="EQ26" s="198">
        <f>Юнг!C86</f>
        <v>5</v>
      </c>
      <c r="ER26" s="198">
        <f>Юнг!D86</f>
        <v>0</v>
      </c>
      <c r="ES26" s="187">
        <f t="shared" si="51"/>
        <v>0</v>
      </c>
      <c r="ET26" s="187">
        <f>Юнг!C92</f>
        <v>0</v>
      </c>
      <c r="EU26" s="187">
        <f>Юнг!D92</f>
        <v>0</v>
      </c>
      <c r="EV26" s="187" t="e">
        <f t="shared" si="52"/>
        <v>#DIV/0!</v>
      </c>
      <c r="EW26" s="404">
        <f t="shared" si="12"/>
        <v>-169.99999999999909</v>
      </c>
      <c r="EX26" s="404">
        <f t="shared" si="13"/>
        <v>162.10342000000003</v>
      </c>
      <c r="EY26" s="187">
        <f t="shared" si="54"/>
        <v>-95.35495294117699</v>
      </c>
      <c r="EZ26" s="405"/>
      <c r="FA26" s="406"/>
      <c r="FC26" s="406"/>
    </row>
    <row r="27" spans="1:170" s="169" customFormat="1" ht="15" customHeight="1">
      <c r="A27" s="181">
        <v>14</v>
      </c>
      <c r="B27" s="194" t="s">
        <v>317</v>
      </c>
      <c r="C27" s="486">
        <f t="shared" si="14"/>
        <v>5743.2190000000001</v>
      </c>
      <c r="D27" s="448">
        <f t="shared" si="0"/>
        <v>358.03386999999998</v>
      </c>
      <c r="E27" s="187">
        <f t="shared" si="1"/>
        <v>6.2340278161080045</v>
      </c>
      <c r="F27" s="185">
        <f>I27+X27+AA27+AD27+AG27+AM27+AS27+BE27+BQ27+BN27+AJ27+AY27+L27+R27+O27+U27+AP27</f>
        <v>1322.8040000000001</v>
      </c>
      <c r="G27" s="185">
        <f t="shared" si="3"/>
        <v>90.783869999999993</v>
      </c>
      <c r="H27" s="187">
        <f t="shared" si="15"/>
        <v>6.8629872603953412</v>
      </c>
      <c r="I27" s="195">
        <f>Юсь!C6</f>
        <v>132.44399999999999</v>
      </c>
      <c r="J27" s="195">
        <f>Юсь!D6</f>
        <v>1.53474</v>
      </c>
      <c r="K27" s="187">
        <f t="shared" si="16"/>
        <v>1.1587840898794963</v>
      </c>
      <c r="L27" s="187">
        <f>Юсь!C8</f>
        <v>250.79</v>
      </c>
      <c r="M27" s="187">
        <f>Юсь!D8</f>
        <v>33.418610000000001</v>
      </c>
      <c r="N27" s="184">
        <f t="shared" si="17"/>
        <v>13.325335938434549</v>
      </c>
      <c r="O27" s="184">
        <f>Юсь!C9</f>
        <v>2.69</v>
      </c>
      <c r="P27" s="184">
        <f>Юсь!D9</f>
        <v>0.24954000000000001</v>
      </c>
      <c r="Q27" s="184">
        <f t="shared" si="18"/>
        <v>9.276579925650557</v>
      </c>
      <c r="R27" s="184">
        <f>Юсь!C10</f>
        <v>418.88</v>
      </c>
      <c r="S27" s="184">
        <f>Юсь!D10</f>
        <v>48.63935</v>
      </c>
      <c r="T27" s="184">
        <f t="shared" si="19"/>
        <v>11.611762318563789</v>
      </c>
      <c r="U27" s="184">
        <f>Юсь!C11</f>
        <v>0</v>
      </c>
      <c r="V27" s="397">
        <f>Юсь!D11</f>
        <v>-5.7831599999999996</v>
      </c>
      <c r="W27" s="184" t="e">
        <f t="shared" si="20"/>
        <v>#DIV/0!</v>
      </c>
      <c r="X27" s="195">
        <f>Юсь!C13</f>
        <v>10</v>
      </c>
      <c r="Y27" s="195">
        <f>Юсь!D13</f>
        <v>8.1900000000000001E-2</v>
      </c>
      <c r="Z27" s="187">
        <f t="shared" si="21"/>
        <v>0.81899999999999995</v>
      </c>
      <c r="AA27" s="195">
        <f>Юсь!C15</f>
        <v>128</v>
      </c>
      <c r="AB27" s="195">
        <f>Юсь!D15</f>
        <v>0.79249000000000003</v>
      </c>
      <c r="AC27" s="187">
        <f t="shared" si="22"/>
        <v>0.61913281250000007</v>
      </c>
      <c r="AD27" s="195">
        <f>Юсь!C16</f>
        <v>325</v>
      </c>
      <c r="AE27" s="195">
        <f>Юсь!D16</f>
        <v>3.4807000000000001</v>
      </c>
      <c r="AF27" s="187">
        <f t="shared" si="4"/>
        <v>1.0709846153846154</v>
      </c>
      <c r="AG27" s="187">
        <f>Юсь!C18</f>
        <v>5</v>
      </c>
      <c r="AH27" s="187">
        <f>Юсь!D18</f>
        <v>0.35</v>
      </c>
      <c r="AI27" s="187">
        <f t="shared" si="23"/>
        <v>6.9999999999999991</v>
      </c>
      <c r="AJ27" s="187"/>
      <c r="AK27" s="187"/>
      <c r="AL27" s="187" t="e">
        <f>AJ27/AK27*100</f>
        <v>#DIV/0!</v>
      </c>
      <c r="AM27" s="195">
        <v>0</v>
      </c>
      <c r="AN27" s="195">
        <v>0</v>
      </c>
      <c r="AO27" s="187" t="e">
        <f t="shared" si="6"/>
        <v>#DIV/0!</v>
      </c>
      <c r="AP27" s="195">
        <f>Юсь!C27</f>
        <v>0</v>
      </c>
      <c r="AQ27" s="435">
        <f>Юсь!D27</f>
        <v>0</v>
      </c>
      <c r="AR27" s="187" t="e">
        <f t="shared" si="24"/>
        <v>#DIV/0!</v>
      </c>
      <c r="AS27" s="188">
        <f>Юсь!C28</f>
        <v>50</v>
      </c>
      <c r="AT27" s="395">
        <f>Юсь!D28</f>
        <v>2</v>
      </c>
      <c r="AU27" s="187">
        <f t="shared" si="25"/>
        <v>4</v>
      </c>
      <c r="AV27" s="195"/>
      <c r="AW27" s="195"/>
      <c r="AX27" s="187" t="e">
        <f t="shared" si="26"/>
        <v>#DIV/0!</v>
      </c>
      <c r="AY27" s="187">
        <f>Юсь!C30</f>
        <v>0</v>
      </c>
      <c r="AZ27" s="187">
        <f>Юсь!D30</f>
        <v>6.0197000000000003</v>
      </c>
      <c r="BA27" s="187" t="e">
        <f t="shared" si="27"/>
        <v>#DIV/0!</v>
      </c>
      <c r="BB27" s="187"/>
      <c r="BC27" s="187"/>
      <c r="BD27" s="187"/>
      <c r="BE27" s="187">
        <f>Юсь!C31</f>
        <v>0</v>
      </c>
      <c r="BF27" s="187">
        <f>Юсь!D31</f>
        <v>0</v>
      </c>
      <c r="BG27" s="187" t="e">
        <f t="shared" si="28"/>
        <v>#DIV/0!</v>
      </c>
      <c r="BH27" s="187"/>
      <c r="BI27" s="187"/>
      <c r="BJ27" s="187" t="e">
        <f t="shared" si="29"/>
        <v>#DIV/0!</v>
      </c>
      <c r="BK27" s="187"/>
      <c r="BL27" s="187"/>
      <c r="BM27" s="187"/>
      <c r="BN27" s="187"/>
      <c r="BO27" s="358"/>
      <c r="BP27" s="187" t="e">
        <f t="shared" si="30"/>
        <v>#DIV/0!</v>
      </c>
      <c r="BQ27" s="187">
        <f>Юсь!C34</f>
        <v>0</v>
      </c>
      <c r="BR27" s="187">
        <f>Юсь!D34</f>
        <v>0</v>
      </c>
      <c r="BS27" s="187" t="e">
        <f t="shared" si="31"/>
        <v>#DIV/0!</v>
      </c>
      <c r="BT27" s="187"/>
      <c r="BU27" s="187"/>
      <c r="BV27" s="196" t="e">
        <f t="shared" si="32"/>
        <v>#DIV/0!</v>
      </c>
      <c r="BW27" s="196"/>
      <c r="BX27" s="196"/>
      <c r="BY27" s="196" t="e">
        <f t="shared" si="33"/>
        <v>#DIV/0!</v>
      </c>
      <c r="BZ27" s="186">
        <f t="shared" si="34"/>
        <v>4420.415</v>
      </c>
      <c r="CA27" s="186">
        <f t="shared" si="35"/>
        <v>267.25</v>
      </c>
      <c r="CB27" s="187">
        <f t="shared" si="53"/>
        <v>6.0458124406871301</v>
      </c>
      <c r="CC27" s="187">
        <f>Юсь!C39</f>
        <v>3029</v>
      </c>
      <c r="CD27" s="187">
        <f>Юсь!D39</f>
        <v>252.417</v>
      </c>
      <c r="CE27" s="187">
        <f t="shared" si="36"/>
        <v>8.333344338065368</v>
      </c>
      <c r="CF27" s="358">
        <f>Юсь!C41</f>
        <v>0</v>
      </c>
      <c r="CG27" s="187">
        <f>Юсь!D41</f>
        <v>0</v>
      </c>
      <c r="CH27" s="187" t="e">
        <f t="shared" si="37"/>
        <v>#DIV/0!</v>
      </c>
      <c r="CI27" s="187">
        <f>Юсь!C42</f>
        <v>1210.7</v>
      </c>
      <c r="CJ27" s="187">
        <f>Юсь!D42</f>
        <v>0</v>
      </c>
      <c r="CK27" s="187">
        <f t="shared" si="7"/>
        <v>0</v>
      </c>
      <c r="CL27" s="187">
        <f>Юсь!C43</f>
        <v>180.715</v>
      </c>
      <c r="CM27" s="187">
        <f>Юсь!D43</f>
        <v>14.833</v>
      </c>
      <c r="CN27" s="187">
        <f t="shared" si="8"/>
        <v>8.2079517472262964</v>
      </c>
      <c r="CO27" s="187">
        <f>Юсь!C50</f>
        <v>0</v>
      </c>
      <c r="CP27" s="187">
        <f>Юсь!D50</f>
        <v>0</v>
      </c>
      <c r="CQ27" s="187"/>
      <c r="CR27" s="187">
        <f>Юсь!C51</f>
        <v>0</v>
      </c>
      <c r="CS27" s="187">
        <f>Юсь!D51</f>
        <v>0</v>
      </c>
      <c r="CT27" s="187" t="e">
        <f t="shared" si="9"/>
        <v>#DIV/0!</v>
      </c>
      <c r="CU27" s="187"/>
      <c r="CV27" s="187"/>
      <c r="CW27" s="187"/>
      <c r="CX27" s="195"/>
      <c r="CY27" s="195"/>
      <c r="CZ27" s="187" t="e">
        <f t="shared" si="38"/>
        <v>#DIV/0!</v>
      </c>
      <c r="DA27" s="187"/>
      <c r="DB27" s="187"/>
      <c r="DC27" s="187"/>
      <c r="DD27" s="187"/>
      <c r="DE27" s="187"/>
      <c r="DF27" s="187"/>
      <c r="DG27" s="195">
        <f t="shared" si="39"/>
        <v>5743.2189999999991</v>
      </c>
      <c r="DH27" s="195">
        <f t="shared" si="39"/>
        <v>192.01688999999999</v>
      </c>
      <c r="DI27" s="187">
        <f t="shared" si="40"/>
        <v>3.3433670211774964</v>
      </c>
      <c r="DJ27" s="195">
        <f t="shared" si="41"/>
        <v>1184.7919999999999</v>
      </c>
      <c r="DK27" s="195">
        <f t="shared" si="41"/>
        <v>23.45</v>
      </c>
      <c r="DL27" s="187">
        <f t="shared" si="42"/>
        <v>1.9792503663090231</v>
      </c>
      <c r="DM27" s="187">
        <f>Юсь!C59</f>
        <v>1175.2919999999999</v>
      </c>
      <c r="DN27" s="187">
        <f>Юсь!D59</f>
        <v>23.45</v>
      </c>
      <c r="DO27" s="187">
        <f t="shared" si="43"/>
        <v>1.9952488402882007</v>
      </c>
      <c r="DP27" s="187">
        <f>Юсь!C62</f>
        <v>0</v>
      </c>
      <c r="DQ27" s="187">
        <f>Юсь!D62</f>
        <v>0</v>
      </c>
      <c r="DR27" s="187" t="e">
        <f t="shared" si="44"/>
        <v>#DIV/0!</v>
      </c>
      <c r="DS27" s="187">
        <f>Юсь!C63</f>
        <v>5</v>
      </c>
      <c r="DT27" s="187">
        <f>Юсь!D63</f>
        <v>0</v>
      </c>
      <c r="DU27" s="187">
        <f t="shared" si="45"/>
        <v>0</v>
      </c>
      <c r="DV27" s="187">
        <f>Юсь!C64</f>
        <v>4.5</v>
      </c>
      <c r="DW27" s="187">
        <f>Юсь!D64</f>
        <v>0</v>
      </c>
      <c r="DX27" s="187">
        <f t="shared" si="46"/>
        <v>0</v>
      </c>
      <c r="DY27" s="187">
        <f>Юсь!C66</f>
        <v>177.95</v>
      </c>
      <c r="DZ27" s="187">
        <f>Юсь!D66</f>
        <v>4</v>
      </c>
      <c r="EA27" s="187">
        <f t="shared" si="47"/>
        <v>2.2478224220286598</v>
      </c>
      <c r="EB27" s="187">
        <f>Юсь!C67</f>
        <v>15</v>
      </c>
      <c r="EC27" s="187">
        <f>Юсь!D67</f>
        <v>2</v>
      </c>
      <c r="ED27" s="187">
        <f t="shared" si="48"/>
        <v>13.333333333333334</v>
      </c>
      <c r="EE27" s="195">
        <f>Юсь!C72</f>
        <v>1939.31</v>
      </c>
      <c r="EF27" s="195">
        <f>Юсь!D72</f>
        <v>35.366889999999998</v>
      </c>
      <c r="EG27" s="187">
        <f t="shared" si="49"/>
        <v>1.8236841969566493</v>
      </c>
      <c r="EH27" s="195">
        <f>Юсь!C77</f>
        <v>397.16699999999997</v>
      </c>
      <c r="EI27" s="195">
        <f>Юсь!D77</f>
        <v>0</v>
      </c>
      <c r="EJ27" s="187">
        <f t="shared" si="50"/>
        <v>0</v>
      </c>
      <c r="EK27" s="195">
        <f>Юсь!C81</f>
        <v>2027</v>
      </c>
      <c r="EL27" s="197">
        <f>Юсь!D81</f>
        <v>127.2</v>
      </c>
      <c r="EM27" s="187">
        <f t="shared" si="10"/>
        <v>6.275283670448939</v>
      </c>
      <c r="EN27" s="187">
        <f>Юсь!C83</f>
        <v>0</v>
      </c>
      <c r="EO27" s="187">
        <f>Юсь!D83</f>
        <v>0</v>
      </c>
      <c r="EP27" s="187" t="e">
        <f t="shared" si="11"/>
        <v>#DIV/0!</v>
      </c>
      <c r="EQ27" s="198">
        <f>Юсь!C88</f>
        <v>2</v>
      </c>
      <c r="ER27" s="198">
        <f>Юсь!D88</f>
        <v>0</v>
      </c>
      <c r="ES27" s="187">
        <f t="shared" si="51"/>
        <v>0</v>
      </c>
      <c r="ET27" s="187">
        <f>Юсь!C94</f>
        <v>0</v>
      </c>
      <c r="EU27" s="187">
        <f>Юсь!D94</f>
        <v>0</v>
      </c>
      <c r="EV27" s="184" t="e">
        <f t="shared" si="52"/>
        <v>#DIV/0!</v>
      </c>
      <c r="EW27" s="191">
        <f t="shared" si="12"/>
        <v>9.0949470177292824E-13</v>
      </c>
      <c r="EX27" s="191">
        <f t="shared" si="13"/>
        <v>166.01697999999999</v>
      </c>
      <c r="EY27" s="184">
        <f t="shared" si="54"/>
        <v>1.8253759991825564E+16</v>
      </c>
      <c r="EZ27" s="192"/>
      <c r="FA27" s="193"/>
      <c r="FC27" s="193"/>
    </row>
    <row r="28" spans="1:170" s="169" customFormat="1" ht="15" customHeight="1">
      <c r="A28" s="181">
        <v>15</v>
      </c>
      <c r="B28" s="194" t="s">
        <v>318</v>
      </c>
      <c r="C28" s="487">
        <f t="shared" si="14"/>
        <v>6456.9630000000006</v>
      </c>
      <c r="D28" s="448">
        <f>G28+CA28+CY28</f>
        <v>310.48525000000001</v>
      </c>
      <c r="E28" s="187">
        <f>D28/C28*100</f>
        <v>4.8085338261966193</v>
      </c>
      <c r="F28" s="185">
        <f t="shared" si="2"/>
        <v>2898.9320000000002</v>
      </c>
      <c r="G28" s="185">
        <f>J28+Y28+AB28+AE28+AH28+AN28+AT28+BF28+AK28+BR28+BO28+AZ28+M28+S28+P28+V28+AQ28</f>
        <v>141.25225</v>
      </c>
      <c r="H28" s="187">
        <f>G28/F28*100</f>
        <v>4.8725616882355292</v>
      </c>
      <c r="I28" s="195">
        <f>Яра!C6</f>
        <v>137.33699999999999</v>
      </c>
      <c r="J28" s="195">
        <f>Яра!D6</f>
        <v>2.1774300000000002</v>
      </c>
      <c r="K28" s="187">
        <f t="shared" si="16"/>
        <v>1.5854649511784884</v>
      </c>
      <c r="L28" s="187">
        <f>Яра!C8</f>
        <v>274.90499999999997</v>
      </c>
      <c r="M28" s="187">
        <f>Яра!D8</f>
        <v>36.631959999999999</v>
      </c>
      <c r="N28" s="184">
        <f t="shared" si="17"/>
        <v>13.325316018260855</v>
      </c>
      <c r="O28" s="184">
        <f>Яра!C9</f>
        <v>2.948</v>
      </c>
      <c r="P28" s="184">
        <f>Яра!D9</f>
        <v>0.27353</v>
      </c>
      <c r="Q28" s="184">
        <f t="shared" si="18"/>
        <v>9.2784938941655355</v>
      </c>
      <c r="R28" s="184">
        <f>Яра!C10</f>
        <v>459.15699999999998</v>
      </c>
      <c r="S28" s="184">
        <f>Яра!D10</f>
        <v>53.316209999999998</v>
      </c>
      <c r="T28" s="184">
        <f t="shared" si="19"/>
        <v>11.61176024758416</v>
      </c>
      <c r="U28" s="184">
        <f>Яра!C11</f>
        <v>0</v>
      </c>
      <c r="V28" s="397">
        <f>Яра!D11</f>
        <v>-6.3392400000000002</v>
      </c>
      <c r="W28" s="184" t="e">
        <f t="shared" si="20"/>
        <v>#DIV/0!</v>
      </c>
      <c r="X28" s="195">
        <f>Яра!C13</f>
        <v>21</v>
      </c>
      <c r="Y28" s="195">
        <f>Яра!D13</f>
        <v>1.44E-2</v>
      </c>
      <c r="Z28" s="187">
        <f t="shared" si="21"/>
        <v>6.8571428571428575E-2</v>
      </c>
      <c r="AA28" s="195">
        <f>Яра!C15</f>
        <v>201</v>
      </c>
      <c r="AB28" s="195">
        <f>Яра!D15</f>
        <v>3.7564700000000002</v>
      </c>
      <c r="AC28" s="187">
        <f t="shared" si="22"/>
        <v>1.8688905472636816</v>
      </c>
      <c r="AD28" s="195">
        <f>Яра!C16</f>
        <v>1350</v>
      </c>
      <c r="AE28" s="195">
        <f>Яра!D16</f>
        <v>12.0219</v>
      </c>
      <c r="AF28" s="187">
        <f t="shared" si="4"/>
        <v>0.89051111111111114</v>
      </c>
      <c r="AG28" s="187">
        <f>Яра!C18</f>
        <v>12</v>
      </c>
      <c r="AH28" s="187">
        <f>Яра!D18</f>
        <v>0.52</v>
      </c>
      <c r="AI28" s="187">
        <f t="shared" si="23"/>
        <v>4.3333333333333339</v>
      </c>
      <c r="AJ28" s="187"/>
      <c r="AK28" s="187"/>
      <c r="AL28" s="187" t="e">
        <f>AJ28/AK28*100</f>
        <v>#DIV/0!</v>
      </c>
      <c r="AM28" s="195">
        <v>0</v>
      </c>
      <c r="AN28" s="195">
        <v>0</v>
      </c>
      <c r="AO28" s="187" t="e">
        <f t="shared" si="6"/>
        <v>#DIV/0!</v>
      </c>
      <c r="AP28" s="195">
        <f>Яра!C27</f>
        <v>10</v>
      </c>
      <c r="AQ28" s="435">
        <f>Яра!D27</f>
        <v>0</v>
      </c>
      <c r="AR28" s="187">
        <f t="shared" si="24"/>
        <v>0</v>
      </c>
      <c r="AS28" s="188">
        <f>Яра!C28</f>
        <v>0</v>
      </c>
      <c r="AT28" s="395">
        <f>Яра!D28</f>
        <v>0</v>
      </c>
      <c r="AU28" s="187" t="e">
        <f t="shared" si="25"/>
        <v>#DIV/0!</v>
      </c>
      <c r="AV28" s="195"/>
      <c r="AW28" s="195"/>
      <c r="AX28" s="187" t="e">
        <f t="shared" si="26"/>
        <v>#DIV/0!</v>
      </c>
      <c r="AY28" s="187">
        <f>Яра!C31</f>
        <v>0</v>
      </c>
      <c r="AZ28" s="187">
        <f>Яра!D31</f>
        <v>0</v>
      </c>
      <c r="BA28" s="187" t="e">
        <f t="shared" si="27"/>
        <v>#DIV/0!</v>
      </c>
      <c r="BB28" s="187"/>
      <c r="BC28" s="187"/>
      <c r="BD28" s="187"/>
      <c r="BE28" s="187">
        <f>Яра!C34</f>
        <v>430.58499999999998</v>
      </c>
      <c r="BF28" s="187">
        <v>0</v>
      </c>
      <c r="BG28" s="187">
        <f t="shared" si="28"/>
        <v>0</v>
      </c>
      <c r="BH28" s="187"/>
      <c r="BI28" s="187"/>
      <c r="BJ28" s="187" t="e">
        <f t="shared" si="29"/>
        <v>#DIV/0!</v>
      </c>
      <c r="BK28" s="187"/>
      <c r="BL28" s="187"/>
      <c r="BM28" s="187"/>
      <c r="BN28" s="187">
        <f>Яра!C35</f>
        <v>0</v>
      </c>
      <c r="BO28" s="358">
        <f>Яра!D35</f>
        <v>0</v>
      </c>
      <c r="BP28" s="187" t="e">
        <f t="shared" si="30"/>
        <v>#DIV/0!</v>
      </c>
      <c r="BQ28" s="187">
        <f>Яра!C37</f>
        <v>0</v>
      </c>
      <c r="BR28" s="187">
        <f>Яра!D37</f>
        <v>38.87959</v>
      </c>
      <c r="BS28" s="187" t="e">
        <f t="shared" si="31"/>
        <v>#DIV/0!</v>
      </c>
      <c r="BT28" s="187"/>
      <c r="BU28" s="187"/>
      <c r="BV28" s="196" t="e">
        <f t="shared" si="32"/>
        <v>#DIV/0!</v>
      </c>
      <c r="BW28" s="196"/>
      <c r="BX28" s="196"/>
      <c r="BY28" s="196" t="e">
        <f t="shared" si="33"/>
        <v>#DIV/0!</v>
      </c>
      <c r="BZ28" s="186">
        <f t="shared" si="34"/>
        <v>3558.0310000000004</v>
      </c>
      <c r="CA28" s="186">
        <f t="shared" si="35"/>
        <v>169.233</v>
      </c>
      <c r="CB28" s="187">
        <f t="shared" si="53"/>
        <v>4.7563666533540596</v>
      </c>
      <c r="CC28" s="187">
        <f>Яра!C42</f>
        <v>1852.8</v>
      </c>
      <c r="CD28" s="187">
        <f>Яра!D42</f>
        <v>154.4</v>
      </c>
      <c r="CE28" s="187">
        <f t="shared" si="36"/>
        <v>8.3333333333333339</v>
      </c>
      <c r="CF28" s="187">
        <f>Яра!C43</f>
        <v>200</v>
      </c>
      <c r="CG28" s="187">
        <f>Яра!D43</f>
        <v>0</v>
      </c>
      <c r="CH28" s="187">
        <f t="shared" si="37"/>
        <v>0</v>
      </c>
      <c r="CI28" s="187">
        <f>Яра!C44</f>
        <v>1325.13</v>
      </c>
      <c r="CJ28" s="187">
        <f>Яра!D44</f>
        <v>0</v>
      </c>
      <c r="CK28" s="187">
        <f t="shared" si="7"/>
        <v>0</v>
      </c>
      <c r="CL28" s="187">
        <f>Яра!C45</f>
        <v>180.101</v>
      </c>
      <c r="CM28" s="187">
        <f>Яра!D45</f>
        <v>14.833</v>
      </c>
      <c r="CN28" s="187">
        <f t="shared" si="8"/>
        <v>8.2359342813199259</v>
      </c>
      <c r="CO28" s="187">
        <f>Яра!C47</f>
        <v>0</v>
      </c>
      <c r="CP28" s="187">
        <f>Яра!D47</f>
        <v>0</v>
      </c>
      <c r="CQ28" s="187"/>
      <c r="CR28" s="187">
        <f>Яра!C51</f>
        <v>0</v>
      </c>
      <c r="CS28" s="187">
        <f>Яра!D51</f>
        <v>0</v>
      </c>
      <c r="CT28" s="187" t="e">
        <f t="shared" si="9"/>
        <v>#DIV/0!</v>
      </c>
      <c r="CU28" s="187"/>
      <c r="CV28" s="187"/>
      <c r="CW28" s="187"/>
      <c r="CX28" s="195"/>
      <c r="CY28" s="195"/>
      <c r="CZ28" s="187" t="e">
        <f t="shared" si="38"/>
        <v>#DIV/0!</v>
      </c>
      <c r="DA28" s="187"/>
      <c r="DB28" s="187">
        <f>Яра!D46</f>
        <v>0</v>
      </c>
      <c r="DC28" s="187" t="e">
        <f>DB28/DA28</f>
        <v>#DIV/0!</v>
      </c>
      <c r="DD28" s="187"/>
      <c r="DE28" s="187"/>
      <c r="DF28" s="187"/>
      <c r="DG28" s="195">
        <f t="shared" si="39"/>
        <v>6786.9629999999997</v>
      </c>
      <c r="DH28" s="195">
        <f t="shared" si="39"/>
        <v>41.522579999999998</v>
      </c>
      <c r="DI28" s="187">
        <f t="shared" si="40"/>
        <v>0.61179912134484893</v>
      </c>
      <c r="DJ28" s="195">
        <f t="shared" si="41"/>
        <v>1209.8699999999999</v>
      </c>
      <c r="DK28" s="195">
        <f t="shared" si="41"/>
        <v>36.847580000000001</v>
      </c>
      <c r="DL28" s="187">
        <f t="shared" si="42"/>
        <v>3.0455817567176644</v>
      </c>
      <c r="DM28" s="187">
        <f>Яра!C59</f>
        <v>1197.0999999999999</v>
      </c>
      <c r="DN28" s="187">
        <f>Яра!D59</f>
        <v>36.847580000000001</v>
      </c>
      <c r="DO28" s="187">
        <f t="shared" si="43"/>
        <v>3.0780703366468969</v>
      </c>
      <c r="DP28" s="187">
        <f>Яра!C62</f>
        <v>0</v>
      </c>
      <c r="DQ28" s="187">
        <f>Яра!D62</f>
        <v>0</v>
      </c>
      <c r="DR28" s="187" t="e">
        <f t="shared" si="44"/>
        <v>#DIV/0!</v>
      </c>
      <c r="DS28" s="187">
        <f>Яра!C63</f>
        <v>5</v>
      </c>
      <c r="DT28" s="187">
        <f>Яра!D63</f>
        <v>0</v>
      </c>
      <c r="DU28" s="187">
        <f t="shared" si="45"/>
        <v>0</v>
      </c>
      <c r="DV28" s="187">
        <f>Яра!C64</f>
        <v>7.77</v>
      </c>
      <c r="DW28" s="187">
        <f>Яра!D64</f>
        <v>0</v>
      </c>
      <c r="DX28" s="187">
        <f t="shared" si="46"/>
        <v>0</v>
      </c>
      <c r="DY28" s="187">
        <f>Яра!C66</f>
        <v>177.95</v>
      </c>
      <c r="DZ28" s="187">
        <f>Яра!D65</f>
        <v>4.5</v>
      </c>
      <c r="EA28" s="187">
        <f t="shared" si="47"/>
        <v>2.5288002247822421</v>
      </c>
      <c r="EB28" s="187">
        <f>Яра!C67</f>
        <v>4.1749999999999998</v>
      </c>
      <c r="EC28" s="187">
        <f>Яра!D67</f>
        <v>0.17499999999999999</v>
      </c>
      <c r="ED28" s="187">
        <f t="shared" si="48"/>
        <v>4.1916167664670656</v>
      </c>
      <c r="EE28" s="195">
        <f>Яра!C73</f>
        <v>2442.14</v>
      </c>
      <c r="EF28" s="195">
        <f>Яра!D73</f>
        <v>0</v>
      </c>
      <c r="EG28" s="187">
        <f t="shared" si="49"/>
        <v>0</v>
      </c>
      <c r="EH28" s="195">
        <f>Яра!C78</f>
        <v>483.14299999999997</v>
      </c>
      <c r="EI28" s="195">
        <f>Яра!D78</f>
        <v>0</v>
      </c>
      <c r="EJ28" s="187">
        <f t="shared" si="50"/>
        <v>0</v>
      </c>
      <c r="EK28" s="195">
        <f>Яра!C82</f>
        <v>2417.7730000000001</v>
      </c>
      <c r="EL28" s="197">
        <f>Яра!D82</f>
        <v>0</v>
      </c>
      <c r="EM28" s="187">
        <f t="shared" si="10"/>
        <v>0</v>
      </c>
      <c r="EN28" s="187">
        <f>Яра!C84</f>
        <v>0</v>
      </c>
      <c r="EO28" s="187">
        <f>Яра!D84</f>
        <v>0</v>
      </c>
      <c r="EP28" s="187" t="e">
        <f t="shared" si="11"/>
        <v>#DIV/0!</v>
      </c>
      <c r="EQ28" s="198">
        <f>Яра!C89</f>
        <v>51.911999999999999</v>
      </c>
      <c r="ER28" s="198">
        <f>Яра!D89</f>
        <v>0</v>
      </c>
      <c r="ES28" s="187">
        <f t="shared" si="51"/>
        <v>0</v>
      </c>
      <c r="ET28" s="187">
        <f>Яра!C95</f>
        <v>0</v>
      </c>
      <c r="EU28" s="187">
        <f>Яра!D95</f>
        <v>0</v>
      </c>
      <c r="EV28" s="184" t="e">
        <f t="shared" si="52"/>
        <v>#DIV/0!</v>
      </c>
      <c r="EW28" s="191">
        <f t="shared" si="12"/>
        <v>-329.99999999999909</v>
      </c>
      <c r="EX28" s="191">
        <f t="shared" si="13"/>
        <v>268.96267</v>
      </c>
      <c r="EY28" s="184">
        <f t="shared" si="54"/>
        <v>-81.503839393939614</v>
      </c>
      <c r="EZ28" s="192"/>
      <c r="FA28" s="193"/>
      <c r="FC28" s="193"/>
    </row>
    <row r="29" spans="1:170" s="169" customFormat="1" ht="15" customHeight="1">
      <c r="A29" s="181">
        <v>16</v>
      </c>
      <c r="B29" s="182" t="s">
        <v>319</v>
      </c>
      <c r="C29" s="183">
        <f t="shared" si="14"/>
        <v>11013.175789999999</v>
      </c>
      <c r="D29" s="448">
        <f t="shared" si="0"/>
        <v>144.90525</v>
      </c>
      <c r="E29" s="184">
        <f t="shared" si="1"/>
        <v>1.3157444570309542</v>
      </c>
      <c r="F29" s="185">
        <f t="shared" si="2"/>
        <v>4307.8477899999998</v>
      </c>
      <c r="G29" s="185">
        <f t="shared" si="3"/>
        <v>91.595249999999993</v>
      </c>
      <c r="H29" s="184">
        <f t="shared" si="15"/>
        <v>2.1262415587807943</v>
      </c>
      <c r="I29" s="186">
        <f>Яро!C6</f>
        <v>109.68899999999999</v>
      </c>
      <c r="J29" s="195">
        <f>Яро!D6</f>
        <v>1.3319099999999999</v>
      </c>
      <c r="K29" s="184">
        <f t="shared" si="16"/>
        <v>1.2142603178076199</v>
      </c>
      <c r="L29" s="184">
        <f>Яро!C8</f>
        <v>157.55000000000001</v>
      </c>
      <c r="M29" s="184">
        <f>Яро!D8</f>
        <v>20.993749999999999</v>
      </c>
      <c r="N29" s="184">
        <f t="shared" si="17"/>
        <v>13.325134877816563</v>
      </c>
      <c r="O29" s="184">
        <f>Яро!C9</f>
        <v>1.69</v>
      </c>
      <c r="P29" s="184">
        <f>Яро!D9</f>
        <v>0.15675</v>
      </c>
      <c r="Q29" s="184">
        <f t="shared" si="18"/>
        <v>9.2751479289940839</v>
      </c>
      <c r="R29" s="184">
        <f>Яро!C10</f>
        <v>263.14</v>
      </c>
      <c r="S29" s="184">
        <f>Яро!D10</f>
        <v>30.555499999999999</v>
      </c>
      <c r="T29" s="184">
        <f t="shared" si="19"/>
        <v>11.611879607813332</v>
      </c>
      <c r="U29" s="184">
        <f>Яро!C11</f>
        <v>0</v>
      </c>
      <c r="V29" s="397">
        <f>Яро!D11</f>
        <v>-3.6330200000000001</v>
      </c>
      <c r="W29" s="184" t="e">
        <f t="shared" si="20"/>
        <v>#DIV/0!</v>
      </c>
      <c r="X29" s="186">
        <f>Яро!C13</f>
        <v>5</v>
      </c>
      <c r="Y29" s="186">
        <f>Яро!D13</f>
        <v>0.74790000000000001</v>
      </c>
      <c r="Z29" s="184">
        <f t="shared" si="21"/>
        <v>14.957999999999998</v>
      </c>
      <c r="AA29" s="186">
        <f>Яро!C15</f>
        <v>428</v>
      </c>
      <c r="AB29" s="186">
        <f>Яро!D15</f>
        <v>0.27701999999999999</v>
      </c>
      <c r="AC29" s="184">
        <f t="shared" si="22"/>
        <v>6.4724299065420557E-2</v>
      </c>
      <c r="AD29" s="186">
        <f>Яро!C16</f>
        <v>1028</v>
      </c>
      <c r="AE29" s="186">
        <f>Яро!D16</f>
        <v>21.921849999999999</v>
      </c>
      <c r="AF29" s="184">
        <f t="shared" si="4"/>
        <v>2.1324756809338519</v>
      </c>
      <c r="AG29" s="184">
        <f>Яро!C18</f>
        <v>5</v>
      </c>
      <c r="AH29" s="184">
        <f>Яро!D18</f>
        <v>0.4</v>
      </c>
      <c r="AI29" s="184">
        <f t="shared" si="23"/>
        <v>8</v>
      </c>
      <c r="AJ29" s="184"/>
      <c r="AK29" s="184"/>
      <c r="AL29" s="184" t="e">
        <f>AJ29/AK29*100</f>
        <v>#DIV/0!</v>
      </c>
      <c r="AM29" s="186">
        <v>0</v>
      </c>
      <c r="AN29" s="186">
        <v>0</v>
      </c>
      <c r="AO29" s="184" t="e">
        <f t="shared" si="6"/>
        <v>#DIV/0!</v>
      </c>
      <c r="AP29" s="186">
        <f>Яро!C26</f>
        <v>300</v>
      </c>
      <c r="AQ29" s="434">
        <f>Яро!D27</f>
        <v>12.44459</v>
      </c>
      <c r="AR29" s="184">
        <f t="shared" si="24"/>
        <v>4.1481966666666672</v>
      </c>
      <c r="AS29" s="188">
        <v>0</v>
      </c>
      <c r="AT29" s="203">
        <f>Яро!D28</f>
        <v>0</v>
      </c>
      <c r="AU29" s="184" t="e">
        <f t="shared" si="25"/>
        <v>#DIV/0!</v>
      </c>
      <c r="AV29" s="186"/>
      <c r="AW29" s="186"/>
      <c r="AX29" s="184" t="e">
        <f t="shared" si="26"/>
        <v>#DIV/0!</v>
      </c>
      <c r="AY29" s="184"/>
      <c r="AZ29" s="184"/>
      <c r="BA29" s="184" t="e">
        <f t="shared" si="27"/>
        <v>#DIV/0!</v>
      </c>
      <c r="BB29" s="184"/>
      <c r="BC29" s="184"/>
      <c r="BD29" s="184"/>
      <c r="BE29" s="184">
        <f>Яро!C33</f>
        <v>2009.7787900000001</v>
      </c>
      <c r="BF29" s="184">
        <f>Яро!D31</f>
        <v>6.399</v>
      </c>
      <c r="BG29" s="184">
        <f t="shared" si="28"/>
        <v>0.31839324963719012</v>
      </c>
      <c r="BH29" s="184"/>
      <c r="BI29" s="184"/>
      <c r="BJ29" s="184" t="e">
        <f t="shared" si="29"/>
        <v>#DIV/0!</v>
      </c>
      <c r="BK29" s="184"/>
      <c r="BL29" s="184"/>
      <c r="BM29" s="184"/>
      <c r="BN29" s="184"/>
      <c r="BO29" s="184"/>
      <c r="BP29" s="184" t="e">
        <f t="shared" si="30"/>
        <v>#DIV/0!</v>
      </c>
      <c r="BQ29" s="184">
        <f>Яро!C34</f>
        <v>0</v>
      </c>
      <c r="BR29" s="184">
        <f>Яро!D34</f>
        <v>0</v>
      </c>
      <c r="BS29" s="184" t="e">
        <f t="shared" si="31"/>
        <v>#DIV/0!</v>
      </c>
      <c r="BT29" s="184"/>
      <c r="BU29" s="184"/>
      <c r="BV29" s="189" t="e">
        <f t="shared" si="32"/>
        <v>#DIV/0!</v>
      </c>
      <c r="BW29" s="189"/>
      <c r="BX29" s="189"/>
      <c r="BY29" s="189" t="e">
        <f t="shared" si="33"/>
        <v>#DIV/0!</v>
      </c>
      <c r="BZ29" s="186">
        <f t="shared" si="34"/>
        <v>6705.3279999999995</v>
      </c>
      <c r="CA29" s="186">
        <f t="shared" si="35"/>
        <v>53.31</v>
      </c>
      <c r="CB29" s="184">
        <f t="shared" si="53"/>
        <v>0.79503940746821034</v>
      </c>
      <c r="CC29" s="187">
        <f>Яро!C39</f>
        <v>550.70000000000005</v>
      </c>
      <c r="CD29" s="187">
        <f>Яро!D39</f>
        <v>45.892000000000003</v>
      </c>
      <c r="CE29" s="184">
        <f t="shared" si="36"/>
        <v>8.3333938623569992</v>
      </c>
      <c r="CF29" s="184">
        <f>Яро!C40</f>
        <v>1550</v>
      </c>
      <c r="CG29" s="184">
        <f>Яро!D40</f>
        <v>0</v>
      </c>
      <c r="CH29" s="184">
        <f t="shared" si="37"/>
        <v>0</v>
      </c>
      <c r="CI29" s="184">
        <f>Яро!C41</f>
        <v>4512.58</v>
      </c>
      <c r="CJ29" s="184">
        <f>Яро!D41</f>
        <v>0</v>
      </c>
      <c r="CK29" s="184">
        <f t="shared" si="7"/>
        <v>0</v>
      </c>
      <c r="CL29" s="184">
        <f>Яро!C42</f>
        <v>92.048000000000002</v>
      </c>
      <c r="CM29" s="184">
        <f>Яро!D42</f>
        <v>7.4180000000000001</v>
      </c>
      <c r="CN29" s="184">
        <f t="shared" si="8"/>
        <v>8.0588388666782542</v>
      </c>
      <c r="CO29" s="184">
        <f>Яро!C44</f>
        <v>0</v>
      </c>
      <c r="CP29" s="184">
        <f>Яро!D44</f>
        <v>0</v>
      </c>
      <c r="CQ29" s="184" t="e">
        <f>Яро!E44</f>
        <v>#DIV/0!</v>
      </c>
      <c r="CR29" s="184">
        <f>Яро!C45</f>
        <v>0</v>
      </c>
      <c r="CS29" s="184">
        <f>Яро!D45</f>
        <v>0</v>
      </c>
      <c r="CT29" s="184" t="e">
        <f t="shared" si="9"/>
        <v>#DIV/0!</v>
      </c>
      <c r="CU29" s="184"/>
      <c r="CV29" s="184"/>
      <c r="CW29" s="184"/>
      <c r="CX29" s="186"/>
      <c r="CY29" s="186"/>
      <c r="CZ29" s="184" t="e">
        <f t="shared" si="38"/>
        <v>#DIV/0!</v>
      </c>
      <c r="DA29" s="184"/>
      <c r="DB29" s="184"/>
      <c r="DC29" s="184"/>
      <c r="DD29" s="184"/>
      <c r="DE29" s="184"/>
      <c r="DF29" s="184"/>
      <c r="DG29" s="186">
        <f t="shared" si="39"/>
        <v>11013.175790000001</v>
      </c>
      <c r="DH29" s="186">
        <f t="shared" si="39"/>
        <v>29.013999999999999</v>
      </c>
      <c r="DI29" s="184">
        <f t="shared" si="40"/>
        <v>0.26344807849471363</v>
      </c>
      <c r="DJ29" s="186">
        <f t="shared" si="41"/>
        <v>1294.6619999999998</v>
      </c>
      <c r="DK29" s="186">
        <f t="shared" si="41"/>
        <v>25.763999999999999</v>
      </c>
      <c r="DL29" s="184">
        <f t="shared" si="42"/>
        <v>1.9900174717416594</v>
      </c>
      <c r="DM29" s="184">
        <f>Яро!C55</f>
        <v>1286.5719999999999</v>
      </c>
      <c r="DN29" s="184">
        <f>Яро!D55</f>
        <v>25.763999999999999</v>
      </c>
      <c r="DO29" s="184">
        <f t="shared" si="43"/>
        <v>2.0025307561488983</v>
      </c>
      <c r="DP29" s="184">
        <f>Яро!C58</f>
        <v>0</v>
      </c>
      <c r="DQ29" s="184">
        <f>Яро!D58</f>
        <v>0</v>
      </c>
      <c r="DR29" s="184" t="e">
        <f t="shared" si="44"/>
        <v>#DIV/0!</v>
      </c>
      <c r="DS29" s="184">
        <f>Яро!C59</f>
        <v>5</v>
      </c>
      <c r="DT29" s="184">
        <f>Яро!D59</f>
        <v>0</v>
      </c>
      <c r="DU29" s="184">
        <f t="shared" si="45"/>
        <v>0</v>
      </c>
      <c r="DV29" s="184">
        <f>Яро!C60</f>
        <v>3.09</v>
      </c>
      <c r="DW29" s="184">
        <f>Яро!D60</f>
        <v>0</v>
      </c>
      <c r="DX29" s="184">
        <f t="shared" si="46"/>
        <v>0</v>
      </c>
      <c r="DY29" s="184">
        <f>Яро!C61</f>
        <v>88.974999999999994</v>
      </c>
      <c r="DZ29" s="184">
        <f>Яро!D61</f>
        <v>2</v>
      </c>
      <c r="EA29" s="184">
        <f t="shared" si="47"/>
        <v>2.2478224220286598</v>
      </c>
      <c r="EB29" s="184">
        <f>Яро!C63</f>
        <v>12</v>
      </c>
      <c r="EC29" s="184">
        <f>Яро!D63</f>
        <v>1.25</v>
      </c>
      <c r="ED29" s="184">
        <f t="shared" si="48"/>
        <v>10.416666666666668</v>
      </c>
      <c r="EE29" s="186">
        <f>Яро!C68</f>
        <v>2610.2600000000002</v>
      </c>
      <c r="EF29" s="186">
        <f>Яро!D68</f>
        <v>0</v>
      </c>
      <c r="EG29" s="184">
        <f t="shared" si="49"/>
        <v>0</v>
      </c>
      <c r="EH29" s="186">
        <f>Яро!C73</f>
        <v>170</v>
      </c>
      <c r="EI29" s="186">
        <f>Яро!D73</f>
        <v>0</v>
      </c>
      <c r="EJ29" s="184">
        <f t="shared" si="50"/>
        <v>0</v>
      </c>
      <c r="EK29" s="186">
        <f>Яро!C78</f>
        <v>6835.2787900000003</v>
      </c>
      <c r="EL29" s="190">
        <f>Яро!D77</f>
        <v>0</v>
      </c>
      <c r="EM29" s="184">
        <f t="shared" si="10"/>
        <v>0</v>
      </c>
      <c r="EN29" s="184">
        <f>Яро!C79</f>
        <v>0</v>
      </c>
      <c r="EO29" s="184">
        <f>Яро!D79</f>
        <v>0</v>
      </c>
      <c r="EP29" s="184" t="e">
        <f t="shared" si="11"/>
        <v>#DIV/0!</v>
      </c>
      <c r="EQ29" s="185">
        <f>Яро!C84</f>
        <v>2</v>
      </c>
      <c r="ER29" s="185">
        <f>Яро!D84</f>
        <v>0</v>
      </c>
      <c r="ES29" s="184">
        <f t="shared" si="51"/>
        <v>0</v>
      </c>
      <c r="ET29" s="184">
        <f>Яро!C90</f>
        <v>0</v>
      </c>
      <c r="EU29" s="184">
        <f>Яро!D90</f>
        <v>0</v>
      </c>
      <c r="EV29" s="184" t="e">
        <f t="shared" si="52"/>
        <v>#DIV/0!</v>
      </c>
      <c r="EW29" s="191">
        <f t="shared" si="12"/>
        <v>-1.8189894035458565E-12</v>
      </c>
      <c r="EX29" s="191">
        <f t="shared" si="13"/>
        <v>115.89125</v>
      </c>
      <c r="EY29" s="184">
        <f t="shared" si="54"/>
        <v>-6371188846624768</v>
      </c>
      <c r="EZ29" s="192"/>
      <c r="FA29" s="193"/>
      <c r="FC29" s="193"/>
    </row>
    <row r="30" spans="1:170" s="169" customFormat="1" ht="17.25" customHeight="1">
      <c r="A30" s="201"/>
      <c r="B30" s="202"/>
      <c r="C30" s="183"/>
      <c r="D30" s="286"/>
      <c r="E30" s="184"/>
      <c r="F30" s="185"/>
      <c r="G30" s="186"/>
      <c r="H30" s="184"/>
      <c r="I30" s="186"/>
      <c r="J30" s="186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397"/>
      <c r="W30" s="184"/>
      <c r="X30" s="186"/>
      <c r="Y30" s="186"/>
      <c r="Z30" s="184"/>
      <c r="AA30" s="186"/>
      <c r="AB30" s="186"/>
      <c r="AC30" s="184"/>
      <c r="AD30" s="186"/>
      <c r="AE30" s="186"/>
      <c r="AF30" s="184"/>
      <c r="AG30" s="184"/>
      <c r="AH30" s="184"/>
      <c r="AI30" s="184"/>
      <c r="AJ30" s="184"/>
      <c r="AK30" s="184"/>
      <c r="AL30" s="184"/>
      <c r="AM30" s="186"/>
      <c r="AN30" s="186"/>
      <c r="AO30" s="184"/>
      <c r="AP30" s="186"/>
      <c r="AQ30" s="186"/>
      <c r="AR30" s="184"/>
      <c r="AS30" s="186"/>
      <c r="AT30" s="203"/>
      <c r="AU30" s="184"/>
      <c r="AV30" s="186"/>
      <c r="AW30" s="186"/>
      <c r="AX30" s="184"/>
      <c r="AY30" s="184"/>
      <c r="AZ30" s="184"/>
      <c r="BA30" s="184" t="e">
        <f t="shared" si="27"/>
        <v>#DIV/0!</v>
      </c>
      <c r="BB30" s="184"/>
      <c r="BC30" s="184"/>
      <c r="BD30" s="184"/>
      <c r="BE30" s="184"/>
      <c r="BF30" s="184"/>
      <c r="BG30" s="184"/>
      <c r="BH30" s="184"/>
      <c r="BI30" s="184"/>
      <c r="BJ30" s="184"/>
      <c r="BK30" s="184"/>
      <c r="BL30" s="184"/>
      <c r="BM30" s="184"/>
      <c r="BN30" s="184"/>
      <c r="BO30" s="184"/>
      <c r="BP30" s="184"/>
      <c r="BQ30" s="184"/>
      <c r="BR30" s="184"/>
      <c r="BS30" s="184"/>
      <c r="BT30" s="184"/>
      <c r="BU30" s="184"/>
      <c r="BV30" s="189"/>
      <c r="BW30" s="189"/>
      <c r="BX30" s="189"/>
      <c r="BY30" s="189"/>
      <c r="BZ30" s="203"/>
      <c r="CA30" s="186"/>
      <c r="CB30" s="184"/>
      <c r="CC30" s="184"/>
      <c r="CD30" s="184"/>
      <c r="CE30" s="184"/>
      <c r="CF30" s="184"/>
      <c r="CG30" s="184"/>
      <c r="CH30" s="184"/>
      <c r="CI30" s="184"/>
      <c r="CJ30" s="184"/>
      <c r="CK30" s="184"/>
      <c r="CL30" s="184"/>
      <c r="CM30" s="184"/>
      <c r="CN30" s="184"/>
      <c r="CO30" s="184"/>
      <c r="CP30" s="184"/>
      <c r="CQ30" s="184"/>
      <c r="CR30" s="184"/>
      <c r="CS30" s="184"/>
      <c r="CT30" s="184"/>
      <c r="CU30" s="184"/>
      <c r="CV30" s="184"/>
      <c r="CW30" s="184"/>
      <c r="CX30" s="186"/>
      <c r="CY30" s="186"/>
      <c r="CZ30" s="184"/>
      <c r="DA30" s="184"/>
      <c r="DB30" s="184"/>
      <c r="DC30" s="184"/>
      <c r="DD30" s="184"/>
      <c r="DE30" s="184"/>
      <c r="DF30" s="184"/>
      <c r="DG30" s="186"/>
      <c r="DH30" s="186"/>
      <c r="DI30" s="184"/>
      <c r="DJ30" s="186"/>
      <c r="DK30" s="203"/>
      <c r="DL30" s="184"/>
      <c r="DM30" s="184"/>
      <c r="DN30" s="184"/>
      <c r="DO30" s="184"/>
      <c r="DP30" s="184"/>
      <c r="DQ30" s="184"/>
      <c r="DR30" s="184"/>
      <c r="DS30" s="184"/>
      <c r="DT30" s="184"/>
      <c r="DU30" s="184"/>
      <c r="DV30" s="184"/>
      <c r="DW30" s="184"/>
      <c r="DX30" s="184"/>
      <c r="DY30" s="184"/>
      <c r="DZ30" s="222"/>
      <c r="EA30" s="184"/>
      <c r="EB30" s="184"/>
      <c r="EC30" s="184"/>
      <c r="ED30" s="184"/>
      <c r="EE30" s="186"/>
      <c r="EF30" s="186"/>
      <c r="EG30" s="184"/>
      <c r="EH30" s="186"/>
      <c r="EI30" s="186"/>
      <c r="EJ30" s="184"/>
      <c r="EK30" s="186"/>
      <c r="EL30" s="186"/>
      <c r="EM30" s="184"/>
      <c r="EN30" s="184"/>
      <c r="EO30" s="184"/>
      <c r="EP30" s="184"/>
      <c r="EQ30" s="185"/>
      <c r="ER30" s="185"/>
      <c r="ES30" s="184"/>
      <c r="ET30" s="184"/>
      <c r="EU30" s="184"/>
      <c r="EV30" s="184"/>
      <c r="EW30" s="191"/>
      <c r="EX30" s="191"/>
      <c r="EY30" s="184" t="e">
        <f t="shared" si="54"/>
        <v>#DIV/0!</v>
      </c>
      <c r="FA30" s="193"/>
      <c r="FC30" s="193"/>
    </row>
    <row r="31" spans="1:170" s="205" customFormat="1" ht="17.25" customHeight="1">
      <c r="A31" s="523" t="s">
        <v>180</v>
      </c>
      <c r="B31" s="524"/>
      <c r="C31" s="287">
        <f>SUM(C14:C29)</f>
        <v>99789.98741999999</v>
      </c>
      <c r="D31" s="287">
        <f>SUM(D14:D29)</f>
        <v>4915.8261499999999</v>
      </c>
      <c r="E31" s="204">
        <f>D31/C31*100</f>
        <v>4.9261717303461312</v>
      </c>
      <c r="F31" s="236">
        <f>SUM(F14:F29)</f>
        <v>40989.07879</v>
      </c>
      <c r="G31" s="235">
        <f>SUM(G14:G29)</f>
        <v>2380.0431500000004</v>
      </c>
      <c r="H31" s="238">
        <f>G31/F31*100</f>
        <v>5.8065299837396038</v>
      </c>
      <c r="I31" s="235">
        <f>SUM(I14:I29)</f>
        <v>5296.6999999999989</v>
      </c>
      <c r="J31" s="235">
        <f>SUM(J14:J29)</f>
        <v>276.67489</v>
      </c>
      <c r="K31" s="238">
        <f>J31/I31*100</f>
        <v>5.2235333320746893</v>
      </c>
      <c r="L31" s="238">
        <f>SUM(L14:L29)</f>
        <v>3048.8849999999993</v>
      </c>
      <c r="M31" s="238">
        <f>SUM(M14:M29)</f>
        <v>406.27186</v>
      </c>
      <c r="N31" s="238">
        <f>M31/L31*100</f>
        <v>13.325260218079727</v>
      </c>
      <c r="O31" s="238">
        <f>SUM(O14:O29)</f>
        <v>32.633000000000003</v>
      </c>
      <c r="P31" s="238">
        <f>SUM(P14:P29)</f>
        <v>3.0335800000000006</v>
      </c>
      <c r="Q31" s="238">
        <f>P31/O31*100</f>
        <v>9.2960500107253399</v>
      </c>
      <c r="R31" s="238">
        <f>SUM(R14:R29)</f>
        <v>5092.3970000000008</v>
      </c>
      <c r="S31" s="238">
        <f>SUM(S14:S29)</f>
        <v>591.31119000000001</v>
      </c>
      <c r="T31" s="238">
        <f>S31/R31*100</f>
        <v>11.611647520804052</v>
      </c>
      <c r="U31" s="238">
        <f>SUM(U14:U29)</f>
        <v>0</v>
      </c>
      <c r="V31" s="399">
        <f>SUM(V14:V29)</f>
        <v>-70.306190000000015</v>
      </c>
      <c r="W31" s="238" t="e">
        <f>V31/U31*100</f>
        <v>#DIV/0!</v>
      </c>
      <c r="X31" s="235">
        <f>SUM(X14:X29)</f>
        <v>470</v>
      </c>
      <c r="Y31" s="235">
        <f>SUM(Y14:Y29)</f>
        <v>9.8294999999999995</v>
      </c>
      <c r="Z31" s="238">
        <f>Y31/X31*100</f>
        <v>2.091382978723404</v>
      </c>
      <c r="AA31" s="235">
        <f>SUM(AA14:AA29)</f>
        <v>5031</v>
      </c>
      <c r="AB31" s="235">
        <f>SUM(AB14:AB29)</f>
        <v>107.47989999999999</v>
      </c>
      <c r="AC31" s="238">
        <f>AB31/AA31*100</f>
        <v>2.1363526137944739</v>
      </c>
      <c r="AD31" s="235">
        <f>SUM(AD14:AD29)</f>
        <v>17575</v>
      </c>
      <c r="AE31" s="235">
        <f>SUM(AE14:AE29)</f>
        <v>623.21202999999991</v>
      </c>
      <c r="AF31" s="238">
        <f>AE31/AD31*100</f>
        <v>3.5460143954480792</v>
      </c>
      <c r="AG31" s="360">
        <f>SUM(AG14:AG29)</f>
        <v>147</v>
      </c>
      <c r="AH31" s="238">
        <f>SUM(AH14:AH29)</f>
        <v>4.66</v>
      </c>
      <c r="AI31" s="184">
        <f t="shared" si="23"/>
        <v>3.1700680272108843</v>
      </c>
      <c r="AJ31" s="235">
        <f>AJ14+AJ15+AJ16+AJ17+AJ18+AJ19+AJ20+AJ21+AJ22+AJ23+AJ24+AJ25+AJ26+AJ27+AJ28+AJ29</f>
        <v>0</v>
      </c>
      <c r="AK31" s="235">
        <f>AK14+AK15+AK16+AK17+AK18+AK19+AK20+AK21+AK22+AK23+AK24+AK25+AK26+AK27+AK28+AK29</f>
        <v>0</v>
      </c>
      <c r="AL31" s="184" t="e">
        <f>AK31/AJ31*100</f>
        <v>#DIV/0!</v>
      </c>
      <c r="AM31" s="235">
        <f>SUM(AM14:AM29)</f>
        <v>0</v>
      </c>
      <c r="AN31" s="235">
        <f>SUM(AN14:AN29)</f>
        <v>0</v>
      </c>
      <c r="AO31" s="238" t="e">
        <f>AN31/AM31*100</f>
        <v>#DIV/0!</v>
      </c>
      <c r="AP31" s="235">
        <f>SUM(AP14:AP29)</f>
        <v>1611.4</v>
      </c>
      <c r="AQ31" s="437">
        <f>SUM(AQ14:AQ29)</f>
        <v>30.011389999999999</v>
      </c>
      <c r="AR31" s="238">
        <f>AQ31/AP31*100</f>
        <v>1.8624419759215587</v>
      </c>
      <c r="AS31" s="235">
        <f>SUM(AS14:AS29)</f>
        <v>243.7</v>
      </c>
      <c r="AT31" s="368">
        <f>SUM(AT14:AT29)</f>
        <v>13.41733</v>
      </c>
      <c r="AU31" s="238">
        <f>AT31/AS31*100</f>
        <v>5.505675010258515</v>
      </c>
      <c r="AV31" s="235">
        <f>SUM(AV14:AV29)</f>
        <v>0</v>
      </c>
      <c r="AW31" s="235">
        <f>SUM(AW14:AW29)</f>
        <v>0</v>
      </c>
      <c r="AX31" s="238" t="e">
        <f>AW31/AV31*100</f>
        <v>#DIV/0!</v>
      </c>
      <c r="AY31" s="238">
        <f>SUM(AY14:AY29)</f>
        <v>0</v>
      </c>
      <c r="AZ31" s="238">
        <f>SUM(AZ14:AZ29)</f>
        <v>6.6837</v>
      </c>
      <c r="BA31" s="184" t="e">
        <f t="shared" si="27"/>
        <v>#DIV/0!</v>
      </c>
      <c r="BB31" s="184">
        <f>SUM(BB14:BB29)</f>
        <v>0</v>
      </c>
      <c r="BC31" s="184">
        <f>SUM(BC14:BC29)</f>
        <v>0</v>
      </c>
      <c r="BD31" s="184" t="e">
        <f>BC31/BB31*100</f>
        <v>#DIV/0!</v>
      </c>
      <c r="BE31" s="236">
        <f>SUM(BE14:BE29)</f>
        <v>2440.3637899999999</v>
      </c>
      <c r="BF31" s="235">
        <f>SUM(BF14:BF29)</f>
        <v>6.399</v>
      </c>
      <c r="BG31" s="235">
        <f t="shared" si="28"/>
        <v>0.2622150036081301</v>
      </c>
      <c r="BH31" s="235">
        <f>SUM(BH14:BH29)</f>
        <v>0</v>
      </c>
      <c r="BI31" s="235">
        <f>SUM(BI14:BI29)</f>
        <v>0</v>
      </c>
      <c r="BJ31" s="238" t="e">
        <f>BI31/BH31*100</f>
        <v>#DIV/0!</v>
      </c>
      <c r="BK31" s="238">
        <f>SUM(BK14:BK29)</f>
        <v>0</v>
      </c>
      <c r="BL31" s="238">
        <f>BL15+BL27+BL28+BL19+BL22+BL26+BL18</f>
        <v>0</v>
      </c>
      <c r="BM31" s="238" t="e">
        <f>BL31/BK31*100</f>
        <v>#DIV/0!</v>
      </c>
      <c r="BN31" s="238">
        <f>BN14+BN15+BN16+BN17+BN18+BN19+BN20+BN21+BN22+BN23+BN24+BN25+BN26+BN27+BN28+BN29</f>
        <v>0</v>
      </c>
      <c r="BO31" s="238">
        <f>BO14+BO15+BO16+BO17+BO18+BO19+BO20+BO21+BO22+BO23+BO24+BO25+BO26+BO27+BO28+BO29</f>
        <v>0</v>
      </c>
      <c r="BP31" s="238" t="e">
        <f>BO31/BN31*100</f>
        <v>#DIV/0!</v>
      </c>
      <c r="BQ31" s="235">
        <f>SUM(BQ14:BQ29)</f>
        <v>0</v>
      </c>
      <c r="BR31" s="356">
        <f>SUM(BR14:BR29)</f>
        <v>371.36497000000003</v>
      </c>
      <c r="BS31" s="238" t="e">
        <f>BR31/BQ31*100</f>
        <v>#DIV/0!</v>
      </c>
      <c r="BT31" s="238">
        <f t="shared" ref="BT31:BY31" si="55">SUM(BT14:BT29)</f>
        <v>0</v>
      </c>
      <c r="BU31" s="238"/>
      <c r="BV31" s="238" t="e">
        <f t="shared" si="55"/>
        <v>#DIV/0!</v>
      </c>
      <c r="BW31" s="238">
        <f t="shared" si="55"/>
        <v>0</v>
      </c>
      <c r="BX31" s="238">
        <f t="shared" si="55"/>
        <v>0</v>
      </c>
      <c r="BY31" s="289" t="e">
        <f t="shared" si="55"/>
        <v>#DIV/0!</v>
      </c>
      <c r="BZ31" s="236">
        <f>SUM(BZ14:BZ29)</f>
        <v>58800.908630000005</v>
      </c>
      <c r="CA31" s="235">
        <f>SUM(CA14:CA29)</f>
        <v>2535.7830000000004</v>
      </c>
      <c r="CB31" s="235">
        <f t="shared" si="53"/>
        <v>4.3124894820184005</v>
      </c>
      <c r="CC31" s="235">
        <f>SUM(CC14:CC29)</f>
        <v>28294.000000000004</v>
      </c>
      <c r="CD31" s="235">
        <f>SUM(CD14:CD29)</f>
        <v>2365.2000000000003</v>
      </c>
      <c r="CE31" s="235">
        <f>CD31/CC31*100</f>
        <v>8.3593694776277658</v>
      </c>
      <c r="CF31" s="400">
        <f>SUM(CF14:CF29)</f>
        <v>2620</v>
      </c>
      <c r="CG31" s="446">
        <f>SUM(CG14:CG29)</f>
        <v>0</v>
      </c>
      <c r="CH31" s="235">
        <f>CG31/CF31*100</f>
        <v>0</v>
      </c>
      <c r="CI31" s="235">
        <f>SUM(CI14:CI29)</f>
        <v>25709.108630000002</v>
      </c>
      <c r="CJ31" s="235">
        <f>SUM(CJ14:CJ29)</f>
        <v>0</v>
      </c>
      <c r="CK31" s="235">
        <f>CJ31/CI31*100</f>
        <v>0</v>
      </c>
      <c r="CL31" s="235">
        <f>SUM(CL14:CL29)</f>
        <v>2177.8000000000002</v>
      </c>
      <c r="CM31" s="235">
        <f>SUM(CM14:CM29)</f>
        <v>170.583</v>
      </c>
      <c r="CN31" s="235">
        <f t="shared" si="8"/>
        <v>7.8328129304802996</v>
      </c>
      <c r="CO31" s="235">
        <f>SUM(CO14:CO29)</f>
        <v>0</v>
      </c>
      <c r="CP31" s="235">
        <f>SUM(CP14:CP29)</f>
        <v>0</v>
      </c>
      <c r="CQ31" s="235" t="e">
        <f>CP31/CO31*100</f>
        <v>#DIV/0!</v>
      </c>
      <c r="CR31" s="235">
        <f>SUM(CR14:CR29)</f>
        <v>0</v>
      </c>
      <c r="CS31" s="235">
        <f>SUM(CS14:CS29)</f>
        <v>0</v>
      </c>
      <c r="CT31" s="235" t="e">
        <f t="shared" si="9"/>
        <v>#DIV/0!</v>
      </c>
      <c r="CU31" s="235">
        <f>SUM(CU14:CU29)</f>
        <v>0</v>
      </c>
      <c r="CV31" s="235">
        <f>SUM(CV14:CV29)</f>
        <v>0</v>
      </c>
      <c r="CW31" s="235" t="e">
        <f>CV31/CU31*100</f>
        <v>#DIV/0!</v>
      </c>
      <c r="CX31" s="235">
        <f>SUM(CX14:CX29)</f>
        <v>0</v>
      </c>
      <c r="CY31" s="235">
        <f>SUM(CY14:CY29)</f>
        <v>0</v>
      </c>
      <c r="CZ31" s="238" t="e">
        <f>CY31/CX31*100</f>
        <v>#DIV/0!</v>
      </c>
      <c r="DA31" s="238">
        <f>DA14+DA15+DA16+DA17+DA18+DA19+DA20+DA21+DA22+DA23+DA24+DA25+DA26+DA27+DA28+DA29</f>
        <v>0</v>
      </c>
      <c r="DB31" s="238">
        <f>DB14+DB15+DB16+DB17+DB18+DB19+DB20+DB21+DB22+DB23+DB24+DB25+DB26+DB27+DB28+DB29</f>
        <v>0</v>
      </c>
      <c r="DC31" s="238" t="e">
        <f>DB31/DA31*100</f>
        <v>#DIV/0!</v>
      </c>
      <c r="DD31" s="238">
        <f>DD14+DD15+DD16+DD17+DD18+DD19+DD20+DD21+DD22+DD23+DD24+DD25+DD26+DD27+DD28+DD29</f>
        <v>0</v>
      </c>
      <c r="DE31" s="238">
        <f>DE14+DE15+DE16+DE17+DE18+DE19+DE20+DE21+DE22+DE23+DE24+DE25+DE26+DE27+DE28+DE29</f>
        <v>0</v>
      </c>
      <c r="DF31" s="238">
        <v>0</v>
      </c>
      <c r="DG31" s="236">
        <f>SUM(DG14:DG29)</f>
        <v>100895.98741999999</v>
      </c>
      <c r="DH31" s="236">
        <f>SUM(DH14:DH29)</f>
        <v>2535.1418099999996</v>
      </c>
      <c r="DI31" s="238">
        <f>DH31/DG31*100</f>
        <v>2.5126289705129286</v>
      </c>
      <c r="DJ31" s="236">
        <f>SUM(DJ14:DJ29)</f>
        <v>21648.511999999999</v>
      </c>
      <c r="DK31" s="236">
        <f>SUM(DK14:DK29)</f>
        <v>533.48446000000001</v>
      </c>
      <c r="DL31" s="238">
        <f>DK31/DJ31*100</f>
        <v>2.4643008258489085</v>
      </c>
      <c r="DM31" s="235">
        <f>SUM(DM14:DM29)</f>
        <v>21499.286</v>
      </c>
      <c r="DN31" s="236">
        <f>SUM(DN14:DN29)</f>
        <v>533.48446000000001</v>
      </c>
      <c r="DO31" s="238">
        <f>DN31/DM31*100</f>
        <v>2.4814054755120702</v>
      </c>
      <c r="DP31" s="235">
        <f>SUM(DP14:DP29)</f>
        <v>0</v>
      </c>
      <c r="DQ31" s="235">
        <f>SUM(DQ14:DQ29)</f>
        <v>0</v>
      </c>
      <c r="DR31" s="238" t="e">
        <f>DQ31/DP31*100</f>
        <v>#DIV/0!</v>
      </c>
      <c r="DS31" s="253">
        <f>SUM(DS14:DS29)</f>
        <v>80</v>
      </c>
      <c r="DT31" s="238">
        <f>SUM(DT14:DT29)</f>
        <v>0</v>
      </c>
      <c r="DU31" s="238">
        <f>DT31/DS31*100</f>
        <v>0</v>
      </c>
      <c r="DV31" s="361">
        <f>SUM(DV14:DV29)</f>
        <v>69.226000000000013</v>
      </c>
      <c r="DW31" s="238">
        <f>SUM(DW14:DW29)</f>
        <v>0</v>
      </c>
      <c r="DX31" s="184">
        <f>DW31/DV31*100</f>
        <v>0</v>
      </c>
      <c r="DY31" s="238">
        <f>SUM(DY14:DY29)</f>
        <v>2135.3999999999996</v>
      </c>
      <c r="DZ31" s="253">
        <f>SUM(DZ14:DZ29)</f>
        <v>49.5</v>
      </c>
      <c r="EA31" s="235">
        <f t="shared" si="47"/>
        <v>2.3180668727170559</v>
      </c>
      <c r="EB31" s="253">
        <f>SUM(EB14:EB29)</f>
        <v>117.175</v>
      </c>
      <c r="EC31" s="253">
        <f>SUM(EC14:EC29)</f>
        <v>6.2749999999999995</v>
      </c>
      <c r="ED31" s="184">
        <f t="shared" si="48"/>
        <v>5.355237892041818</v>
      </c>
      <c r="EE31" s="235">
        <f>SUM(EE14:EE29)</f>
        <v>28248.606</v>
      </c>
      <c r="EF31" s="236">
        <f>SUM(EF14:EF29)</f>
        <v>118.85876999999999</v>
      </c>
      <c r="EG31" s="238">
        <f>EF31/EE31*100</f>
        <v>0.42075977129632525</v>
      </c>
      <c r="EH31" s="356">
        <f>SUM(EH14:EH29)</f>
        <v>16411.242630000001</v>
      </c>
      <c r="EI31" s="236">
        <f>SUM(EI14:EI29)</f>
        <v>171.88158000000001</v>
      </c>
      <c r="EJ31" s="238">
        <f>EI31/EH31*100</f>
        <v>1.0473404353049895</v>
      </c>
      <c r="EK31" s="447">
        <f>SUM(EK14:EK29)</f>
        <v>32182.139790000005</v>
      </c>
      <c r="EL31" s="236">
        <f>SUM(EL14:EL29)</f>
        <v>1655.1420000000001</v>
      </c>
      <c r="EM31" s="238">
        <f>EL31/EK31*100</f>
        <v>5.1430452132779072</v>
      </c>
      <c r="EN31" s="236">
        <f>SUM(EN14:EN29)</f>
        <v>0</v>
      </c>
      <c r="EO31" s="236">
        <f>SUM(EO14:EO29)</f>
        <v>0</v>
      </c>
      <c r="EP31" s="238" t="e">
        <f>EO31/EN31*100</f>
        <v>#DIV/0!</v>
      </c>
      <c r="EQ31" s="235">
        <f>SUM(EQ14:EQ29)</f>
        <v>152.91200000000001</v>
      </c>
      <c r="ER31" s="235">
        <f>SUM(ER14:ER29)</f>
        <v>0</v>
      </c>
      <c r="ES31" s="238">
        <f>ER31/EQ31*100</f>
        <v>0</v>
      </c>
      <c r="ET31" s="238">
        <f>SUM(ET14:ET29)</f>
        <v>0</v>
      </c>
      <c r="EU31" s="288">
        <f>SUM(EU14:EU29)</f>
        <v>0</v>
      </c>
      <c r="EV31" s="184" t="e">
        <f>EU31/ET31*100</f>
        <v>#DIV/0!</v>
      </c>
      <c r="EW31" s="253">
        <f>SUM(EW14:EW29)</f>
        <v>-1105.9999999999959</v>
      </c>
      <c r="EX31" s="238">
        <f>SUM(EX14:EX29)</f>
        <v>2380.6843399999998</v>
      </c>
      <c r="EY31" s="184">
        <f>EX31/EW31*100</f>
        <v>-215.25174864376208</v>
      </c>
    </row>
    <row r="32" spans="1:170" ht="0.75" customHeight="1">
      <c r="C32" s="206">
        <v>85422.769</v>
      </c>
      <c r="D32" s="207">
        <v>6971.8725999999997</v>
      </c>
      <c r="F32" s="208">
        <v>29714</v>
      </c>
      <c r="G32" s="209">
        <v>2141.1016</v>
      </c>
      <c r="I32" s="209">
        <v>4023</v>
      </c>
      <c r="J32" s="209">
        <v>517.83318999999995</v>
      </c>
      <c r="L32" s="153">
        <v>2648.3</v>
      </c>
      <c r="M32" s="210">
        <v>275.27994000000001</v>
      </c>
      <c r="O32" s="153">
        <v>72.06</v>
      </c>
      <c r="P32" s="211">
        <v>5.5919400000000001</v>
      </c>
      <c r="R32" s="212">
        <v>5285.44</v>
      </c>
      <c r="S32" s="153">
        <v>437.64443</v>
      </c>
      <c r="V32" s="211">
        <v>-57.366509999999998</v>
      </c>
      <c r="X32" s="209">
        <v>450</v>
      </c>
      <c r="Y32" s="209">
        <v>50.572130000000001</v>
      </c>
      <c r="AA32" s="209">
        <v>1552</v>
      </c>
      <c r="AB32" s="209">
        <v>33.929760000000002</v>
      </c>
      <c r="AD32" s="209">
        <v>14314</v>
      </c>
      <c r="AE32" s="213">
        <v>765.26733999999999</v>
      </c>
      <c r="AG32" s="209">
        <v>264</v>
      </c>
      <c r="AH32" s="209">
        <v>28.45</v>
      </c>
      <c r="AJ32" s="209"/>
      <c r="AK32" s="213">
        <v>4.1130100000000001</v>
      </c>
      <c r="AM32" s="209">
        <v>2902</v>
      </c>
      <c r="AN32" s="209"/>
      <c r="AP32" s="153">
        <v>400</v>
      </c>
      <c r="AQ32" s="153">
        <v>102</v>
      </c>
      <c r="AS32" s="214">
        <v>325.2</v>
      </c>
      <c r="AT32" s="214">
        <v>214</v>
      </c>
      <c r="AY32" s="211"/>
      <c r="AZ32" s="211"/>
      <c r="BC32" s="215"/>
      <c r="BE32" s="216">
        <v>380</v>
      </c>
      <c r="BF32" s="209">
        <v>0</v>
      </c>
      <c r="BH32" s="217"/>
      <c r="BI32" s="209"/>
      <c r="BL32" s="216"/>
      <c r="BN32" s="209"/>
      <c r="BO32" s="209">
        <v>20</v>
      </c>
      <c r="BQ32" s="212"/>
      <c r="BR32" s="214">
        <v>13.81555</v>
      </c>
      <c r="BZ32" s="218">
        <v>55708.769</v>
      </c>
      <c r="CA32" s="209">
        <v>4830.7709999999997</v>
      </c>
      <c r="CC32" s="216">
        <v>26193.4</v>
      </c>
      <c r="CD32" s="216">
        <v>4365.5829999999996</v>
      </c>
      <c r="CE32" s="214"/>
      <c r="CF32" s="218">
        <v>2800</v>
      </c>
      <c r="CG32" s="209">
        <v>0</v>
      </c>
      <c r="CH32" s="214"/>
      <c r="CI32" s="209">
        <v>20988.289000000001</v>
      </c>
      <c r="CJ32" s="209">
        <v>226.78800000000001</v>
      </c>
      <c r="CK32" s="214"/>
      <c r="CL32" s="209">
        <v>5727.08</v>
      </c>
      <c r="CM32" s="209">
        <v>238.4</v>
      </c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DA32" s="212"/>
      <c r="DB32" s="212"/>
      <c r="DD32" s="208"/>
      <c r="DE32" s="218">
        <v>0</v>
      </c>
      <c r="DG32" s="218">
        <v>86467.619000000006</v>
      </c>
      <c r="DH32" s="218">
        <v>8044.3139600000004</v>
      </c>
      <c r="DJ32" s="214">
        <v>18659.286</v>
      </c>
      <c r="DK32" s="208">
        <v>1993.6542099999999</v>
      </c>
      <c r="DM32" s="209">
        <v>18579.286</v>
      </c>
      <c r="DN32" s="209">
        <v>1993.6542099999999</v>
      </c>
      <c r="DP32" s="218"/>
      <c r="DQ32" s="216"/>
      <c r="DS32" s="209">
        <v>80</v>
      </c>
      <c r="DT32" s="209"/>
      <c r="DV32" s="209">
        <v>0</v>
      </c>
      <c r="DW32" s="218">
        <v>0</v>
      </c>
      <c r="DY32" s="208">
        <v>1682.5</v>
      </c>
      <c r="DZ32" s="208">
        <v>141.53659999999999</v>
      </c>
      <c r="EB32" s="209">
        <v>191.3</v>
      </c>
      <c r="EC32" s="218">
        <v>8.5</v>
      </c>
      <c r="EE32" s="214">
        <v>29388.388999999999</v>
      </c>
      <c r="EF32" s="208">
        <v>1077.7133699999999</v>
      </c>
      <c r="EH32" s="208">
        <v>15404.812</v>
      </c>
      <c r="EI32" s="208">
        <v>1328.9402500000001</v>
      </c>
      <c r="EK32" s="208">
        <v>24128.7</v>
      </c>
      <c r="EL32" s="208">
        <v>3489.1705299999999</v>
      </c>
      <c r="EN32" s="209">
        <v>0</v>
      </c>
      <c r="EO32" s="209">
        <v>0</v>
      </c>
      <c r="EQ32" s="209">
        <v>112</v>
      </c>
      <c r="ER32" s="219">
        <v>4.8</v>
      </c>
      <c r="ET32" s="209"/>
      <c r="EU32" s="209"/>
      <c r="EW32" s="214"/>
    </row>
    <row r="33" spans="3:155" ht="27" hidden="1" customHeight="1">
      <c r="C33" s="209">
        <f>C32-C31</f>
        <v>-14367.21841999999</v>
      </c>
      <c r="D33" s="209">
        <f t="shared" ref="D33:BO33" si="56">D32-D31</f>
        <v>2056.0464499999998</v>
      </c>
      <c r="E33" s="209"/>
      <c r="F33" s="209">
        <f t="shared" si="56"/>
        <v>-11275.07879</v>
      </c>
      <c r="G33" s="209">
        <f t="shared" si="56"/>
        <v>-238.94155000000046</v>
      </c>
      <c r="H33" s="209"/>
      <c r="I33" s="209">
        <f t="shared" si="56"/>
        <v>-1273.6999999999989</v>
      </c>
      <c r="J33" s="209">
        <f t="shared" si="56"/>
        <v>241.15829999999994</v>
      </c>
      <c r="K33" s="209"/>
      <c r="L33" s="209">
        <f t="shared" si="56"/>
        <v>-400.58499999999913</v>
      </c>
      <c r="M33" s="209">
        <f t="shared" si="56"/>
        <v>-130.99191999999999</v>
      </c>
      <c r="N33" s="209"/>
      <c r="O33" s="209">
        <f t="shared" si="56"/>
        <v>39.427</v>
      </c>
      <c r="P33" s="209">
        <f t="shared" si="56"/>
        <v>2.5583599999999995</v>
      </c>
      <c r="Q33" s="209"/>
      <c r="R33" s="209">
        <f t="shared" si="56"/>
        <v>193.04299999999876</v>
      </c>
      <c r="S33" s="209">
        <f t="shared" si="56"/>
        <v>-153.66676000000001</v>
      </c>
      <c r="T33" s="209"/>
      <c r="U33" s="209">
        <f t="shared" si="56"/>
        <v>0</v>
      </c>
      <c r="V33" s="209">
        <f t="shared" si="56"/>
        <v>12.939680000000017</v>
      </c>
      <c r="W33" s="209" t="e">
        <f t="shared" si="56"/>
        <v>#DIV/0!</v>
      </c>
      <c r="X33" s="209">
        <f t="shared" si="56"/>
        <v>-20</v>
      </c>
      <c r="Y33" s="209">
        <f t="shared" si="56"/>
        <v>40.742630000000005</v>
      </c>
      <c r="Z33" s="209"/>
      <c r="AA33" s="209">
        <f t="shared" si="56"/>
        <v>-3479</v>
      </c>
      <c r="AB33" s="209">
        <f t="shared" si="56"/>
        <v>-73.550139999999985</v>
      </c>
      <c r="AC33" s="209"/>
      <c r="AD33" s="209">
        <f t="shared" si="56"/>
        <v>-3261</v>
      </c>
      <c r="AE33" s="209">
        <f t="shared" si="56"/>
        <v>142.05531000000008</v>
      </c>
      <c r="AF33" s="209"/>
      <c r="AG33" s="209">
        <f t="shared" si="56"/>
        <v>117</v>
      </c>
      <c r="AH33" s="209">
        <f t="shared" si="56"/>
        <v>23.79</v>
      </c>
      <c r="AI33" s="209"/>
      <c r="AJ33" s="209">
        <f t="shared" si="56"/>
        <v>0</v>
      </c>
      <c r="AK33" s="209">
        <f t="shared" si="56"/>
        <v>4.1130100000000001</v>
      </c>
      <c r="AL33" s="209"/>
      <c r="AM33" s="209">
        <f t="shared" si="56"/>
        <v>2902</v>
      </c>
      <c r="AN33" s="209">
        <f t="shared" si="56"/>
        <v>0</v>
      </c>
      <c r="AO33" s="209" t="e">
        <f t="shared" si="56"/>
        <v>#DIV/0!</v>
      </c>
      <c r="AP33" s="209">
        <f t="shared" si="56"/>
        <v>-1211.4000000000001</v>
      </c>
      <c r="AQ33" s="209">
        <f t="shared" si="56"/>
        <v>71.988609999999994</v>
      </c>
      <c r="AR33" s="209"/>
      <c r="AS33" s="209">
        <f t="shared" si="56"/>
        <v>81.5</v>
      </c>
      <c r="AT33" s="209">
        <f t="shared" si="56"/>
        <v>200.58267000000001</v>
      </c>
      <c r="AU33" s="209"/>
      <c r="AV33" s="209">
        <f t="shared" si="56"/>
        <v>0</v>
      </c>
      <c r="AW33" s="209">
        <f t="shared" si="56"/>
        <v>0</v>
      </c>
      <c r="AX33" s="209" t="e">
        <f t="shared" si="56"/>
        <v>#DIV/0!</v>
      </c>
      <c r="AY33" s="209">
        <f t="shared" si="56"/>
        <v>0</v>
      </c>
      <c r="AZ33" s="209">
        <f t="shared" si="56"/>
        <v>-6.6837</v>
      </c>
      <c r="BA33" s="209"/>
      <c r="BB33" s="209">
        <f t="shared" si="56"/>
        <v>0</v>
      </c>
      <c r="BC33" s="209">
        <f t="shared" si="56"/>
        <v>0</v>
      </c>
      <c r="BD33" s="209" t="e">
        <f t="shared" si="56"/>
        <v>#DIV/0!</v>
      </c>
      <c r="BE33" s="209">
        <f t="shared" si="56"/>
        <v>-2060.3637899999999</v>
      </c>
      <c r="BF33" s="209">
        <f t="shared" si="56"/>
        <v>-6.399</v>
      </c>
      <c r="BG33" s="209">
        <f t="shared" si="56"/>
        <v>-0.2622150036081301</v>
      </c>
      <c r="BH33" s="209">
        <f t="shared" si="56"/>
        <v>0</v>
      </c>
      <c r="BI33" s="209">
        <f t="shared" si="56"/>
        <v>0</v>
      </c>
      <c r="BJ33" s="209" t="e">
        <f t="shared" si="56"/>
        <v>#DIV/0!</v>
      </c>
      <c r="BK33" s="209">
        <f t="shared" si="56"/>
        <v>0</v>
      </c>
      <c r="BL33" s="209">
        <f t="shared" si="56"/>
        <v>0</v>
      </c>
      <c r="BM33" s="209" t="e">
        <f t="shared" si="56"/>
        <v>#DIV/0!</v>
      </c>
      <c r="BN33" s="209">
        <f t="shared" si="56"/>
        <v>0</v>
      </c>
      <c r="BO33" s="209">
        <f t="shared" si="56"/>
        <v>20</v>
      </c>
      <c r="BP33" s="209"/>
      <c r="BQ33" s="209">
        <f t="shared" ref="BQ33:DZ33" si="57">BQ32-BQ31</f>
        <v>0</v>
      </c>
      <c r="BR33" s="209">
        <f t="shared" si="57"/>
        <v>-357.54942000000005</v>
      </c>
      <c r="BS33" s="209"/>
      <c r="BT33" s="209">
        <f t="shared" si="57"/>
        <v>0</v>
      </c>
      <c r="BU33" s="209">
        <f t="shared" si="57"/>
        <v>0</v>
      </c>
      <c r="BV33" s="209" t="e">
        <f t="shared" si="57"/>
        <v>#DIV/0!</v>
      </c>
      <c r="BW33" s="209">
        <f t="shared" si="57"/>
        <v>0</v>
      </c>
      <c r="BX33" s="209">
        <f t="shared" si="57"/>
        <v>0</v>
      </c>
      <c r="BY33" s="209" t="e">
        <f t="shared" si="57"/>
        <v>#DIV/0!</v>
      </c>
      <c r="BZ33" s="209">
        <f t="shared" si="57"/>
        <v>-3092.1396300000051</v>
      </c>
      <c r="CA33" s="209">
        <f t="shared" si="57"/>
        <v>2294.9879999999994</v>
      </c>
      <c r="CB33" s="209"/>
      <c r="CC33" s="209">
        <f t="shared" si="57"/>
        <v>-2100.6000000000022</v>
      </c>
      <c r="CD33" s="209">
        <f t="shared" si="57"/>
        <v>2000.3829999999994</v>
      </c>
      <c r="CE33" s="209"/>
      <c r="CF33" s="209">
        <f t="shared" si="57"/>
        <v>180</v>
      </c>
      <c r="CG33" s="209">
        <f t="shared" si="57"/>
        <v>0</v>
      </c>
      <c r="CH33" s="209"/>
      <c r="CI33" s="209">
        <f t="shared" si="57"/>
        <v>-4720.8196300000018</v>
      </c>
      <c r="CJ33" s="209">
        <f t="shared" si="57"/>
        <v>226.78800000000001</v>
      </c>
      <c r="CK33" s="209"/>
      <c r="CL33" s="209">
        <f t="shared" si="57"/>
        <v>3549.2799999999997</v>
      </c>
      <c r="CM33" s="209">
        <f t="shared" si="57"/>
        <v>67.817000000000007</v>
      </c>
      <c r="CN33" s="209"/>
      <c r="CO33" s="209">
        <f t="shared" si="57"/>
        <v>0</v>
      </c>
      <c r="CP33" s="209">
        <f t="shared" si="57"/>
        <v>0</v>
      </c>
      <c r="CQ33" s="209"/>
      <c r="CR33" s="209">
        <f t="shared" si="57"/>
        <v>0</v>
      </c>
      <c r="CS33" s="209">
        <f t="shared" si="57"/>
        <v>0</v>
      </c>
      <c r="CT33" s="209"/>
      <c r="CU33" s="209">
        <f t="shared" si="57"/>
        <v>0</v>
      </c>
      <c r="CV33" s="209">
        <f t="shared" si="57"/>
        <v>0</v>
      </c>
      <c r="CW33" s="209" t="e">
        <f t="shared" si="57"/>
        <v>#DIV/0!</v>
      </c>
      <c r="CX33" s="209">
        <f t="shared" si="57"/>
        <v>0</v>
      </c>
      <c r="CY33" s="209">
        <f t="shared" si="57"/>
        <v>0</v>
      </c>
      <c r="CZ33" s="209" t="e">
        <f t="shared" si="57"/>
        <v>#DIV/0!</v>
      </c>
      <c r="DA33" s="209">
        <f t="shared" si="57"/>
        <v>0</v>
      </c>
      <c r="DB33" s="209">
        <f t="shared" si="57"/>
        <v>0</v>
      </c>
      <c r="DC33" s="209" t="e">
        <f t="shared" si="57"/>
        <v>#DIV/0!</v>
      </c>
      <c r="DD33" s="209">
        <f t="shared" si="57"/>
        <v>0</v>
      </c>
      <c r="DE33" s="209">
        <f t="shared" si="57"/>
        <v>0</v>
      </c>
      <c r="DF33" s="209">
        <f t="shared" si="57"/>
        <v>0</v>
      </c>
      <c r="DG33" s="209">
        <f t="shared" si="57"/>
        <v>-14428.368419999984</v>
      </c>
      <c r="DH33" s="209">
        <f t="shared" si="57"/>
        <v>5509.1721500000003</v>
      </c>
      <c r="DI33" s="209"/>
      <c r="DJ33" s="209">
        <f t="shared" si="57"/>
        <v>-2989.2259999999987</v>
      </c>
      <c r="DK33" s="209">
        <f t="shared" si="57"/>
        <v>1460.16975</v>
      </c>
      <c r="DL33" s="209"/>
      <c r="DM33" s="209">
        <f t="shared" si="57"/>
        <v>-2920</v>
      </c>
      <c r="DN33" s="209">
        <f t="shared" si="57"/>
        <v>1460.16975</v>
      </c>
      <c r="DO33" s="209"/>
      <c r="DP33" s="209">
        <f t="shared" si="57"/>
        <v>0</v>
      </c>
      <c r="DQ33" s="209">
        <f t="shared" si="57"/>
        <v>0</v>
      </c>
      <c r="DR33" s="209" t="e">
        <f t="shared" si="57"/>
        <v>#DIV/0!</v>
      </c>
      <c r="DS33" s="209">
        <f t="shared" si="57"/>
        <v>0</v>
      </c>
      <c r="DT33" s="209">
        <f t="shared" si="57"/>
        <v>0</v>
      </c>
      <c r="DU33" s="209">
        <f t="shared" si="57"/>
        <v>0</v>
      </c>
      <c r="DV33" s="209">
        <f t="shared" si="57"/>
        <v>-69.226000000000013</v>
      </c>
      <c r="DW33" s="209">
        <f t="shared" si="57"/>
        <v>0</v>
      </c>
      <c r="DX33" s="209"/>
      <c r="DY33" s="209">
        <f t="shared" si="57"/>
        <v>-452.89999999999964</v>
      </c>
      <c r="DZ33" s="209">
        <f t="shared" si="57"/>
        <v>92.036599999999993</v>
      </c>
      <c r="EA33" s="209"/>
      <c r="EB33" s="209">
        <f t="shared" ref="EB33:EX33" si="58">EB32-EB31</f>
        <v>74.125000000000014</v>
      </c>
      <c r="EC33" s="209">
        <f t="shared" si="58"/>
        <v>2.2250000000000005</v>
      </c>
      <c r="ED33" s="209"/>
      <c r="EE33" s="209">
        <f t="shared" si="58"/>
        <v>1139.7829999999994</v>
      </c>
      <c r="EF33" s="209">
        <f t="shared" si="58"/>
        <v>958.85459999999989</v>
      </c>
      <c r="EG33" s="209"/>
      <c r="EH33" s="209">
        <f t="shared" si="58"/>
        <v>-1006.4306300000007</v>
      </c>
      <c r="EI33" s="209">
        <f t="shared" si="58"/>
        <v>1157.0586700000001</v>
      </c>
      <c r="EJ33" s="209"/>
      <c r="EK33" s="209">
        <f t="shared" si="58"/>
        <v>-8053.439790000004</v>
      </c>
      <c r="EL33" s="209">
        <f t="shared" si="58"/>
        <v>1834.0285299999998</v>
      </c>
      <c r="EM33" s="209"/>
      <c r="EN33" s="209">
        <f t="shared" si="58"/>
        <v>0</v>
      </c>
      <c r="EO33" s="209">
        <f t="shared" si="58"/>
        <v>0</v>
      </c>
      <c r="EP33" s="209"/>
      <c r="EQ33" s="209">
        <f t="shared" si="58"/>
        <v>-40.912000000000006</v>
      </c>
      <c r="ER33" s="209">
        <f t="shared" si="58"/>
        <v>4.8</v>
      </c>
      <c r="ES33" s="209"/>
      <c r="ET33" s="209">
        <f t="shared" si="58"/>
        <v>0</v>
      </c>
      <c r="EU33" s="209">
        <f t="shared" si="58"/>
        <v>0</v>
      </c>
      <c r="EV33" s="209"/>
      <c r="EW33" s="209">
        <f t="shared" si="58"/>
        <v>1105.9999999999959</v>
      </c>
      <c r="EX33" s="209">
        <f t="shared" si="58"/>
        <v>-2380.6843399999998</v>
      </c>
      <c r="EY33" s="209"/>
    </row>
    <row r="34" spans="3:155" ht="1.5" customHeight="1">
      <c r="C34" s="153">
        <v>99789.987420000005</v>
      </c>
      <c r="D34" s="223">
        <v>4915.8261499999999</v>
      </c>
      <c r="F34" s="153">
        <v>40989.07879</v>
      </c>
      <c r="G34" s="153">
        <v>2380.04315</v>
      </c>
      <c r="I34" s="212">
        <v>5296.7</v>
      </c>
      <c r="J34" s="211">
        <v>276.67489</v>
      </c>
      <c r="L34" s="153">
        <v>3048.8850000000002</v>
      </c>
      <c r="M34" s="153">
        <v>406.27186</v>
      </c>
      <c r="O34" s="153">
        <v>32.24</v>
      </c>
      <c r="P34" s="153">
        <v>36.792310000000001</v>
      </c>
      <c r="R34" s="153">
        <v>5091.2667000000001</v>
      </c>
      <c r="S34" s="153">
        <v>5572.9574499999999</v>
      </c>
      <c r="U34" s="153">
        <v>0</v>
      </c>
      <c r="V34" s="153">
        <v>-855.96907999999996</v>
      </c>
      <c r="X34" s="153">
        <v>470</v>
      </c>
      <c r="Y34" s="209">
        <v>425.55243999999999</v>
      </c>
      <c r="AA34" s="153">
        <v>3021.4</v>
      </c>
      <c r="AB34" s="153">
        <v>3950.0036799999998</v>
      </c>
      <c r="AD34" s="153">
        <v>17949.2</v>
      </c>
      <c r="AE34" s="153">
        <v>17271.836920000002</v>
      </c>
      <c r="AG34" s="153">
        <v>162.00200000000001</v>
      </c>
      <c r="AH34" s="153">
        <v>149.37821</v>
      </c>
      <c r="AK34" s="153">
        <v>0</v>
      </c>
      <c r="AN34" s="209"/>
      <c r="AP34" s="153">
        <v>1611.4</v>
      </c>
      <c r="AQ34" s="153">
        <v>30.011389999999999</v>
      </c>
      <c r="AS34" s="153">
        <v>243.7</v>
      </c>
      <c r="AT34" s="153">
        <v>13.41733</v>
      </c>
      <c r="AY34" s="153">
        <v>0</v>
      </c>
      <c r="AZ34" s="153">
        <v>6.6837</v>
      </c>
      <c r="BE34" s="153">
        <v>2440.3637899999999</v>
      </c>
      <c r="BF34" s="153">
        <v>6.399</v>
      </c>
      <c r="BN34" s="153">
        <v>3.9539</v>
      </c>
      <c r="BO34" s="153">
        <v>48.393389999999997</v>
      </c>
      <c r="BR34" s="210">
        <v>-103.28801</v>
      </c>
      <c r="BZ34" s="153">
        <v>58800.908629999998</v>
      </c>
      <c r="CA34" s="153">
        <v>2535.7829999999999</v>
      </c>
      <c r="CC34" s="153">
        <v>28718.624</v>
      </c>
      <c r="CD34" s="153">
        <v>28718.624</v>
      </c>
      <c r="CF34" s="153">
        <v>6269.9521000000004</v>
      </c>
      <c r="CG34" s="153">
        <v>6269.9521000000004</v>
      </c>
      <c r="CI34" s="210">
        <v>28037.654859999999</v>
      </c>
      <c r="CJ34" s="153">
        <v>27622.658149999999</v>
      </c>
      <c r="CL34" s="153">
        <v>2124.3000000000002</v>
      </c>
      <c r="CM34" s="153">
        <v>2124.3000000000002</v>
      </c>
      <c r="CO34" s="153">
        <v>1006.06691</v>
      </c>
      <c r="CP34" s="153">
        <v>960</v>
      </c>
      <c r="CR34" s="153">
        <v>3214.2710000000002</v>
      </c>
      <c r="CS34" s="153">
        <v>4801.5048299999999</v>
      </c>
      <c r="CU34" s="153">
        <v>0</v>
      </c>
      <c r="CV34" s="153">
        <v>-488.56979000000001</v>
      </c>
      <c r="DG34" s="212">
        <v>112858.98794000001</v>
      </c>
      <c r="DH34" s="212">
        <v>108278.22908</v>
      </c>
      <c r="DI34" s="212"/>
      <c r="DJ34" s="212">
        <v>23034.230220000001</v>
      </c>
      <c r="DK34" s="212">
        <v>22358.213759999999</v>
      </c>
      <c r="DL34" s="212"/>
      <c r="DM34" s="212">
        <v>22586.01872</v>
      </c>
      <c r="DN34" s="212">
        <v>22001.032299999999</v>
      </c>
      <c r="DO34" s="212"/>
      <c r="DP34" s="212">
        <v>168.8</v>
      </c>
      <c r="DQ34" s="212">
        <v>168.8</v>
      </c>
      <c r="DR34" s="212"/>
      <c r="DS34" s="212">
        <v>78.010000000000005</v>
      </c>
      <c r="DT34" s="212">
        <v>0</v>
      </c>
      <c r="DU34" s="212"/>
      <c r="DV34" s="212">
        <v>201.4015</v>
      </c>
      <c r="DW34" s="212">
        <v>188.38146</v>
      </c>
      <c r="DX34" s="212"/>
      <c r="DY34" s="212">
        <v>2049</v>
      </c>
      <c r="DZ34" s="212">
        <v>2049</v>
      </c>
      <c r="EA34" s="212"/>
      <c r="EB34" s="212">
        <v>377.04791</v>
      </c>
      <c r="EC34" s="212">
        <v>344.73154</v>
      </c>
      <c r="ED34" s="212"/>
      <c r="EE34" s="212">
        <v>35524.43995</v>
      </c>
      <c r="EF34" s="212">
        <v>33119.829539999999</v>
      </c>
      <c r="EG34" s="212"/>
      <c r="EH34" s="212">
        <v>19030.135760000001</v>
      </c>
      <c r="EI34" s="212">
        <v>18116.910820000001</v>
      </c>
      <c r="EJ34" s="212"/>
      <c r="EK34" s="212">
        <v>32642.129099999998</v>
      </c>
      <c r="EL34" s="212">
        <v>32101.003420000001</v>
      </c>
      <c r="EM34" s="212"/>
      <c r="EN34" s="212">
        <v>14</v>
      </c>
      <c r="EO34" s="212">
        <v>14</v>
      </c>
      <c r="EP34" s="212"/>
      <c r="EQ34" s="212">
        <v>188.005</v>
      </c>
      <c r="ER34" s="212">
        <v>174.54</v>
      </c>
      <c r="ES34" s="212"/>
      <c r="ET34" s="212">
        <v>0</v>
      </c>
      <c r="EU34" s="212">
        <v>0</v>
      </c>
      <c r="EV34" s="212"/>
      <c r="EW34" s="153">
        <v>-5262.1164699999999</v>
      </c>
      <c r="EX34" s="153">
        <v>944.07369000000006</v>
      </c>
    </row>
    <row r="35" spans="3:155" s="220" customFormat="1" ht="27.75" hidden="1" customHeight="1">
      <c r="C35" s="209">
        <f>C34-C31</f>
        <v>0</v>
      </c>
      <c r="D35" s="209">
        <f>D34-D31</f>
        <v>0</v>
      </c>
      <c r="E35" s="209"/>
      <c r="F35" s="209">
        <f t="shared" ref="F35:BO35" si="59">F34-F31</f>
        <v>0</v>
      </c>
      <c r="G35" s="209">
        <f>G34-G31</f>
        <v>0</v>
      </c>
      <c r="H35" s="209"/>
      <c r="I35" s="209">
        <f t="shared" si="59"/>
        <v>0</v>
      </c>
      <c r="J35" s="209">
        <f t="shared" si="59"/>
        <v>0</v>
      </c>
      <c r="K35" s="209"/>
      <c r="L35" s="209">
        <f t="shared" si="59"/>
        <v>0</v>
      </c>
      <c r="M35" s="209">
        <f t="shared" si="59"/>
        <v>0</v>
      </c>
      <c r="N35" s="209"/>
      <c r="O35" s="209">
        <f t="shared" si="59"/>
        <v>-0.39300000000000068</v>
      </c>
      <c r="P35" s="209">
        <f t="shared" si="59"/>
        <v>33.75873</v>
      </c>
      <c r="Q35" s="209"/>
      <c r="R35" s="209">
        <f t="shared" si="59"/>
        <v>-1.130300000000716</v>
      </c>
      <c r="S35" s="209">
        <f t="shared" si="59"/>
        <v>4981.6462599999995</v>
      </c>
      <c r="T35" s="209"/>
      <c r="U35" s="209">
        <f t="shared" si="59"/>
        <v>0</v>
      </c>
      <c r="V35" s="209">
        <f t="shared" si="59"/>
        <v>-785.66288999999995</v>
      </c>
      <c r="W35" s="209"/>
      <c r="X35" s="209">
        <f t="shared" si="59"/>
        <v>0</v>
      </c>
      <c r="Y35" s="209">
        <f t="shared" si="59"/>
        <v>415.72293999999999</v>
      </c>
      <c r="Z35" s="209"/>
      <c r="AA35" s="209">
        <f t="shared" si="59"/>
        <v>-2009.6</v>
      </c>
      <c r="AB35" s="209">
        <f t="shared" si="59"/>
        <v>3842.52378</v>
      </c>
      <c r="AC35" s="209"/>
      <c r="AD35" s="209">
        <f t="shared" si="59"/>
        <v>374.20000000000073</v>
      </c>
      <c r="AE35" s="209">
        <f t="shared" si="59"/>
        <v>16648.624890000003</v>
      </c>
      <c r="AF35" s="209"/>
      <c r="AG35" s="209">
        <f t="shared" si="59"/>
        <v>15.00200000000001</v>
      </c>
      <c r="AH35" s="209">
        <f t="shared" si="59"/>
        <v>144.71821</v>
      </c>
      <c r="AI35" s="209"/>
      <c r="AJ35" s="209">
        <f t="shared" si="59"/>
        <v>0</v>
      </c>
      <c r="AK35" s="209">
        <f t="shared" si="59"/>
        <v>0</v>
      </c>
      <c r="AL35" s="209"/>
      <c r="AM35" s="209">
        <f t="shared" si="59"/>
        <v>0</v>
      </c>
      <c r="AN35" s="209">
        <f t="shared" si="59"/>
        <v>0</v>
      </c>
      <c r="AO35" s="209"/>
      <c r="AP35" s="209">
        <f t="shared" si="59"/>
        <v>0</v>
      </c>
      <c r="AQ35" s="209">
        <f t="shared" si="59"/>
        <v>0</v>
      </c>
      <c r="AR35" s="209"/>
      <c r="AS35" s="209">
        <f t="shared" si="59"/>
        <v>0</v>
      </c>
      <c r="AT35" s="209">
        <f t="shared" si="59"/>
        <v>0</v>
      </c>
      <c r="AU35" s="209"/>
      <c r="AV35" s="209">
        <f t="shared" si="59"/>
        <v>0</v>
      </c>
      <c r="AW35" s="209">
        <f t="shared" si="59"/>
        <v>0</v>
      </c>
      <c r="AX35" s="209" t="e">
        <f t="shared" si="59"/>
        <v>#DIV/0!</v>
      </c>
      <c r="AY35" s="209">
        <f t="shared" si="59"/>
        <v>0</v>
      </c>
      <c r="AZ35" s="209">
        <f t="shared" si="59"/>
        <v>0</v>
      </c>
      <c r="BA35" s="209"/>
      <c r="BB35" s="209">
        <f t="shared" si="59"/>
        <v>0</v>
      </c>
      <c r="BC35" s="209">
        <f t="shared" si="59"/>
        <v>0</v>
      </c>
      <c r="BD35" s="209" t="e">
        <f t="shared" si="59"/>
        <v>#DIV/0!</v>
      </c>
      <c r="BE35" s="209">
        <f>BE34-BE31</f>
        <v>0</v>
      </c>
      <c r="BF35" s="209">
        <f t="shared" si="59"/>
        <v>0</v>
      </c>
      <c r="BG35" s="209"/>
      <c r="BH35" s="209">
        <f t="shared" si="59"/>
        <v>0</v>
      </c>
      <c r="BI35" s="209">
        <f t="shared" si="59"/>
        <v>0</v>
      </c>
      <c r="BJ35" s="209" t="e">
        <f t="shared" si="59"/>
        <v>#DIV/0!</v>
      </c>
      <c r="BK35" s="209">
        <f t="shared" si="59"/>
        <v>0</v>
      </c>
      <c r="BL35" s="209">
        <f t="shared" si="59"/>
        <v>0</v>
      </c>
      <c r="BM35" s="209" t="e">
        <f t="shared" si="59"/>
        <v>#DIV/0!</v>
      </c>
      <c r="BN35" s="209">
        <f t="shared" si="59"/>
        <v>3.9539</v>
      </c>
      <c r="BO35" s="209">
        <f t="shared" si="59"/>
        <v>48.393389999999997</v>
      </c>
      <c r="BP35" s="209"/>
      <c r="BQ35" s="209">
        <f t="shared" ref="BQ35:DZ35" si="60">BQ34-BQ31</f>
        <v>0</v>
      </c>
      <c r="BR35" s="209">
        <f t="shared" si="60"/>
        <v>-474.65298000000001</v>
      </c>
      <c r="BS35" s="209"/>
      <c r="BT35" s="209">
        <f t="shared" si="60"/>
        <v>0</v>
      </c>
      <c r="BU35" s="209">
        <f t="shared" si="60"/>
        <v>0</v>
      </c>
      <c r="BV35" s="209" t="e">
        <f t="shared" si="60"/>
        <v>#DIV/0!</v>
      </c>
      <c r="BW35" s="209">
        <f t="shared" si="60"/>
        <v>0</v>
      </c>
      <c r="BX35" s="209">
        <f t="shared" si="60"/>
        <v>0</v>
      </c>
      <c r="BY35" s="209" t="e">
        <f t="shared" si="60"/>
        <v>#DIV/0!</v>
      </c>
      <c r="BZ35" s="209">
        <f t="shared" si="60"/>
        <v>0</v>
      </c>
      <c r="CA35" s="209">
        <f t="shared" si="60"/>
        <v>0</v>
      </c>
      <c r="CB35" s="209"/>
      <c r="CC35" s="209">
        <f>CC34-CC31</f>
        <v>424.62399999999616</v>
      </c>
      <c r="CD35" s="209">
        <f t="shared" si="60"/>
        <v>26353.423999999999</v>
      </c>
      <c r="CE35" s="209"/>
      <c r="CF35" s="209">
        <f t="shared" si="60"/>
        <v>3649.9521000000004</v>
      </c>
      <c r="CG35" s="209">
        <f t="shared" si="60"/>
        <v>6269.9521000000004</v>
      </c>
      <c r="CH35" s="209">
        <f t="shared" si="60"/>
        <v>0</v>
      </c>
      <c r="CI35" s="209">
        <f t="shared" si="60"/>
        <v>2328.5462299999963</v>
      </c>
      <c r="CJ35" s="209">
        <f t="shared" si="60"/>
        <v>27622.658149999999</v>
      </c>
      <c r="CK35" s="209"/>
      <c r="CL35" s="209">
        <f t="shared" si="60"/>
        <v>-53.5</v>
      </c>
      <c r="CM35" s="209">
        <f t="shared" si="60"/>
        <v>1953.7170000000001</v>
      </c>
      <c r="CN35" s="209"/>
      <c r="CO35" s="209">
        <f t="shared" si="60"/>
        <v>1006.06691</v>
      </c>
      <c r="CP35" s="209">
        <f t="shared" si="60"/>
        <v>960</v>
      </c>
      <c r="CQ35" s="209"/>
      <c r="CR35" s="209">
        <f t="shared" si="60"/>
        <v>3214.2710000000002</v>
      </c>
      <c r="CS35" s="209">
        <f t="shared" si="60"/>
        <v>4801.5048299999999</v>
      </c>
      <c r="CT35" s="209"/>
      <c r="CU35" s="209">
        <f t="shared" si="60"/>
        <v>0</v>
      </c>
      <c r="CV35" s="209">
        <f>-(CV34-CV31)</f>
        <v>488.56979000000001</v>
      </c>
      <c r="CW35" s="209"/>
      <c r="CX35" s="209">
        <f t="shared" si="60"/>
        <v>0</v>
      </c>
      <c r="CY35" s="209">
        <f t="shared" si="60"/>
        <v>0</v>
      </c>
      <c r="CZ35" s="209" t="e">
        <f t="shared" si="60"/>
        <v>#DIV/0!</v>
      </c>
      <c r="DA35" s="209">
        <f t="shared" si="60"/>
        <v>0</v>
      </c>
      <c r="DB35" s="209">
        <f t="shared" si="60"/>
        <v>0</v>
      </c>
      <c r="DC35" s="209" t="e">
        <f t="shared" si="60"/>
        <v>#DIV/0!</v>
      </c>
      <c r="DD35" s="209">
        <f t="shared" si="60"/>
        <v>0</v>
      </c>
      <c r="DE35" s="209">
        <f t="shared" si="60"/>
        <v>0</v>
      </c>
      <c r="DF35" s="209"/>
      <c r="DG35" s="209">
        <f t="shared" si="60"/>
        <v>11963.000520000016</v>
      </c>
      <c r="DH35" s="209">
        <f t="shared" si="60"/>
        <v>105743.08727</v>
      </c>
      <c r="DI35" s="209"/>
      <c r="DJ35" s="209">
        <f t="shared" si="60"/>
        <v>1385.7182200000025</v>
      </c>
      <c r="DK35" s="209">
        <f t="shared" si="60"/>
        <v>21824.729299999999</v>
      </c>
      <c r="DL35" s="209"/>
      <c r="DM35" s="209">
        <f>DM34-DM31</f>
        <v>1086.73272</v>
      </c>
      <c r="DN35" s="209">
        <f>DN34-DN31</f>
        <v>21467.547839999999</v>
      </c>
      <c r="DO35" s="209"/>
      <c r="DP35" s="209">
        <f t="shared" si="60"/>
        <v>168.8</v>
      </c>
      <c r="DQ35" s="209">
        <f t="shared" si="60"/>
        <v>168.8</v>
      </c>
      <c r="DR35" s="209"/>
      <c r="DS35" s="209">
        <f t="shared" si="60"/>
        <v>-1.9899999999999949</v>
      </c>
      <c r="DT35" s="209">
        <f t="shared" si="60"/>
        <v>0</v>
      </c>
      <c r="DU35" s="209"/>
      <c r="DV35" s="209">
        <f t="shared" si="60"/>
        <v>132.1755</v>
      </c>
      <c r="DW35" s="209">
        <f t="shared" si="60"/>
        <v>188.38146</v>
      </c>
      <c r="DX35" s="209"/>
      <c r="DY35" s="209">
        <f t="shared" si="60"/>
        <v>-86.399999999999636</v>
      </c>
      <c r="DZ35" s="209">
        <f t="shared" si="60"/>
        <v>1999.5</v>
      </c>
      <c r="EA35" s="209"/>
      <c r="EB35" s="209">
        <f>EB34-EB31</f>
        <v>259.87290999999999</v>
      </c>
      <c r="EC35" s="209">
        <f>EC34-EC31</f>
        <v>338.45654000000002</v>
      </c>
      <c r="ED35" s="209"/>
      <c r="EE35" s="209">
        <f>EE34-EE31</f>
        <v>7275.8339500000002</v>
      </c>
      <c r="EF35" s="209">
        <f>EF34-EF31</f>
        <v>33000.97077</v>
      </c>
      <c r="EG35" s="209"/>
      <c r="EH35" s="209">
        <f>EH34-EH31</f>
        <v>2618.8931300000004</v>
      </c>
      <c r="EI35" s="209">
        <f>EI34-EI31</f>
        <v>17945.02924</v>
      </c>
      <c r="EJ35" s="209"/>
      <c r="EK35" s="209">
        <f t="shared" ref="EK35:EX35" si="61">EK34-EK31</f>
        <v>459.98930999999357</v>
      </c>
      <c r="EL35" s="209">
        <f t="shared" si="61"/>
        <v>30445.861420000001</v>
      </c>
      <c r="EM35" s="209"/>
      <c r="EN35" s="209">
        <f t="shared" si="61"/>
        <v>14</v>
      </c>
      <c r="EO35" s="209">
        <f t="shared" si="61"/>
        <v>14</v>
      </c>
      <c r="EP35" s="209"/>
      <c r="EQ35" s="209">
        <f>EQ34-EQ31</f>
        <v>35.092999999999989</v>
      </c>
      <c r="ER35" s="209">
        <f t="shared" si="61"/>
        <v>174.54</v>
      </c>
      <c r="ES35" s="209"/>
      <c r="ET35" s="209">
        <f t="shared" si="61"/>
        <v>0</v>
      </c>
      <c r="EU35" s="209">
        <f t="shared" si="61"/>
        <v>0</v>
      </c>
      <c r="EV35" s="209"/>
      <c r="EW35" s="209">
        <f t="shared" si="61"/>
        <v>-4156.1164700000045</v>
      </c>
      <c r="EX35" s="209">
        <f t="shared" si="61"/>
        <v>-1436.6106499999996</v>
      </c>
    </row>
    <row r="36" spans="3:155"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  <c r="BI36" s="209"/>
      <c r="BJ36" s="209"/>
      <c r="BK36" s="209"/>
      <c r="BL36" s="209"/>
      <c r="BM36" s="209"/>
      <c r="BN36" s="209"/>
      <c r="BO36" s="209"/>
      <c r="BP36" s="209"/>
      <c r="BQ36" s="209"/>
      <c r="BR36" s="209"/>
      <c r="BS36" s="209"/>
      <c r="BT36" s="209"/>
      <c r="BU36" s="209"/>
      <c r="BV36" s="209"/>
      <c r="BW36" s="209"/>
      <c r="BX36" s="209"/>
      <c r="BY36" s="209"/>
      <c r="BZ36" s="209"/>
      <c r="CA36" s="209"/>
      <c r="CB36" s="209"/>
      <c r="CC36" s="209"/>
      <c r="CD36" s="209"/>
      <c r="CE36" s="209"/>
      <c r="CF36" s="209"/>
      <c r="CG36" s="209"/>
      <c r="CH36" s="209"/>
      <c r="CI36" s="209"/>
      <c r="CJ36" s="209"/>
      <c r="CK36" s="209"/>
      <c r="CL36" s="209"/>
      <c r="CM36" s="209"/>
      <c r="CN36" s="209"/>
      <c r="CO36" s="209"/>
      <c r="CP36" s="209"/>
      <c r="CQ36" s="209"/>
      <c r="CR36" s="209"/>
      <c r="CS36" s="209"/>
      <c r="CT36" s="209"/>
      <c r="CU36" s="209"/>
      <c r="CV36" s="209"/>
      <c r="CW36" s="209"/>
      <c r="CX36" s="209"/>
      <c r="CY36" s="209"/>
      <c r="CZ36" s="209"/>
      <c r="DA36" s="209"/>
      <c r="DB36" s="209"/>
      <c r="DC36" s="209"/>
      <c r="DD36" s="209"/>
      <c r="DE36" s="209"/>
      <c r="DF36" s="209"/>
      <c r="DG36" s="209"/>
      <c r="DH36" s="209"/>
      <c r="DI36" s="209"/>
      <c r="DJ36" s="209"/>
      <c r="DK36" s="209"/>
      <c r="DL36" s="209"/>
      <c r="DM36" s="209"/>
      <c r="DN36" s="209"/>
      <c r="DO36" s="209"/>
      <c r="DP36" s="209"/>
      <c r="DQ36" s="209"/>
      <c r="DR36" s="209"/>
      <c r="DS36" s="209"/>
      <c r="DT36" s="209"/>
      <c r="DU36" s="209"/>
      <c r="DV36" s="209"/>
      <c r="DW36" s="209"/>
      <c r="DX36" s="209"/>
      <c r="DY36" s="209"/>
      <c r="DZ36" s="209"/>
      <c r="EA36" s="209"/>
      <c r="EB36" s="209"/>
      <c r="EC36" s="209"/>
      <c r="ED36" s="209"/>
      <c r="EE36" s="209"/>
      <c r="EF36" s="209"/>
      <c r="EG36" s="209"/>
      <c r="EH36" s="209"/>
      <c r="EI36" s="209"/>
      <c r="EJ36" s="209"/>
      <c r="EK36" s="209"/>
      <c r="EL36" s="209"/>
      <c r="EM36" s="209"/>
      <c r="EN36" s="209"/>
      <c r="EO36" s="209"/>
      <c r="EP36" s="209"/>
      <c r="EQ36" s="209"/>
      <c r="ER36" s="209"/>
      <c r="ES36" s="209"/>
      <c r="ET36" s="209"/>
      <c r="EU36" s="209"/>
      <c r="EV36" s="209"/>
      <c r="EW36" s="209"/>
      <c r="EX36" s="209"/>
      <c r="EY36" s="221"/>
    </row>
  </sheetData>
  <customSheetViews>
    <customSheetView guid="{48371D92-7293-4EF7-9726-BD0490560EEB}" scale="75" showPageBreaks="1" printArea="1" hiddenRows="1" hiddenColumns="1" view="pageBreakPreview" topLeftCell="A10">
      <pane xSplit="2" ySplit="4" topLeftCell="AZ14" activePane="bottomRight" state="frozen"/>
      <selection pane="bottomRight" activeCell="DP20" sqref="DP20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1"/>
    </customSheetView>
    <customSheetView guid="{1A52382B-3765-4E8C-903F-6B8919B7242E}" scale="75" showPageBreaks="1" printArea="1" hiddenRows="1" hiddenColumns="1" view="pageBreakPreview" topLeftCell="A10">
      <pane xSplit="2" ySplit="4" topLeftCell="C14" activePane="bottomRight" state="frozen"/>
      <selection pane="bottomRight" activeCell="C28" sqref="C28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2"/>
    </customSheetView>
    <customSheetView guid="{B30CE22D-C12F-4E12-8BB9-3AAE0A6991CC}" scale="75" showPageBreaks="1" printArea="1" hiddenRows="1" hiddenColumns="1" view="pageBreakPreview" topLeftCell="A10">
      <pane xSplit="2" ySplit="4" topLeftCell="C14" activePane="bottomRight" state="frozen"/>
      <selection pane="bottomRight" activeCell="A19" sqref="A19:XFD19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3"/>
    </customSheetView>
    <customSheetView guid="{42584DC0-1D41-4C93-9B38-C388E7B8DAC4}" scale="75" showPageBreaks="1" printArea="1" hiddenRows="1" hiddenColumns="1" view="pageBreakPreview" topLeftCell="BZ10">
      <selection activeCell="CA17" sqref="CA17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4"/>
    </customSheetView>
    <customSheetView guid="{1718F1EE-9F48-4DBE-9531-3B70F9C4A5DD}" scale="75" showPageBreaks="1" printArea="1" hiddenRows="1" hiddenColumns="1" view="pageBreakPreview" topLeftCell="A10">
      <pane xSplit="2" ySplit="4" topLeftCell="C14" activePane="bottomRight" state="frozen"/>
      <selection pane="bottomRight" activeCell="EZ31" sqref="EZ31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5"/>
    </customSheetView>
    <customSheetView guid="{3DCB9AAA-F09C-4EA6-B992-F93E466D374A}" scale="75" showPageBreaks="1" printArea="1" hiddenRows="1" hiddenColumns="1" view="pageBreakPreview" topLeftCell="A10">
      <pane xSplit="2" ySplit="4" topLeftCell="DI14" activePane="bottomRight" state="frozen"/>
      <selection pane="bottomRight" activeCell="DV34" sqref="DV34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6"/>
    </customSheetView>
    <customSheetView guid="{A54C432C-6C68-4B53-A75C-446EB3A61B2B}" scale="75" showPageBreaks="1" printArea="1" hiddenRows="1" hiddenColumns="1" view="pageBreakPreview" topLeftCell="A10">
      <pane xSplit="2" ySplit="4" topLeftCell="EK20" activePane="bottomRight" state="frozen"/>
      <selection pane="bottomRight" activeCell="EZ35" sqref="EZ35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7"/>
    </customSheetView>
    <customSheetView guid="{5BFCA170-DEAE-4D2C-98A0-1E68B427AC01}" scale="75" showPageBreaks="1" printArea="1" hiddenRows="1" hiddenColumns="1" view="pageBreakPreview" topLeftCell="A10">
      <pane xSplit="2" ySplit="4" topLeftCell="AZ14" activePane="bottomRight" state="frozen"/>
      <selection pane="bottomRight" activeCell="DP20" sqref="DP20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8"/>
    </customSheetView>
  </customSheetViews>
  <mergeCells count="69">
    <mergeCell ref="CO9:CQ11"/>
    <mergeCell ref="CU9:CW11"/>
    <mergeCell ref="DD9:DF11"/>
    <mergeCell ref="EB9:ED11"/>
    <mergeCell ref="DM11:DO11"/>
    <mergeCell ref="DV11:DX11"/>
    <mergeCell ref="EW7:EY11"/>
    <mergeCell ref="DJ8:EV8"/>
    <mergeCell ref="DG7:DI11"/>
    <mergeCell ref="DP11:DR11"/>
    <mergeCell ref="DS11:DU11"/>
    <mergeCell ref="ET9:EV11"/>
    <mergeCell ref="EE9:EG11"/>
    <mergeCell ref="DJ7:EV7"/>
    <mergeCell ref="DJ9:DL11"/>
    <mergeCell ref="EQ9:ES11"/>
    <mergeCell ref="EN9:EP11"/>
    <mergeCell ref="DM9:DX9"/>
    <mergeCell ref="DY9:EA11"/>
    <mergeCell ref="EH9:EJ11"/>
    <mergeCell ref="EK9:EM11"/>
    <mergeCell ref="A31:B31"/>
    <mergeCell ref="BT9:BV11"/>
    <mergeCell ref="BN9:BP11"/>
    <mergeCell ref="BE9:BG11"/>
    <mergeCell ref="BH9:BJ11"/>
    <mergeCell ref="AA9:AC11"/>
    <mergeCell ref="A7:A12"/>
    <mergeCell ref="L9:N11"/>
    <mergeCell ref="R9:T11"/>
    <mergeCell ref="BQ9:BS11"/>
    <mergeCell ref="AM9:AO11"/>
    <mergeCell ref="AD9:AF11"/>
    <mergeCell ref="AG9:AI11"/>
    <mergeCell ref="BK9:BM11"/>
    <mergeCell ref="AJ9:AL11"/>
    <mergeCell ref="AP9:AR11"/>
    <mergeCell ref="AD1:AF1"/>
    <mergeCell ref="I8:AX8"/>
    <mergeCell ref="AD2:AF2"/>
    <mergeCell ref="AD3:AF3"/>
    <mergeCell ref="X1:Z1"/>
    <mergeCell ref="B5:Z5"/>
    <mergeCell ref="I6:X6"/>
    <mergeCell ref="B4:Z4"/>
    <mergeCell ref="B7:B12"/>
    <mergeCell ref="C7:E11"/>
    <mergeCell ref="O9:Q11"/>
    <mergeCell ref="U9:W11"/>
    <mergeCell ref="X9:Z11"/>
    <mergeCell ref="F8:H11"/>
    <mergeCell ref="X3:Z3"/>
    <mergeCell ref="I9:K11"/>
    <mergeCell ref="DD8:DF8"/>
    <mergeCell ref="AY9:BA11"/>
    <mergeCell ref="AV9:AX11"/>
    <mergeCell ref="AS9:AU11"/>
    <mergeCell ref="BB9:BD11"/>
    <mergeCell ref="CI9:CK11"/>
    <mergeCell ref="CL9:CN11"/>
    <mergeCell ref="CR9:CT11"/>
    <mergeCell ref="BW9:BY11"/>
    <mergeCell ref="DA9:DC11"/>
    <mergeCell ref="BZ8:CB11"/>
    <mergeCell ref="CC8:CN8"/>
    <mergeCell ref="CX8:CZ11"/>
    <mergeCell ref="CC9:CE11"/>
    <mergeCell ref="CF9:CH11"/>
    <mergeCell ref="DA8:DC8"/>
  </mergeCells>
  <phoneticPr fontId="15" type="noConversion"/>
  <pageMargins left="0.70866141732283472" right="0.19685039370078741" top="0.74803149606299213" bottom="0.74803149606299213" header="0.31496062992125984" footer="0.31496062992125984"/>
  <pageSetup paperSize="9" scale="45" fitToWidth="0" fitToHeight="0" orientation="landscape" r:id="rId9"/>
  <colBreaks count="6" manualBreakCount="6">
    <brk id="17" max="30" man="1"/>
    <brk id="35" max="30" man="1"/>
    <brk id="59" max="30" man="1"/>
    <brk id="92" max="30" man="1"/>
    <brk id="116" max="30" man="1"/>
    <brk id="134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H147"/>
  <sheetViews>
    <sheetView view="pageBreakPreview" topLeftCell="A74" zoomScale="67" workbookViewId="0">
      <selection activeCell="D144" sqref="D144"/>
    </sheetView>
  </sheetViews>
  <sheetFormatPr defaultRowHeight="15.75"/>
  <cols>
    <col min="1" max="1" width="16.28515625" style="58" customWidth="1"/>
    <col min="2" max="2" width="57.5703125" style="59" customWidth="1"/>
    <col min="3" max="3" width="33.85546875" style="62" customWidth="1"/>
    <col min="4" max="4" width="28.28515625" style="62" customWidth="1"/>
    <col min="5" max="5" width="19" style="62" customWidth="1"/>
    <col min="6" max="6" width="22.42578125" style="62" customWidth="1"/>
    <col min="7" max="7" width="20.7109375" style="1" customWidth="1"/>
    <col min="8" max="8" width="19.140625" style="1" bestFit="1" customWidth="1"/>
    <col min="9" max="16384" width="9.140625" style="1"/>
  </cols>
  <sheetData>
    <row r="1" spans="1:6">
      <c r="A1" s="537" t="s">
        <v>0</v>
      </c>
      <c r="B1" s="537"/>
      <c r="C1" s="537"/>
      <c r="D1" s="537"/>
      <c r="E1" s="537"/>
      <c r="F1" s="537"/>
    </row>
    <row r="2" spans="1:6">
      <c r="A2" s="537" t="s">
        <v>414</v>
      </c>
      <c r="B2" s="537"/>
      <c r="C2" s="537"/>
      <c r="D2" s="537"/>
      <c r="E2" s="537"/>
      <c r="F2" s="537"/>
    </row>
    <row r="3" spans="1:6" ht="63">
      <c r="A3" s="2" t="s">
        <v>1</v>
      </c>
      <c r="B3" s="2" t="s">
        <v>2</v>
      </c>
      <c r="C3" s="72" t="s">
        <v>434</v>
      </c>
      <c r="D3" s="103" t="s">
        <v>413</v>
      </c>
      <c r="E3" s="72" t="s">
        <v>3</v>
      </c>
      <c r="F3" s="74" t="s">
        <v>4</v>
      </c>
    </row>
    <row r="4" spans="1:6" s="6" customFormat="1" ht="22.5">
      <c r="A4" s="3"/>
      <c r="B4" s="255" t="s">
        <v>5</v>
      </c>
      <c r="C4" s="294">
        <f>C5+C12+C16+C21+C23+C27+C7</f>
        <v>130677.39</v>
      </c>
      <c r="D4" s="465">
        <f>D5+D12+D16+D21+D23+D27+D7</f>
        <v>8790.6603400000004</v>
      </c>
      <c r="E4" s="294">
        <f>SUM(D4/C4*100)</f>
        <v>6.7269941188755</v>
      </c>
      <c r="F4" s="294">
        <f>SUM(D4-C4)</f>
        <v>-121886.72966</v>
      </c>
    </row>
    <row r="5" spans="1:6" s="6" customFormat="1" ht="22.5">
      <c r="A5" s="68">
        <v>1010000000</v>
      </c>
      <c r="B5" s="255" t="s">
        <v>6</v>
      </c>
      <c r="C5" s="294">
        <f>C6</f>
        <v>109007.3</v>
      </c>
      <c r="D5" s="465">
        <f>D6</f>
        <v>5700.8595400000004</v>
      </c>
      <c r="E5" s="294">
        <f t="shared" ref="E5:E82" si="0">SUM(D5/C5*100)</f>
        <v>5.2297961145721441</v>
      </c>
      <c r="F5" s="294">
        <f t="shared" ref="F5:F82" si="1">SUM(D5-C5)</f>
        <v>-103306.44046</v>
      </c>
    </row>
    <row r="6" spans="1:6" ht="23.25">
      <c r="A6" s="7">
        <v>1010200001</v>
      </c>
      <c r="B6" s="256" t="s">
        <v>229</v>
      </c>
      <c r="C6" s="295">
        <v>109007.3</v>
      </c>
      <c r="D6" s="466">
        <v>5700.8595400000004</v>
      </c>
      <c r="E6" s="295">
        <f t="shared" ref="E6:E11" si="2">SUM(D6/C6*100)</f>
        <v>5.2297961145721441</v>
      </c>
      <c r="F6" s="295">
        <f t="shared" si="1"/>
        <v>-103306.44046</v>
      </c>
    </row>
    <row r="7" spans="1:6" ht="37.5">
      <c r="A7" s="68">
        <v>1030000000</v>
      </c>
      <c r="B7" s="257" t="s">
        <v>281</v>
      </c>
      <c r="C7" s="294">
        <f>C8+C10+C9</f>
        <v>4391.8900000000003</v>
      </c>
      <c r="D7" s="465">
        <f>D8+D10+D9+D11</f>
        <v>499.86097999999998</v>
      </c>
      <c r="E7" s="295">
        <f t="shared" si="2"/>
        <v>11.381454908934421</v>
      </c>
      <c r="F7" s="295">
        <f t="shared" si="1"/>
        <v>-3892.0290200000004</v>
      </c>
    </row>
    <row r="8" spans="1:6" ht="23.25">
      <c r="A8" s="7">
        <v>1030223001</v>
      </c>
      <c r="B8" s="256" t="s">
        <v>283</v>
      </c>
      <c r="C8" s="295">
        <v>1409.797</v>
      </c>
      <c r="D8" s="466">
        <v>218.29213999999999</v>
      </c>
      <c r="E8" s="295">
        <f t="shared" si="2"/>
        <v>15.483941305024764</v>
      </c>
      <c r="F8" s="295">
        <f>SUM(D8-C8)</f>
        <v>-1191.50486</v>
      </c>
    </row>
    <row r="9" spans="1:6" ht="23.25">
      <c r="A9" s="7">
        <v>1030224001</v>
      </c>
      <c r="B9" s="256" t="s">
        <v>289</v>
      </c>
      <c r="C9" s="295">
        <v>21.959</v>
      </c>
      <c r="D9" s="466">
        <v>1.6299699999999999</v>
      </c>
      <c r="E9" s="295">
        <f t="shared" si="2"/>
        <v>7.4227879229473102</v>
      </c>
      <c r="F9" s="295">
        <f>SUM(D9-C9)</f>
        <v>-20.329029999999999</v>
      </c>
    </row>
    <row r="10" spans="1:6" ht="23.25">
      <c r="A10" s="7">
        <v>1030225001</v>
      </c>
      <c r="B10" s="256" t="s">
        <v>282</v>
      </c>
      <c r="C10" s="295">
        <v>2960.134</v>
      </c>
      <c r="D10" s="466">
        <v>317.71478000000002</v>
      </c>
      <c r="E10" s="295">
        <f t="shared" si="2"/>
        <v>10.733121541119422</v>
      </c>
      <c r="F10" s="295">
        <f t="shared" si="1"/>
        <v>-2642.4192199999998</v>
      </c>
    </row>
    <row r="11" spans="1:6" ht="23.25">
      <c r="A11" s="7">
        <v>1030226001</v>
      </c>
      <c r="B11" s="256" t="s">
        <v>291</v>
      </c>
      <c r="C11" s="295">
        <v>0</v>
      </c>
      <c r="D11" s="466">
        <v>-37.775910000000003</v>
      </c>
      <c r="E11" s="295" t="e">
        <f t="shared" si="2"/>
        <v>#DIV/0!</v>
      </c>
      <c r="F11" s="295">
        <f t="shared" si="1"/>
        <v>-37.775910000000003</v>
      </c>
    </row>
    <row r="12" spans="1:6" s="6" customFormat="1" ht="22.5">
      <c r="A12" s="68">
        <v>1050000000</v>
      </c>
      <c r="B12" s="255" t="s">
        <v>7</v>
      </c>
      <c r="C12" s="294">
        <f>SUM(C13:C15)</f>
        <v>12228.2</v>
      </c>
      <c r="D12" s="465">
        <f>SUM(D13:D15)</f>
        <v>2373.2139200000001</v>
      </c>
      <c r="E12" s="294">
        <f t="shared" si="0"/>
        <v>19.407712664169708</v>
      </c>
      <c r="F12" s="294">
        <f t="shared" si="1"/>
        <v>-9854.9860800000006</v>
      </c>
    </row>
    <row r="13" spans="1:6" ht="23.25">
      <c r="A13" s="7">
        <v>1050200000</v>
      </c>
      <c r="B13" s="258" t="s">
        <v>239</v>
      </c>
      <c r="C13" s="363">
        <v>10831.5</v>
      </c>
      <c r="D13" s="466">
        <v>2318.9210800000001</v>
      </c>
      <c r="E13" s="295">
        <f t="shared" si="0"/>
        <v>21.409048423579375</v>
      </c>
      <c r="F13" s="295">
        <f t="shared" si="1"/>
        <v>-8512.5789199999999</v>
      </c>
    </row>
    <row r="14" spans="1:6" ht="23.25" customHeight="1">
      <c r="A14" s="7">
        <v>1050300000</v>
      </c>
      <c r="B14" s="258" t="s">
        <v>230</v>
      </c>
      <c r="C14" s="363">
        <v>1096.7</v>
      </c>
      <c r="D14" s="466">
        <v>22.935500000000001</v>
      </c>
      <c r="E14" s="295">
        <f t="shared" si="0"/>
        <v>2.0913194127838057</v>
      </c>
      <c r="F14" s="295">
        <f t="shared" si="1"/>
        <v>-1073.7645</v>
      </c>
    </row>
    <row r="15" spans="1:6" ht="37.5">
      <c r="A15" s="7">
        <v>1050400002</v>
      </c>
      <c r="B15" s="256" t="s">
        <v>266</v>
      </c>
      <c r="C15" s="363">
        <v>300</v>
      </c>
      <c r="D15" s="466">
        <v>31.357340000000001</v>
      </c>
      <c r="E15" s="295">
        <f t="shared" si="0"/>
        <v>10.452446666666667</v>
      </c>
      <c r="F15" s="295">
        <f t="shared" si="1"/>
        <v>-268.64265999999998</v>
      </c>
    </row>
    <row r="16" spans="1:6" s="6" customFormat="1" ht="24" customHeight="1">
      <c r="A16" s="68">
        <v>1060000000</v>
      </c>
      <c r="B16" s="255" t="s">
        <v>136</v>
      </c>
      <c r="C16" s="294">
        <f>SUM(C17:C20)</f>
        <v>2050</v>
      </c>
      <c r="D16" s="465">
        <f>SUM(D17:D20)</f>
        <v>81.532089999999997</v>
      </c>
      <c r="E16" s="294">
        <f t="shared" si="0"/>
        <v>3.9771751219512192</v>
      </c>
      <c r="F16" s="294">
        <f t="shared" si="1"/>
        <v>-1968.4679100000001</v>
      </c>
    </row>
    <row r="17" spans="1:6" s="6" customFormat="1" ht="18" hidden="1" customHeight="1">
      <c r="A17" s="7">
        <v>1060100000</v>
      </c>
      <c r="B17" s="258" t="s">
        <v>9</v>
      </c>
      <c r="C17" s="295"/>
      <c r="D17" s="466"/>
      <c r="E17" s="294" t="e">
        <f t="shared" si="0"/>
        <v>#DIV/0!</v>
      </c>
      <c r="F17" s="294">
        <f t="shared" si="1"/>
        <v>0</v>
      </c>
    </row>
    <row r="18" spans="1:6" s="6" customFormat="1" ht="17.25" hidden="1" customHeight="1">
      <c r="A18" s="7">
        <v>1060200000</v>
      </c>
      <c r="B18" s="258" t="s">
        <v>123</v>
      </c>
      <c r="C18" s="295"/>
      <c r="D18" s="466"/>
      <c r="E18" s="294" t="e">
        <f t="shared" si="0"/>
        <v>#DIV/0!</v>
      </c>
      <c r="F18" s="294">
        <f t="shared" si="1"/>
        <v>0</v>
      </c>
    </row>
    <row r="19" spans="1:6" s="6" customFormat="1" ht="21.75" customHeight="1">
      <c r="A19" s="7">
        <v>1060400000</v>
      </c>
      <c r="B19" s="258" t="s">
        <v>280</v>
      </c>
      <c r="C19" s="295">
        <v>2050</v>
      </c>
      <c r="D19" s="466">
        <v>81.532089999999997</v>
      </c>
      <c r="E19" s="295">
        <f t="shared" si="0"/>
        <v>3.9771751219512192</v>
      </c>
      <c r="F19" s="295">
        <f t="shared" si="1"/>
        <v>-1968.4679100000001</v>
      </c>
    </row>
    <row r="20" spans="1:6" ht="15.75" hidden="1" customHeight="1">
      <c r="A20" s="7">
        <v>1060600000</v>
      </c>
      <c r="B20" s="258" t="s">
        <v>8</v>
      </c>
      <c r="C20" s="295"/>
      <c r="D20" s="466"/>
      <c r="E20" s="295" t="e">
        <f t="shared" si="0"/>
        <v>#DIV/0!</v>
      </c>
      <c r="F20" s="295">
        <f t="shared" si="1"/>
        <v>0</v>
      </c>
    </row>
    <row r="21" spans="1:6" s="6" customFormat="1" ht="42" customHeight="1">
      <c r="A21" s="68">
        <v>1070000000</v>
      </c>
      <c r="B21" s="257" t="s">
        <v>10</v>
      </c>
      <c r="C21" s="294">
        <f>SUM(C22)</f>
        <v>500</v>
      </c>
      <c r="D21" s="465">
        <f>SUM(D22)</f>
        <v>0</v>
      </c>
      <c r="E21" s="294">
        <f t="shared" si="0"/>
        <v>0</v>
      </c>
      <c r="F21" s="294">
        <f t="shared" si="1"/>
        <v>-500</v>
      </c>
    </row>
    <row r="22" spans="1:6" ht="41.25" customHeight="1">
      <c r="A22" s="7">
        <v>1070102001</v>
      </c>
      <c r="B22" s="256" t="s">
        <v>240</v>
      </c>
      <c r="C22" s="295">
        <v>500</v>
      </c>
      <c r="D22" s="466">
        <v>0</v>
      </c>
      <c r="E22" s="295">
        <f t="shared" si="0"/>
        <v>0</v>
      </c>
      <c r="F22" s="295">
        <f t="shared" si="1"/>
        <v>-500</v>
      </c>
    </row>
    <row r="23" spans="1:6" s="6" customFormat="1" ht="22.5">
      <c r="A23" s="3">
        <v>1080000000</v>
      </c>
      <c r="B23" s="255" t="s">
        <v>11</v>
      </c>
      <c r="C23" s="294">
        <f>C24+C25+C26</f>
        <v>2500</v>
      </c>
      <c r="D23" s="465">
        <f>D24+D25+D26</f>
        <v>135.19381000000001</v>
      </c>
      <c r="E23" s="294">
        <f t="shared" si="0"/>
        <v>5.4077524000000006</v>
      </c>
      <c r="F23" s="294">
        <f t="shared" si="1"/>
        <v>-2364.8061899999998</v>
      </c>
    </row>
    <row r="24" spans="1:6" ht="36.75" customHeight="1">
      <c r="A24" s="7">
        <v>1080300001</v>
      </c>
      <c r="B24" s="256" t="s">
        <v>241</v>
      </c>
      <c r="C24" s="295">
        <v>1900</v>
      </c>
      <c r="D24" s="466">
        <v>81.042810000000003</v>
      </c>
      <c r="E24" s="295">
        <f t="shared" si="0"/>
        <v>4.2654110526315794</v>
      </c>
      <c r="F24" s="295">
        <f t="shared" si="1"/>
        <v>-1818.9571900000001</v>
      </c>
    </row>
    <row r="25" spans="1:6" ht="33.75" customHeight="1">
      <c r="A25" s="7">
        <v>1080600001</v>
      </c>
      <c r="B25" s="256" t="s">
        <v>228</v>
      </c>
      <c r="C25" s="295">
        <v>0</v>
      </c>
      <c r="D25" s="466">
        <v>0</v>
      </c>
      <c r="E25" s="295" t="e">
        <f>SUM(D25/C25*100)</f>
        <v>#DIV/0!</v>
      </c>
      <c r="F25" s="295">
        <f t="shared" si="1"/>
        <v>0</v>
      </c>
    </row>
    <row r="26" spans="1:6" ht="69.75" customHeight="1">
      <c r="A26" s="7">
        <v>1080714001</v>
      </c>
      <c r="B26" s="256" t="s">
        <v>227</v>
      </c>
      <c r="C26" s="295">
        <v>600</v>
      </c>
      <c r="D26" s="466">
        <v>54.151000000000003</v>
      </c>
      <c r="E26" s="295">
        <f t="shared" si="0"/>
        <v>9.0251666666666672</v>
      </c>
      <c r="F26" s="295">
        <f t="shared" si="1"/>
        <v>-545.84900000000005</v>
      </c>
    </row>
    <row r="27" spans="1:6" s="15" customFormat="1" ht="0.75" customHeight="1">
      <c r="A27" s="68">
        <v>1090000000</v>
      </c>
      <c r="B27" s="257" t="s">
        <v>231</v>
      </c>
      <c r="C27" s="294">
        <f>C28+C29+C30+C31</f>
        <v>0</v>
      </c>
      <c r="D27" s="465">
        <f>D28+D29+D30+D31</f>
        <v>0</v>
      </c>
      <c r="E27" s="295" t="e">
        <f t="shared" si="0"/>
        <v>#DIV/0!</v>
      </c>
      <c r="F27" s="294">
        <f t="shared" si="1"/>
        <v>0</v>
      </c>
    </row>
    <row r="28" spans="1:6" s="15" customFormat="1" ht="17.25" hidden="1" customHeight="1">
      <c r="A28" s="7">
        <v>1090100000</v>
      </c>
      <c r="B28" s="256" t="s">
        <v>125</v>
      </c>
      <c r="C28" s="295">
        <v>0</v>
      </c>
      <c r="D28" s="466">
        <v>0</v>
      </c>
      <c r="E28" s="295" t="e">
        <f t="shared" si="0"/>
        <v>#DIV/0!</v>
      </c>
      <c r="F28" s="295">
        <f t="shared" si="1"/>
        <v>0</v>
      </c>
    </row>
    <row r="29" spans="1:6" s="15" customFormat="1" ht="17.25" hidden="1" customHeight="1">
      <c r="A29" s="7">
        <v>1090400000</v>
      </c>
      <c r="B29" s="256" t="s">
        <v>126</v>
      </c>
      <c r="C29" s="295">
        <v>0</v>
      </c>
      <c r="D29" s="466">
        <v>0</v>
      </c>
      <c r="E29" s="295" t="e">
        <f t="shared" si="0"/>
        <v>#DIV/0!</v>
      </c>
      <c r="F29" s="295">
        <f t="shared" si="1"/>
        <v>0</v>
      </c>
    </row>
    <row r="30" spans="1:6" s="15" customFormat="1" ht="15.75" hidden="1" customHeight="1">
      <c r="A30" s="7">
        <v>1090600000</v>
      </c>
      <c r="B30" s="256" t="s">
        <v>127</v>
      </c>
      <c r="C30" s="295">
        <v>0</v>
      </c>
      <c r="D30" s="466">
        <v>0</v>
      </c>
      <c r="E30" s="295" t="e">
        <f t="shared" si="0"/>
        <v>#DIV/0!</v>
      </c>
      <c r="F30" s="295">
        <f t="shared" si="1"/>
        <v>0</v>
      </c>
    </row>
    <row r="31" spans="1:6" s="15" customFormat="1" ht="42" customHeight="1">
      <c r="A31" s="7">
        <v>1090700000</v>
      </c>
      <c r="B31" s="256" t="s">
        <v>128</v>
      </c>
      <c r="C31" s="295">
        <v>0</v>
      </c>
      <c r="D31" s="466">
        <v>0</v>
      </c>
      <c r="E31" s="295" t="e">
        <f t="shared" si="0"/>
        <v>#DIV/0!</v>
      </c>
      <c r="F31" s="295">
        <f t="shared" si="1"/>
        <v>0</v>
      </c>
    </row>
    <row r="32" spans="1:6" s="6" customFormat="1" ht="33.75" customHeight="1">
      <c r="A32" s="3"/>
      <c r="B32" s="255" t="s">
        <v>13</v>
      </c>
      <c r="C32" s="294">
        <f>C33+C42+C44+C47+C50+C52+C69</f>
        <v>25216.11</v>
      </c>
      <c r="D32" s="465">
        <f>D33+D42+D44+D47+D50+D52+D69</f>
        <v>2310.7099000000003</v>
      </c>
      <c r="E32" s="294">
        <f t="shared" si="0"/>
        <v>9.1636255552501957</v>
      </c>
      <c r="F32" s="294">
        <f t="shared" si="1"/>
        <v>-22905.400099999999</v>
      </c>
    </row>
    <row r="33" spans="1:6" s="6" customFormat="1" ht="60.75" customHeight="1">
      <c r="A33" s="3">
        <v>1110000000</v>
      </c>
      <c r="B33" s="257" t="s">
        <v>129</v>
      </c>
      <c r="C33" s="294">
        <f>SUM(C34:C41)</f>
        <v>9816.11</v>
      </c>
      <c r="D33" s="465">
        <f>D35+D36+D37+D39+D38+D34+D41+D40</f>
        <v>1958.6467200000002</v>
      </c>
      <c r="E33" s="294">
        <f t="shared" si="0"/>
        <v>19.953390090371848</v>
      </c>
      <c r="F33" s="294">
        <f t="shared" si="1"/>
        <v>-7857.4632799999999</v>
      </c>
    </row>
    <row r="34" spans="1:6" s="6" customFormat="1" ht="34.5" customHeight="1">
      <c r="A34" s="7">
        <v>1110105005</v>
      </c>
      <c r="B34" s="256" t="s">
        <v>320</v>
      </c>
      <c r="C34" s="295">
        <v>10</v>
      </c>
      <c r="D34" s="467">
        <v>0</v>
      </c>
      <c r="E34" s="295">
        <f t="shared" si="0"/>
        <v>0</v>
      </c>
      <c r="F34" s="295">
        <f t="shared" si="1"/>
        <v>-10</v>
      </c>
    </row>
    <row r="35" spans="1:6" ht="27.75" customHeight="1">
      <c r="A35" s="7">
        <v>1110305005</v>
      </c>
      <c r="B35" s="258" t="s">
        <v>242</v>
      </c>
      <c r="C35" s="295">
        <v>0</v>
      </c>
      <c r="D35" s="466">
        <v>0</v>
      </c>
      <c r="E35" s="295" t="e">
        <f t="shared" si="0"/>
        <v>#DIV/0!</v>
      </c>
      <c r="F35" s="295">
        <f t="shared" si="1"/>
        <v>0</v>
      </c>
    </row>
    <row r="36" spans="1:6" ht="23.25">
      <c r="A36" s="16">
        <v>1110501101</v>
      </c>
      <c r="B36" s="259" t="s">
        <v>226</v>
      </c>
      <c r="C36" s="363">
        <v>9041.11</v>
      </c>
      <c r="D36" s="466">
        <v>1914.1415400000001</v>
      </c>
      <c r="E36" s="295">
        <f t="shared" si="0"/>
        <v>21.171532477759921</v>
      </c>
      <c r="F36" s="295">
        <f t="shared" si="1"/>
        <v>-7126.9684600000001</v>
      </c>
    </row>
    <row r="37" spans="1:6" ht="20.25" customHeight="1">
      <c r="A37" s="7">
        <v>1110503505</v>
      </c>
      <c r="B37" s="258" t="s">
        <v>225</v>
      </c>
      <c r="C37" s="363">
        <v>250</v>
      </c>
      <c r="D37" s="466">
        <v>19.230180000000001</v>
      </c>
      <c r="E37" s="295">
        <f t="shared" si="0"/>
        <v>7.6920719999999996</v>
      </c>
      <c r="F37" s="295">
        <f t="shared" si="1"/>
        <v>-230.76982000000001</v>
      </c>
    </row>
    <row r="38" spans="1:6" ht="131.25">
      <c r="A38" s="7">
        <v>1110502000</v>
      </c>
      <c r="B38" s="256" t="s">
        <v>277</v>
      </c>
      <c r="C38" s="364">
        <v>0</v>
      </c>
      <c r="D38" s="466">
        <v>0</v>
      </c>
      <c r="E38" s="295" t="e">
        <f t="shared" si="0"/>
        <v>#DIV/0!</v>
      </c>
      <c r="F38" s="295">
        <f t="shared" si="1"/>
        <v>0</v>
      </c>
    </row>
    <row r="39" spans="1:6" s="15" customFormat="1" ht="23.25">
      <c r="A39" s="7">
        <v>1110701505</v>
      </c>
      <c r="B39" s="258" t="s">
        <v>243</v>
      </c>
      <c r="C39" s="363">
        <v>20</v>
      </c>
      <c r="D39" s="466">
        <v>0</v>
      </c>
      <c r="E39" s="295">
        <f t="shared" si="0"/>
        <v>0</v>
      </c>
      <c r="F39" s="295">
        <f t="shared" si="1"/>
        <v>-20</v>
      </c>
    </row>
    <row r="40" spans="1:6" s="15" customFormat="1" ht="23.25">
      <c r="A40" s="7">
        <v>1110903000</v>
      </c>
      <c r="B40" s="258" t="s">
        <v>411</v>
      </c>
      <c r="C40" s="363">
        <v>0</v>
      </c>
      <c r="D40" s="466">
        <v>0</v>
      </c>
      <c r="E40" s="295" t="e">
        <f>SUM(D40/C40*100)</f>
        <v>#DIV/0!</v>
      </c>
      <c r="F40" s="295">
        <f>SUM(D40-C40)</f>
        <v>0</v>
      </c>
    </row>
    <row r="41" spans="1:6" s="15" customFormat="1" ht="23.25">
      <c r="A41" s="7">
        <v>1110904505</v>
      </c>
      <c r="B41" s="258" t="s">
        <v>334</v>
      </c>
      <c r="C41" s="363">
        <v>495</v>
      </c>
      <c r="D41" s="466">
        <v>25.274999999999999</v>
      </c>
      <c r="E41" s="295">
        <f t="shared" si="0"/>
        <v>5.1060606060606055</v>
      </c>
      <c r="F41" s="295">
        <f t="shared" si="1"/>
        <v>-469.72500000000002</v>
      </c>
    </row>
    <row r="42" spans="1:6" s="15" customFormat="1" ht="37.5">
      <c r="A42" s="68">
        <v>1120000000</v>
      </c>
      <c r="B42" s="257" t="s">
        <v>130</v>
      </c>
      <c r="C42" s="365">
        <f>C43</f>
        <v>500</v>
      </c>
      <c r="D42" s="468">
        <f>D43</f>
        <v>15.76685</v>
      </c>
      <c r="E42" s="294">
        <f t="shared" si="0"/>
        <v>3.1533699999999998</v>
      </c>
      <c r="F42" s="294">
        <f t="shared" si="1"/>
        <v>-484.23315000000002</v>
      </c>
    </row>
    <row r="43" spans="1:6" s="15" customFormat="1" ht="37.5">
      <c r="A43" s="7">
        <v>1120100001</v>
      </c>
      <c r="B43" s="256" t="s">
        <v>244</v>
      </c>
      <c r="C43" s="295">
        <v>500</v>
      </c>
      <c r="D43" s="466">
        <v>15.76685</v>
      </c>
      <c r="E43" s="295">
        <f t="shared" si="0"/>
        <v>3.1533699999999998</v>
      </c>
      <c r="F43" s="295">
        <f t="shared" si="1"/>
        <v>-484.23315000000002</v>
      </c>
    </row>
    <row r="44" spans="1:6" s="254" customFormat="1" ht="21.75" customHeight="1">
      <c r="A44" s="322">
        <v>1130000000</v>
      </c>
      <c r="B44" s="260" t="s">
        <v>131</v>
      </c>
      <c r="C44" s="294">
        <f>C45+C46</f>
        <v>0</v>
      </c>
      <c r="D44" s="465">
        <f>D45+D46</f>
        <v>1.2607900000000001</v>
      </c>
      <c r="E44" s="294" t="e">
        <f t="shared" si="0"/>
        <v>#DIV/0!</v>
      </c>
      <c r="F44" s="294">
        <f t="shared" si="1"/>
        <v>1.2607900000000001</v>
      </c>
    </row>
    <row r="45" spans="1:6" s="15" customFormat="1" ht="36" customHeight="1">
      <c r="A45" s="7">
        <v>1130200000</v>
      </c>
      <c r="B45" s="256" t="s">
        <v>330</v>
      </c>
      <c r="C45" s="295">
        <v>0</v>
      </c>
      <c r="D45" s="467">
        <v>1.2607900000000001</v>
      </c>
      <c r="E45" s="295" t="e">
        <f>SUM(D45/C45*100)</f>
        <v>#DIV/0!</v>
      </c>
      <c r="F45" s="295">
        <f>SUM(D45-C45)</f>
        <v>1.2607900000000001</v>
      </c>
    </row>
    <row r="46" spans="1:6" ht="25.5" customHeight="1">
      <c r="A46" s="7">
        <v>1130305005</v>
      </c>
      <c r="B46" s="256" t="s">
        <v>224</v>
      </c>
      <c r="C46" s="295">
        <v>0</v>
      </c>
      <c r="D46" s="466">
        <v>0</v>
      </c>
      <c r="E46" s="295"/>
      <c r="F46" s="295">
        <f t="shared" si="1"/>
        <v>0</v>
      </c>
    </row>
    <row r="47" spans="1:6" ht="20.25" customHeight="1">
      <c r="A47" s="109">
        <v>1140000000</v>
      </c>
      <c r="B47" s="261" t="s">
        <v>132</v>
      </c>
      <c r="C47" s="294">
        <f>C48+C49</f>
        <v>10300</v>
      </c>
      <c r="D47" s="465">
        <f>D48+D49</f>
        <v>-64.559539999999998</v>
      </c>
      <c r="E47" s="294">
        <f t="shared" si="0"/>
        <v>-0.62679165048543684</v>
      </c>
      <c r="F47" s="294">
        <f t="shared" si="1"/>
        <v>-10364.55954</v>
      </c>
    </row>
    <row r="48" spans="1:6" ht="23.25">
      <c r="A48" s="16">
        <v>1140200000</v>
      </c>
      <c r="B48" s="262" t="s">
        <v>222</v>
      </c>
      <c r="C48" s="295">
        <v>200</v>
      </c>
      <c r="D48" s="466">
        <v>-88.246399999999994</v>
      </c>
      <c r="E48" s="295">
        <f t="shared" si="0"/>
        <v>-44.123199999999997</v>
      </c>
      <c r="F48" s="295">
        <f t="shared" si="1"/>
        <v>-288.24639999999999</v>
      </c>
    </row>
    <row r="49" spans="1:8" ht="24" customHeight="1">
      <c r="A49" s="7">
        <v>1140600000</v>
      </c>
      <c r="B49" s="256" t="s">
        <v>223</v>
      </c>
      <c r="C49" s="295">
        <v>10100</v>
      </c>
      <c r="D49" s="466">
        <v>23.686859999999999</v>
      </c>
      <c r="E49" s="295">
        <f t="shared" si="0"/>
        <v>0.23452336633663368</v>
      </c>
      <c r="F49" s="295">
        <f t="shared" si="1"/>
        <v>-10076.31314</v>
      </c>
    </row>
    <row r="50" spans="1:8" ht="37.5" hidden="1">
      <c r="A50" s="3">
        <v>1150000000</v>
      </c>
      <c r="B50" s="257" t="s">
        <v>235</v>
      </c>
      <c r="C50" s="294">
        <f>C51</f>
        <v>0</v>
      </c>
      <c r="D50" s="465">
        <f>D51</f>
        <v>0</v>
      </c>
      <c r="E50" s="294" t="e">
        <f t="shared" si="0"/>
        <v>#DIV/0!</v>
      </c>
      <c r="F50" s="294">
        <f t="shared" si="1"/>
        <v>0</v>
      </c>
    </row>
    <row r="51" spans="1:8" ht="56.25" hidden="1">
      <c r="A51" s="7">
        <v>1150205005</v>
      </c>
      <c r="B51" s="256" t="s">
        <v>236</v>
      </c>
      <c r="C51" s="295">
        <v>0</v>
      </c>
      <c r="D51" s="466">
        <v>0</v>
      </c>
      <c r="E51" s="295" t="e">
        <f t="shared" si="0"/>
        <v>#DIV/0!</v>
      </c>
      <c r="F51" s="295">
        <f t="shared" si="1"/>
        <v>0</v>
      </c>
    </row>
    <row r="52" spans="1:8" ht="37.5">
      <c r="A52" s="3">
        <v>1160000000</v>
      </c>
      <c r="B52" s="257" t="s">
        <v>134</v>
      </c>
      <c r="C52" s="294">
        <f>C53+C54+C55+C56+C57+C58+C59+C60+C61+C62+C63+C64+C65+C66+C67+C68</f>
        <v>4600</v>
      </c>
      <c r="D52" s="465">
        <f>D53+D54+D55+D56+D57+D58+D59+D60+D61+D62+D63+D64+D65+D66+D67+D68</f>
        <v>399.59508</v>
      </c>
      <c r="E52" s="294">
        <f>SUM(D52/C52*100)</f>
        <v>8.6868495652173916</v>
      </c>
      <c r="F52" s="294">
        <f t="shared" si="1"/>
        <v>-4200.4049199999999</v>
      </c>
      <c r="H52" s="152"/>
    </row>
    <row r="53" spans="1:8" ht="23.25">
      <c r="A53" s="7">
        <v>1160301001</v>
      </c>
      <c r="B53" s="256" t="s">
        <v>245</v>
      </c>
      <c r="C53" s="295">
        <v>10</v>
      </c>
      <c r="D53" s="469">
        <v>1.1499999999999999</v>
      </c>
      <c r="E53" s="295">
        <f>SUM(D53/C53*100)</f>
        <v>11.5</v>
      </c>
      <c r="F53" s="295">
        <f t="shared" si="1"/>
        <v>-8.85</v>
      </c>
    </row>
    <row r="54" spans="1:8" ht="21" customHeight="1">
      <c r="A54" s="7">
        <v>1160303001</v>
      </c>
      <c r="B54" s="256" t="s">
        <v>246</v>
      </c>
      <c r="C54" s="295">
        <v>7</v>
      </c>
      <c r="D54" s="470">
        <v>0.52500000000000002</v>
      </c>
      <c r="E54" s="295">
        <f t="shared" si="0"/>
        <v>7.5</v>
      </c>
      <c r="F54" s="295">
        <f t="shared" si="1"/>
        <v>-6.4749999999999996</v>
      </c>
    </row>
    <row r="55" spans="1:8" ht="23.25" customHeight="1">
      <c r="A55" s="7">
        <v>1160600000</v>
      </c>
      <c r="B55" s="256" t="s">
        <v>247</v>
      </c>
      <c r="C55" s="420">
        <v>0</v>
      </c>
      <c r="D55" s="470">
        <v>0</v>
      </c>
      <c r="E55" s="295" t="e">
        <f t="shared" si="0"/>
        <v>#DIV/0!</v>
      </c>
      <c r="F55" s="295">
        <f t="shared" si="1"/>
        <v>0</v>
      </c>
    </row>
    <row r="56" spans="1:8" s="15" customFormat="1" ht="48" customHeight="1">
      <c r="A56" s="7">
        <v>1160800001</v>
      </c>
      <c r="B56" s="256" t="s">
        <v>248</v>
      </c>
      <c r="C56" s="295">
        <v>700</v>
      </c>
      <c r="D56" s="470">
        <v>0</v>
      </c>
      <c r="E56" s="295">
        <f t="shared" si="0"/>
        <v>0</v>
      </c>
      <c r="F56" s="295">
        <f t="shared" si="1"/>
        <v>-700</v>
      </c>
    </row>
    <row r="57" spans="1:8" ht="35.25" customHeight="1">
      <c r="A57" s="7">
        <v>1160802001</v>
      </c>
      <c r="B57" s="256" t="s">
        <v>342</v>
      </c>
      <c r="C57" s="420">
        <v>0</v>
      </c>
      <c r="D57" s="466">
        <v>0</v>
      </c>
      <c r="E57" s="295" t="e">
        <f t="shared" si="0"/>
        <v>#DIV/0!</v>
      </c>
      <c r="F57" s="295">
        <f t="shared" si="1"/>
        <v>0</v>
      </c>
    </row>
    <row r="58" spans="1:8" ht="35.25" customHeight="1">
      <c r="A58" s="7">
        <v>1162105005</v>
      </c>
      <c r="B58" s="256" t="s">
        <v>16</v>
      </c>
      <c r="C58" s="295">
        <v>200</v>
      </c>
      <c r="D58" s="466">
        <v>31</v>
      </c>
      <c r="E58" s="295">
        <f t="shared" si="0"/>
        <v>15.5</v>
      </c>
      <c r="F58" s="295">
        <f t="shared" si="1"/>
        <v>-169</v>
      </c>
    </row>
    <row r="59" spans="1:8" ht="35.25" customHeight="1">
      <c r="A59" s="16">
        <v>1162503001</v>
      </c>
      <c r="B59" s="262" t="s">
        <v>333</v>
      </c>
      <c r="C59" s="295">
        <v>90</v>
      </c>
      <c r="D59" s="466">
        <v>0</v>
      </c>
      <c r="E59" s="295">
        <f t="shared" si="0"/>
        <v>0</v>
      </c>
      <c r="F59" s="295">
        <f t="shared" si="1"/>
        <v>-90</v>
      </c>
    </row>
    <row r="60" spans="1:8" ht="21.75" customHeight="1">
      <c r="A60" s="16">
        <v>1162505001</v>
      </c>
      <c r="B60" s="262" t="s">
        <v>345</v>
      </c>
      <c r="C60" s="295">
        <v>20</v>
      </c>
      <c r="D60" s="466">
        <v>0</v>
      </c>
      <c r="E60" s="295">
        <f t="shared" si="0"/>
        <v>0</v>
      </c>
      <c r="F60" s="295">
        <f t="shared" si="1"/>
        <v>-20</v>
      </c>
    </row>
    <row r="61" spans="1:8" ht="20.25" customHeight="1">
      <c r="A61" s="16">
        <v>1162506001</v>
      </c>
      <c r="B61" s="262" t="s">
        <v>269</v>
      </c>
      <c r="C61" s="295">
        <v>70</v>
      </c>
      <c r="D61" s="466">
        <v>20.426500000000001</v>
      </c>
      <c r="E61" s="295">
        <f t="shared" si="0"/>
        <v>29.180714285714288</v>
      </c>
      <c r="F61" s="295">
        <f t="shared" si="1"/>
        <v>-49.573499999999996</v>
      </c>
    </row>
    <row r="62" spans="1:8" ht="0.75" customHeight="1">
      <c r="A62" s="7">
        <v>1162700001</v>
      </c>
      <c r="B62" s="256" t="s">
        <v>249</v>
      </c>
      <c r="C62" s="295">
        <v>0</v>
      </c>
      <c r="D62" s="466">
        <v>0</v>
      </c>
      <c r="E62" s="295" t="e">
        <f t="shared" si="0"/>
        <v>#DIV/0!</v>
      </c>
      <c r="F62" s="295">
        <f t="shared" si="1"/>
        <v>0</v>
      </c>
    </row>
    <row r="63" spans="1:8" ht="37.5" customHeight="1">
      <c r="A63" s="7">
        <v>1162800001</v>
      </c>
      <c r="B63" s="256" t="s">
        <v>238</v>
      </c>
      <c r="C63" s="295">
        <v>450</v>
      </c>
      <c r="D63" s="466">
        <v>14.05</v>
      </c>
      <c r="E63" s="295">
        <f>SUM(D63/C63*100)</f>
        <v>3.1222222222222222</v>
      </c>
      <c r="F63" s="295">
        <f>SUM(D63-C63)</f>
        <v>-435.95</v>
      </c>
    </row>
    <row r="64" spans="1:8" ht="36" customHeight="1">
      <c r="A64" s="7">
        <v>1163003001</v>
      </c>
      <c r="B64" s="256" t="s">
        <v>270</v>
      </c>
      <c r="C64" s="295">
        <v>400</v>
      </c>
      <c r="D64" s="466">
        <v>2.5</v>
      </c>
      <c r="E64" s="295">
        <f>SUM(D64/C64*100)</f>
        <v>0.625</v>
      </c>
      <c r="F64" s="295">
        <f>SUM(D64-C64)</f>
        <v>-397.5</v>
      </c>
    </row>
    <row r="65" spans="1:8" ht="56.25">
      <c r="A65" s="7">
        <v>1164300001</v>
      </c>
      <c r="B65" s="263" t="s">
        <v>262</v>
      </c>
      <c r="C65" s="295">
        <v>320</v>
      </c>
      <c r="D65" s="466">
        <v>13.225820000000001</v>
      </c>
      <c r="E65" s="295">
        <f t="shared" si="0"/>
        <v>4.1330687500000005</v>
      </c>
      <c r="F65" s="295">
        <f t="shared" si="1"/>
        <v>-306.77418</v>
      </c>
    </row>
    <row r="66" spans="1:8" ht="73.5" customHeight="1">
      <c r="A66" s="7">
        <v>1163305005</v>
      </c>
      <c r="B66" s="256" t="s">
        <v>17</v>
      </c>
      <c r="C66" s="295"/>
      <c r="D66" s="466"/>
      <c r="E66" s="295" t="e">
        <f t="shared" si="0"/>
        <v>#DIV/0!</v>
      </c>
      <c r="F66" s="295">
        <f t="shared" si="1"/>
        <v>0</v>
      </c>
    </row>
    <row r="67" spans="1:8" ht="23.25">
      <c r="A67" s="7">
        <v>1163500000</v>
      </c>
      <c r="B67" s="256" t="s">
        <v>331</v>
      </c>
      <c r="C67" s="295">
        <v>0</v>
      </c>
      <c r="D67" s="466">
        <v>0</v>
      </c>
      <c r="E67" s="295" t="e">
        <f t="shared" si="0"/>
        <v>#DIV/0!</v>
      </c>
      <c r="F67" s="295">
        <f t="shared" si="1"/>
        <v>0</v>
      </c>
    </row>
    <row r="68" spans="1:8" ht="35.25" customHeight="1">
      <c r="A68" s="7">
        <v>1169000000</v>
      </c>
      <c r="B68" s="256" t="s">
        <v>237</v>
      </c>
      <c r="C68" s="295">
        <v>2333</v>
      </c>
      <c r="D68" s="466">
        <v>316.71776</v>
      </c>
      <c r="E68" s="295">
        <f t="shared" si="0"/>
        <v>13.575557651093012</v>
      </c>
      <c r="F68" s="295">
        <f t="shared" si="1"/>
        <v>-2016.28224</v>
      </c>
    </row>
    <row r="69" spans="1:8" ht="25.5" customHeight="1">
      <c r="A69" s="3">
        <v>1170000000</v>
      </c>
      <c r="B69" s="257" t="s">
        <v>135</v>
      </c>
      <c r="C69" s="294">
        <f>C70+C71</f>
        <v>0</v>
      </c>
      <c r="D69" s="465">
        <f>D70+D71</f>
        <v>0</v>
      </c>
      <c r="E69" s="295" t="e">
        <f t="shared" si="0"/>
        <v>#DIV/0!</v>
      </c>
      <c r="F69" s="294">
        <f t="shared" si="1"/>
        <v>0</v>
      </c>
    </row>
    <row r="70" spans="1:8" ht="23.25">
      <c r="A70" s="7">
        <v>1170105005</v>
      </c>
      <c r="B70" s="256" t="s">
        <v>18</v>
      </c>
      <c r="C70" s="295">
        <v>0</v>
      </c>
      <c r="D70" s="467">
        <v>0</v>
      </c>
      <c r="E70" s="295" t="e">
        <f t="shared" si="0"/>
        <v>#DIV/0!</v>
      </c>
      <c r="F70" s="295">
        <f t="shared" si="1"/>
        <v>0</v>
      </c>
    </row>
    <row r="71" spans="1:8" ht="23.25">
      <c r="A71" s="7">
        <v>1170505005</v>
      </c>
      <c r="B71" s="258" t="s">
        <v>221</v>
      </c>
      <c r="C71" s="295">
        <v>0</v>
      </c>
      <c r="D71" s="466">
        <v>0</v>
      </c>
      <c r="E71" s="295" t="e">
        <f t="shared" si="0"/>
        <v>#DIV/0!</v>
      </c>
      <c r="F71" s="295">
        <f t="shared" si="1"/>
        <v>0</v>
      </c>
    </row>
    <row r="72" spans="1:8" s="6" customFormat="1" ht="22.5">
      <c r="A72" s="3">
        <v>1000000000</v>
      </c>
      <c r="B72" s="255" t="s">
        <v>19</v>
      </c>
      <c r="C72" s="450">
        <f>SUM(C4,C32)</f>
        <v>155893.5</v>
      </c>
      <c r="D72" s="464">
        <f>SUM(D4,D32)</f>
        <v>11101.37024</v>
      </c>
      <c r="E72" s="294">
        <f>SUM(D72/C72*100)</f>
        <v>7.1211245112849468</v>
      </c>
      <c r="F72" s="294">
        <f>SUM(D72-C72)</f>
        <v>-144792.12976000001</v>
      </c>
      <c r="G72" s="94"/>
      <c r="H72" s="94"/>
    </row>
    <row r="73" spans="1:8" s="6" customFormat="1" ht="30" customHeight="1">
      <c r="A73" s="3">
        <v>2000000000</v>
      </c>
      <c r="B73" s="255" t="s">
        <v>20</v>
      </c>
      <c r="C73" s="294">
        <f>C74+C77+C78+C79+C81+C76+C80</f>
        <v>558068.59100000001</v>
      </c>
      <c r="D73" s="465">
        <f>D74+D77+D78+D79+D81+D76+D80</f>
        <v>-11891.913</v>
      </c>
      <c r="E73" s="294">
        <f t="shared" si="0"/>
        <v>-2.1309052671627597</v>
      </c>
      <c r="F73" s="294">
        <f t="shared" si="1"/>
        <v>-569960.50399999996</v>
      </c>
      <c r="G73" s="94"/>
      <c r="H73" s="94"/>
    </row>
    <row r="74" spans="1:8" ht="21.75" customHeight="1">
      <c r="A74" s="16">
        <v>2021000000</v>
      </c>
      <c r="B74" s="259" t="s">
        <v>21</v>
      </c>
      <c r="C74" s="363">
        <v>1931.2</v>
      </c>
      <c r="D74" s="451">
        <v>160.9</v>
      </c>
      <c r="E74" s="295">
        <f t="shared" si="0"/>
        <v>8.331607290803646</v>
      </c>
      <c r="F74" s="295">
        <f t="shared" si="1"/>
        <v>-1770.3</v>
      </c>
    </row>
    <row r="75" spans="1:8" ht="32.25" hidden="1" customHeight="1">
      <c r="A75" s="16">
        <v>2020100905</v>
      </c>
      <c r="B75" s="262" t="s">
        <v>276</v>
      </c>
      <c r="C75" s="363">
        <v>0</v>
      </c>
      <c r="D75" s="451">
        <v>0</v>
      </c>
      <c r="E75" s="295" t="e">
        <f t="shared" si="0"/>
        <v>#DIV/0!</v>
      </c>
      <c r="F75" s="295">
        <f t="shared" si="1"/>
        <v>0</v>
      </c>
    </row>
    <row r="76" spans="1:8" ht="21.75" customHeight="1">
      <c r="A76" s="16">
        <v>2020100310</v>
      </c>
      <c r="B76" s="259" t="s">
        <v>232</v>
      </c>
      <c r="C76" s="363">
        <v>10103.5</v>
      </c>
      <c r="D76" s="451">
        <v>842</v>
      </c>
      <c r="E76" s="295">
        <f t="shared" si="0"/>
        <v>8.3337457316771424</v>
      </c>
      <c r="F76" s="295">
        <f t="shared" si="1"/>
        <v>-9261.5</v>
      </c>
    </row>
    <row r="77" spans="1:8" ht="23.25">
      <c r="A77" s="16">
        <v>2022000000</v>
      </c>
      <c r="B77" s="259" t="s">
        <v>22</v>
      </c>
      <c r="C77" s="363">
        <v>86857.701000000001</v>
      </c>
      <c r="D77" s="362">
        <v>0</v>
      </c>
      <c r="E77" s="295">
        <f t="shared" si="0"/>
        <v>0</v>
      </c>
      <c r="F77" s="295">
        <f t="shared" si="1"/>
        <v>-86857.701000000001</v>
      </c>
    </row>
    <row r="78" spans="1:8" ht="23.25">
      <c r="A78" s="16">
        <v>2023000000</v>
      </c>
      <c r="B78" s="259" t="s">
        <v>23</v>
      </c>
      <c r="C78" s="363">
        <v>327725.49</v>
      </c>
      <c r="D78" s="452">
        <v>14490.545</v>
      </c>
      <c r="E78" s="295">
        <f t="shared" si="0"/>
        <v>4.4215495718688231</v>
      </c>
      <c r="F78" s="295">
        <f t="shared" si="1"/>
        <v>-313234.94500000001</v>
      </c>
    </row>
    <row r="79" spans="1:8" ht="19.5" customHeight="1">
      <c r="A79" s="16">
        <v>2024000000</v>
      </c>
      <c r="B79" s="262" t="s">
        <v>24</v>
      </c>
      <c r="C79" s="363">
        <v>131450.70000000001</v>
      </c>
      <c r="D79" s="453">
        <v>1655.1420000000001</v>
      </c>
      <c r="E79" s="295">
        <f t="shared" si="0"/>
        <v>1.2591351738712686</v>
      </c>
      <c r="F79" s="295">
        <f t="shared" si="1"/>
        <v>-129795.558</v>
      </c>
    </row>
    <row r="80" spans="1:8" ht="23.25">
      <c r="A80" s="16">
        <v>2180500005</v>
      </c>
      <c r="B80" s="262" t="s">
        <v>325</v>
      </c>
      <c r="C80" s="363">
        <v>0</v>
      </c>
      <c r="D80" s="453">
        <v>0</v>
      </c>
      <c r="E80" s="295" t="e">
        <f t="shared" si="0"/>
        <v>#DIV/0!</v>
      </c>
      <c r="F80" s="295">
        <f t="shared" si="1"/>
        <v>0</v>
      </c>
    </row>
    <row r="81" spans="1:8" ht="22.5" customHeight="1">
      <c r="A81" s="7">
        <v>2196001005</v>
      </c>
      <c r="B81" s="258" t="s">
        <v>26</v>
      </c>
      <c r="C81" s="362">
        <v>0</v>
      </c>
      <c r="D81" s="362">
        <v>-29040.5</v>
      </c>
      <c r="E81" s="295" t="e">
        <f t="shared" si="0"/>
        <v>#DIV/0!</v>
      </c>
      <c r="F81" s="295">
        <f>SUM(D81-C81)</f>
        <v>-29040.5</v>
      </c>
    </row>
    <row r="82" spans="1:8" s="6" customFormat="1" ht="56.25" hidden="1">
      <c r="A82" s="3">
        <v>3000000000</v>
      </c>
      <c r="B82" s="257" t="s">
        <v>27</v>
      </c>
      <c r="C82" s="365">
        <v>0</v>
      </c>
      <c r="D82" s="454">
        <v>0</v>
      </c>
      <c r="E82" s="295" t="e">
        <f t="shared" si="0"/>
        <v>#DIV/0!</v>
      </c>
      <c r="F82" s="294">
        <f t="shared" si="1"/>
        <v>0</v>
      </c>
    </row>
    <row r="83" spans="1:8" s="6" customFormat="1" ht="22.5" customHeight="1">
      <c r="A83" s="3"/>
      <c r="B83" s="255" t="s">
        <v>28</v>
      </c>
      <c r="C83" s="471">
        <f>C72+C73</f>
        <v>713962.09100000001</v>
      </c>
      <c r="D83" s="472">
        <f>D72+D73</f>
        <v>-790.54276000000027</v>
      </c>
      <c r="E83" s="295">
        <f>SUM(D83/C83*100)</f>
        <v>-0.11072615338620273</v>
      </c>
      <c r="F83" s="294">
        <f>SUM(D84-C83)</f>
        <v>-738467.95600000001</v>
      </c>
      <c r="G83" s="323"/>
      <c r="H83" s="94"/>
    </row>
    <row r="84" spans="1:8" s="6" customFormat="1" ht="22.5">
      <c r="A84" s="3"/>
      <c r="B84" s="264" t="s">
        <v>321</v>
      </c>
      <c r="C84" s="458">
        <f>C83-C144</f>
        <v>0</v>
      </c>
      <c r="D84" s="294">
        <f>D83-D144</f>
        <v>-24505.864999999998</v>
      </c>
      <c r="E84" s="296"/>
      <c r="F84" s="296"/>
      <c r="G84" s="94"/>
      <c r="H84" s="94"/>
    </row>
    <row r="85" spans="1:8" ht="23.25">
      <c r="A85" s="23"/>
      <c r="B85" s="24"/>
      <c r="C85" s="366"/>
      <c r="D85" s="366"/>
      <c r="E85" s="297"/>
      <c r="F85" s="297"/>
    </row>
    <row r="86" spans="1:8" ht="63">
      <c r="A86" s="28" t="s">
        <v>1</v>
      </c>
      <c r="B86" s="28" t="s">
        <v>29</v>
      </c>
      <c r="C86" s="298" t="s">
        <v>434</v>
      </c>
      <c r="D86" s="455" t="s">
        <v>415</v>
      </c>
      <c r="E86" s="298" t="s">
        <v>3</v>
      </c>
      <c r="F86" s="299" t="s">
        <v>4</v>
      </c>
    </row>
    <row r="87" spans="1:8" ht="22.5">
      <c r="A87" s="29">
        <v>1</v>
      </c>
      <c r="B87" s="28">
        <v>2</v>
      </c>
      <c r="C87" s="300">
        <v>3</v>
      </c>
      <c r="D87" s="456">
        <v>4</v>
      </c>
      <c r="E87" s="300">
        <v>5</v>
      </c>
      <c r="F87" s="300">
        <v>6</v>
      </c>
    </row>
    <row r="88" spans="1:8" s="6" customFormat="1" ht="22.5">
      <c r="A88" s="30" t="s">
        <v>30</v>
      </c>
      <c r="B88" s="265" t="s">
        <v>31</v>
      </c>
      <c r="C88" s="473">
        <f>SUM(C89:C95)</f>
        <v>43933.822869999996</v>
      </c>
      <c r="D88" s="473">
        <f>SUM(D89:D95)</f>
        <v>2301.7625200000002</v>
      </c>
      <c r="E88" s="301">
        <f>SUM(D88/C88*100)</f>
        <v>5.2391582831544303</v>
      </c>
      <c r="F88" s="301">
        <f>SUM(D88-C88)</f>
        <v>-41632.06035</v>
      </c>
    </row>
    <row r="89" spans="1:8" s="6" customFormat="1" ht="37.5">
      <c r="A89" s="35" t="s">
        <v>32</v>
      </c>
      <c r="B89" s="266" t="s">
        <v>33</v>
      </c>
      <c r="C89" s="474">
        <v>50</v>
      </c>
      <c r="D89" s="474">
        <v>0</v>
      </c>
      <c r="E89" s="301">
        <f>SUM(D89/C89*100)</f>
        <v>0</v>
      </c>
      <c r="F89" s="301">
        <f>SUM(D89-C89)</f>
        <v>-50</v>
      </c>
    </row>
    <row r="90" spans="1:8" ht="21.75" customHeight="1">
      <c r="A90" s="35" t="s">
        <v>34</v>
      </c>
      <c r="B90" s="267" t="s">
        <v>35</v>
      </c>
      <c r="C90" s="474">
        <v>21864.261999999999</v>
      </c>
      <c r="D90" s="474">
        <v>573.64318000000003</v>
      </c>
      <c r="E90" s="302">
        <f t="shared" ref="E90:E144" si="3">SUM(D90/C90*100)</f>
        <v>2.6236567234695598</v>
      </c>
      <c r="F90" s="302">
        <f t="shared" ref="F90:F144" si="4">SUM(D90-C90)</f>
        <v>-21290.61882</v>
      </c>
    </row>
    <row r="91" spans="1:8" ht="19.5" customHeight="1">
      <c r="A91" s="35" t="s">
        <v>36</v>
      </c>
      <c r="B91" s="267" t="s">
        <v>37</v>
      </c>
      <c r="C91" s="474">
        <v>10.5</v>
      </c>
      <c r="D91" s="474">
        <v>0</v>
      </c>
      <c r="E91" s="302">
        <f t="shared" si="3"/>
        <v>0</v>
      </c>
      <c r="F91" s="302">
        <f t="shared" si="4"/>
        <v>-10.5</v>
      </c>
    </row>
    <row r="92" spans="1:8" ht="38.25" customHeight="1">
      <c r="A92" s="35" t="s">
        <v>38</v>
      </c>
      <c r="B92" s="267" t="s">
        <v>39</v>
      </c>
      <c r="C92" s="475">
        <v>5040.2</v>
      </c>
      <c r="D92" s="475">
        <v>387.11934000000002</v>
      </c>
      <c r="E92" s="302">
        <f t="shared" si="3"/>
        <v>7.6806344986310071</v>
      </c>
      <c r="F92" s="302">
        <f t="shared" si="4"/>
        <v>-4653.0806599999996</v>
      </c>
    </row>
    <row r="93" spans="1:8" ht="18.75" customHeight="1">
      <c r="A93" s="35" t="s">
        <v>40</v>
      </c>
      <c r="B93" s="267" t="s">
        <v>41</v>
      </c>
      <c r="C93" s="474">
        <v>0</v>
      </c>
      <c r="D93" s="474">
        <v>0</v>
      </c>
      <c r="E93" s="302" t="e">
        <f t="shared" si="3"/>
        <v>#DIV/0!</v>
      </c>
      <c r="F93" s="302">
        <f t="shared" si="4"/>
        <v>0</v>
      </c>
    </row>
    <row r="94" spans="1:8" ht="24.75" customHeight="1">
      <c r="A94" s="35" t="s">
        <v>42</v>
      </c>
      <c r="B94" s="267" t="s">
        <v>43</v>
      </c>
      <c r="C94" s="475">
        <v>1802.9628700000001</v>
      </c>
      <c r="D94" s="475">
        <v>0</v>
      </c>
      <c r="E94" s="302">
        <f t="shared" si="3"/>
        <v>0</v>
      </c>
      <c r="F94" s="302">
        <f t="shared" si="4"/>
        <v>-1802.9628700000001</v>
      </c>
    </row>
    <row r="95" spans="1:8" ht="24" customHeight="1">
      <c r="A95" s="35" t="s">
        <v>44</v>
      </c>
      <c r="B95" s="267" t="s">
        <v>45</v>
      </c>
      <c r="C95" s="474">
        <v>15165.897999999999</v>
      </c>
      <c r="D95" s="474">
        <v>1341</v>
      </c>
      <c r="E95" s="302">
        <f t="shared" si="3"/>
        <v>8.8422063764374528</v>
      </c>
      <c r="F95" s="302">
        <f t="shared" si="4"/>
        <v>-13824.897999999999</v>
      </c>
    </row>
    <row r="96" spans="1:8" s="6" customFormat="1" ht="22.5">
      <c r="A96" s="41" t="s">
        <v>46</v>
      </c>
      <c r="B96" s="268" t="s">
        <v>47</v>
      </c>
      <c r="C96" s="473">
        <f>C97</f>
        <v>2135.4</v>
      </c>
      <c r="D96" s="473">
        <f>D97</f>
        <v>178</v>
      </c>
      <c r="E96" s="301">
        <f t="shared" si="3"/>
        <v>8.335674815022946</v>
      </c>
      <c r="F96" s="301">
        <f t="shared" si="4"/>
        <v>-1957.4</v>
      </c>
    </row>
    <row r="97" spans="1:7" ht="23.25">
      <c r="A97" s="43" t="s">
        <v>48</v>
      </c>
      <c r="B97" s="269" t="s">
        <v>49</v>
      </c>
      <c r="C97" s="474">
        <v>2135.4</v>
      </c>
      <c r="D97" s="474">
        <v>178</v>
      </c>
      <c r="E97" s="302">
        <f t="shared" si="3"/>
        <v>8.335674815022946</v>
      </c>
      <c r="F97" s="302">
        <f t="shared" si="4"/>
        <v>-1957.4</v>
      </c>
    </row>
    <row r="98" spans="1:7" s="6" customFormat="1" ht="21" customHeight="1">
      <c r="A98" s="30" t="s">
        <v>50</v>
      </c>
      <c r="B98" s="265" t="s">
        <v>51</v>
      </c>
      <c r="C98" s="473">
        <f>SUM(C100:C103)</f>
        <v>4095.6000000000004</v>
      </c>
      <c r="D98" s="473">
        <f>SUM(D100:D103)</f>
        <v>69</v>
      </c>
      <c r="E98" s="301">
        <f t="shared" si="3"/>
        <v>1.6847348373864635</v>
      </c>
      <c r="F98" s="301">
        <f t="shared" si="4"/>
        <v>-4026.6000000000004</v>
      </c>
    </row>
    <row r="99" spans="1:7" ht="23.25" hidden="1">
      <c r="A99" s="35" t="s">
        <v>52</v>
      </c>
      <c r="B99" s="267" t="s">
        <v>53</v>
      </c>
      <c r="C99" s="474"/>
      <c r="D99" s="474"/>
      <c r="E99" s="302" t="e">
        <f t="shared" si="3"/>
        <v>#DIV/0!</v>
      </c>
      <c r="F99" s="302">
        <f t="shared" si="4"/>
        <v>0</v>
      </c>
    </row>
    <row r="100" spans="1:7" ht="23.25">
      <c r="A100" s="45" t="s">
        <v>54</v>
      </c>
      <c r="B100" s="267" t="s">
        <v>327</v>
      </c>
      <c r="C100" s="474">
        <v>1537.8</v>
      </c>
      <c r="D100" s="474">
        <v>18</v>
      </c>
      <c r="E100" s="302">
        <f t="shared" si="3"/>
        <v>1.1705033164260632</v>
      </c>
      <c r="F100" s="302">
        <f t="shared" si="4"/>
        <v>-1519.8</v>
      </c>
    </row>
    <row r="101" spans="1:7" ht="36.75" customHeight="1">
      <c r="A101" s="46" t="s">
        <v>56</v>
      </c>
      <c r="B101" s="270" t="s">
        <v>57</v>
      </c>
      <c r="C101" s="474">
        <v>2277.8000000000002</v>
      </c>
      <c r="D101" s="474">
        <v>51</v>
      </c>
      <c r="E101" s="302">
        <f t="shared" si="3"/>
        <v>2.239002546316621</v>
      </c>
      <c r="F101" s="302">
        <f t="shared" si="4"/>
        <v>-2226.8000000000002</v>
      </c>
    </row>
    <row r="102" spans="1:7" ht="21" customHeight="1">
      <c r="A102" s="46" t="s">
        <v>219</v>
      </c>
      <c r="B102" s="270" t="s">
        <v>220</v>
      </c>
      <c r="C102" s="474">
        <v>0</v>
      </c>
      <c r="D102" s="474">
        <v>0</v>
      </c>
      <c r="E102" s="302" t="e">
        <f t="shared" si="3"/>
        <v>#DIV/0!</v>
      </c>
      <c r="F102" s="302">
        <f t="shared" si="4"/>
        <v>0</v>
      </c>
    </row>
    <row r="103" spans="1:7" ht="34.5" customHeight="1">
      <c r="A103" s="46" t="s">
        <v>358</v>
      </c>
      <c r="B103" s="270" t="s">
        <v>359</v>
      </c>
      <c r="C103" s="476">
        <v>280</v>
      </c>
      <c r="D103" s="474">
        <v>0</v>
      </c>
      <c r="E103" s="302">
        <f t="shared" si="3"/>
        <v>0</v>
      </c>
      <c r="F103" s="302">
        <f t="shared" si="4"/>
        <v>-280</v>
      </c>
    </row>
    <row r="104" spans="1:7" s="6" customFormat="1" ht="25.5" customHeight="1">
      <c r="A104" s="30" t="s">
        <v>58</v>
      </c>
      <c r="B104" s="265" t="s">
        <v>59</v>
      </c>
      <c r="C104" s="477">
        <f>SUM(C106:C109)</f>
        <v>171688.49999999997</v>
      </c>
      <c r="D104" s="477">
        <f>SUM(D106:D109)</f>
        <v>0</v>
      </c>
      <c r="E104" s="301">
        <f t="shared" si="3"/>
        <v>0</v>
      </c>
      <c r="F104" s="301">
        <f t="shared" si="4"/>
        <v>-171688.49999999997</v>
      </c>
    </row>
    <row r="105" spans="1:7" ht="0.75" hidden="1" customHeight="1">
      <c r="A105" s="35" t="s">
        <v>60</v>
      </c>
      <c r="B105" s="267" t="s">
        <v>61</v>
      </c>
      <c r="C105" s="478">
        <v>0</v>
      </c>
      <c r="D105" s="474">
        <v>0</v>
      </c>
      <c r="E105" s="302" t="e">
        <f t="shared" si="3"/>
        <v>#DIV/0!</v>
      </c>
      <c r="F105" s="302">
        <f t="shared" si="4"/>
        <v>0</v>
      </c>
    </row>
    <row r="106" spans="1:7" s="6" customFormat="1" ht="20.25" customHeight="1">
      <c r="A106" s="35" t="s">
        <v>60</v>
      </c>
      <c r="B106" s="267" t="s">
        <v>324</v>
      </c>
      <c r="C106" s="478">
        <v>61.3</v>
      </c>
      <c r="D106" s="474">
        <v>0</v>
      </c>
      <c r="E106" s="302">
        <f t="shared" si="3"/>
        <v>0</v>
      </c>
      <c r="F106" s="302">
        <f t="shared" si="4"/>
        <v>-61.3</v>
      </c>
      <c r="G106" s="50"/>
    </row>
    <row r="107" spans="1:7" s="6" customFormat="1" ht="20.25" customHeight="1">
      <c r="A107" s="35" t="s">
        <v>62</v>
      </c>
      <c r="B107" s="267" t="s">
        <v>437</v>
      </c>
      <c r="C107" s="478">
        <v>300</v>
      </c>
      <c r="D107" s="474"/>
      <c r="E107" s="302"/>
      <c r="F107" s="302"/>
      <c r="G107" s="50"/>
    </row>
    <row r="108" spans="1:7" ht="26.25" customHeight="1">
      <c r="A108" s="35" t="s">
        <v>64</v>
      </c>
      <c r="B108" s="267" t="s">
        <v>65</v>
      </c>
      <c r="C108" s="478">
        <v>170497.8</v>
      </c>
      <c r="D108" s="474">
        <v>0</v>
      </c>
      <c r="E108" s="302">
        <f t="shared" si="3"/>
        <v>0</v>
      </c>
      <c r="F108" s="302">
        <f t="shared" si="4"/>
        <v>-170497.8</v>
      </c>
    </row>
    <row r="109" spans="1:7" ht="38.25">
      <c r="A109" s="35" t="s">
        <v>66</v>
      </c>
      <c r="B109" s="267" t="s">
        <v>67</v>
      </c>
      <c r="C109" s="478">
        <v>829.4</v>
      </c>
      <c r="D109" s="474">
        <v>0</v>
      </c>
      <c r="E109" s="302">
        <f t="shared" si="3"/>
        <v>0</v>
      </c>
      <c r="F109" s="302">
        <f t="shared" si="4"/>
        <v>-829.4</v>
      </c>
    </row>
    <row r="110" spans="1:7" s="6" customFormat="1" ht="37.5">
      <c r="A110" s="30" t="s">
        <v>68</v>
      </c>
      <c r="B110" s="265" t="s">
        <v>69</v>
      </c>
      <c r="C110" s="473">
        <f>SUM(C111:C113)</f>
        <v>9099.7086299999992</v>
      </c>
      <c r="D110" s="473">
        <f>SUM(D111:D113)</f>
        <v>60.786909999999999</v>
      </c>
      <c r="E110" s="301">
        <f t="shared" si="3"/>
        <v>0.66800941075846298</v>
      </c>
      <c r="F110" s="301">
        <f t="shared" si="4"/>
        <v>-9038.9217199999985</v>
      </c>
    </row>
    <row r="111" spans="1:7" ht="23.25">
      <c r="A111" s="35" t="s">
        <v>70</v>
      </c>
      <c r="B111" s="271" t="s">
        <v>71</v>
      </c>
      <c r="C111" s="474">
        <v>1010.6</v>
      </c>
      <c r="D111" s="474">
        <v>60.786909999999999</v>
      </c>
      <c r="E111" s="302">
        <f t="shared" si="3"/>
        <v>6.0149327132396593</v>
      </c>
      <c r="F111" s="302">
        <f t="shared" si="4"/>
        <v>-949.81308999999999</v>
      </c>
    </row>
    <row r="112" spans="1:7" ht="23.25" customHeight="1">
      <c r="A112" s="35" t="s">
        <v>72</v>
      </c>
      <c r="B112" s="271" t="s">
        <v>73</v>
      </c>
      <c r="C112" s="474">
        <v>1800</v>
      </c>
      <c r="D112" s="474">
        <v>0</v>
      </c>
      <c r="E112" s="302">
        <f t="shared" si="3"/>
        <v>0</v>
      </c>
      <c r="F112" s="302">
        <f t="shared" si="4"/>
        <v>-1800</v>
      </c>
    </row>
    <row r="113" spans="1:7" ht="19.5" customHeight="1">
      <c r="A113" s="35" t="s">
        <v>74</v>
      </c>
      <c r="B113" s="267" t="s">
        <v>75</v>
      </c>
      <c r="C113" s="474">
        <v>6289.1086299999997</v>
      </c>
      <c r="D113" s="474">
        <v>0</v>
      </c>
      <c r="E113" s="302">
        <f t="shared" si="3"/>
        <v>0</v>
      </c>
      <c r="F113" s="302">
        <f t="shared" si="4"/>
        <v>-6289.1086299999997</v>
      </c>
    </row>
    <row r="114" spans="1:7" s="6" customFormat="1" ht="22.5">
      <c r="A114" s="30" t="s">
        <v>76</v>
      </c>
      <c r="B114" s="272" t="s">
        <v>77</v>
      </c>
      <c r="C114" s="477">
        <f>SUM(C115)</f>
        <v>32</v>
      </c>
      <c r="D114" s="477">
        <f>SUM(D115)</f>
        <v>0</v>
      </c>
      <c r="E114" s="301">
        <f t="shared" si="3"/>
        <v>0</v>
      </c>
      <c r="F114" s="301">
        <f t="shared" si="4"/>
        <v>-32</v>
      </c>
    </row>
    <row r="115" spans="1:7" ht="38.25">
      <c r="A115" s="35" t="s">
        <v>78</v>
      </c>
      <c r="B115" s="271" t="s">
        <v>79</v>
      </c>
      <c r="C115" s="479">
        <v>32</v>
      </c>
      <c r="D115" s="475">
        <v>0</v>
      </c>
      <c r="E115" s="302">
        <f t="shared" si="3"/>
        <v>0</v>
      </c>
      <c r="F115" s="302">
        <f t="shared" si="4"/>
        <v>-32</v>
      </c>
    </row>
    <row r="116" spans="1:7" s="6" customFormat="1" ht="22.5">
      <c r="A116" s="30" t="s">
        <v>80</v>
      </c>
      <c r="B116" s="272" t="s">
        <v>81</v>
      </c>
      <c r="C116" s="477">
        <f>SUM(C117:C121)</f>
        <v>357274.39999999997</v>
      </c>
      <c r="D116" s="477">
        <f>D117+D118+D120+D121+D119</f>
        <v>15463.69081</v>
      </c>
      <c r="E116" s="301">
        <f t="shared" si="3"/>
        <v>4.3282392497195437</v>
      </c>
      <c r="F116" s="301">
        <f t="shared" si="4"/>
        <v>-341810.70918999997</v>
      </c>
    </row>
    <row r="117" spans="1:7" ht="23.25">
      <c r="A117" s="35" t="s">
        <v>82</v>
      </c>
      <c r="B117" s="271" t="s">
        <v>258</v>
      </c>
      <c r="C117" s="478">
        <v>90053.35</v>
      </c>
      <c r="D117" s="474">
        <v>3839.14</v>
      </c>
      <c r="E117" s="302">
        <f t="shared" si="3"/>
        <v>4.2631839903790363</v>
      </c>
      <c r="F117" s="302">
        <f t="shared" si="4"/>
        <v>-86214.21</v>
      </c>
    </row>
    <row r="118" spans="1:7" ht="23.25">
      <c r="A118" s="35" t="s">
        <v>83</v>
      </c>
      <c r="B118" s="271" t="s">
        <v>259</v>
      </c>
      <c r="C118" s="478">
        <v>240556.75</v>
      </c>
      <c r="D118" s="474">
        <v>10727.44881</v>
      </c>
      <c r="E118" s="302">
        <f t="shared" si="3"/>
        <v>4.4594253996198399</v>
      </c>
      <c r="F118" s="302">
        <f t="shared" si="4"/>
        <v>-229829.30119</v>
      </c>
    </row>
    <row r="119" spans="1:7" ht="23.25">
      <c r="A119" s="35" t="s">
        <v>335</v>
      </c>
      <c r="B119" s="271" t="s">
        <v>336</v>
      </c>
      <c r="C119" s="478">
        <v>18752.7</v>
      </c>
      <c r="D119" s="474">
        <v>847.90200000000004</v>
      </c>
      <c r="E119" s="302">
        <f t="shared" si="3"/>
        <v>4.5214929050216766</v>
      </c>
      <c r="F119" s="302">
        <f t="shared" si="4"/>
        <v>-17904.798000000003</v>
      </c>
    </row>
    <row r="120" spans="1:7" ht="23.25">
      <c r="A120" s="35" t="s">
        <v>84</v>
      </c>
      <c r="B120" s="271" t="s">
        <v>260</v>
      </c>
      <c r="C120" s="478">
        <v>5403.3</v>
      </c>
      <c r="D120" s="474">
        <v>3.7</v>
      </c>
      <c r="E120" s="302">
        <f t="shared" si="3"/>
        <v>6.8476671663612973E-2</v>
      </c>
      <c r="F120" s="302">
        <f t="shared" si="4"/>
        <v>-5399.6</v>
      </c>
    </row>
    <row r="121" spans="1:7" ht="23.25">
      <c r="A121" s="35" t="s">
        <v>85</v>
      </c>
      <c r="B121" s="271" t="s">
        <v>261</v>
      </c>
      <c r="C121" s="478">
        <v>2508.3000000000002</v>
      </c>
      <c r="D121" s="474">
        <v>45.5</v>
      </c>
      <c r="E121" s="302">
        <f t="shared" si="3"/>
        <v>1.8139775943866363</v>
      </c>
      <c r="F121" s="302">
        <f t="shared" si="4"/>
        <v>-2462.8000000000002</v>
      </c>
    </row>
    <row r="122" spans="1:7" s="6" customFormat="1" ht="22.5">
      <c r="A122" s="30" t="s">
        <v>86</v>
      </c>
      <c r="B122" s="265" t="s">
        <v>87</v>
      </c>
      <c r="C122" s="473">
        <f>SUM(C123:C124)</f>
        <v>46408.408259999997</v>
      </c>
      <c r="D122" s="473">
        <f>SUM(D123:D124)</f>
        <v>2881.9059999999999</v>
      </c>
      <c r="E122" s="301">
        <f t="shared" si="3"/>
        <v>6.2098790026460611</v>
      </c>
      <c r="F122" s="301">
        <f t="shared" si="4"/>
        <v>-43526.502259999994</v>
      </c>
    </row>
    <row r="123" spans="1:7" ht="23.25">
      <c r="A123" s="35" t="s">
        <v>88</v>
      </c>
      <c r="B123" s="267" t="s">
        <v>234</v>
      </c>
      <c r="C123" s="474">
        <v>45308.408259999997</v>
      </c>
      <c r="D123" s="474">
        <v>2727.2420000000002</v>
      </c>
      <c r="E123" s="302">
        <f t="shared" si="3"/>
        <v>6.0192845097313077</v>
      </c>
      <c r="F123" s="302">
        <f t="shared" si="4"/>
        <v>-42581.166259999998</v>
      </c>
    </row>
    <row r="124" spans="1:7" ht="38.25">
      <c r="A124" s="35" t="s">
        <v>273</v>
      </c>
      <c r="B124" s="267" t="s">
        <v>274</v>
      </c>
      <c r="C124" s="474">
        <v>1100</v>
      </c>
      <c r="D124" s="474">
        <v>154.66399999999999</v>
      </c>
      <c r="E124" s="302">
        <f t="shared" si="3"/>
        <v>14.060363636363634</v>
      </c>
      <c r="F124" s="302">
        <f t="shared" si="4"/>
        <v>-945.33600000000001</v>
      </c>
    </row>
    <row r="125" spans="1:7" s="6" customFormat="1" ht="22.5">
      <c r="A125" s="52">
        <v>1000</v>
      </c>
      <c r="B125" s="265" t="s">
        <v>89</v>
      </c>
      <c r="C125" s="473">
        <f>SUM(C126:C129)</f>
        <v>42998.211240000004</v>
      </c>
      <c r="D125" s="480">
        <f>D126+D127+D128+D129</f>
        <v>41.145000000000003</v>
      </c>
      <c r="E125" s="301">
        <f t="shared" si="3"/>
        <v>9.5690027127742439E-2</v>
      </c>
      <c r="F125" s="301">
        <f t="shared" si="4"/>
        <v>-42957.066240000007</v>
      </c>
      <c r="G125" s="94"/>
    </row>
    <row r="126" spans="1:7" ht="23.25">
      <c r="A126" s="53">
        <v>1001</v>
      </c>
      <c r="B126" s="273" t="s">
        <v>90</v>
      </c>
      <c r="C126" s="474">
        <v>60</v>
      </c>
      <c r="D126" s="474">
        <v>0</v>
      </c>
      <c r="E126" s="302">
        <f t="shared" si="3"/>
        <v>0</v>
      </c>
      <c r="F126" s="302">
        <f t="shared" si="4"/>
        <v>-60</v>
      </c>
    </row>
    <row r="127" spans="1:7" ht="23.25">
      <c r="A127" s="53">
        <v>1003</v>
      </c>
      <c r="B127" s="273" t="s">
        <v>91</v>
      </c>
      <c r="C127" s="474">
        <v>39813.62124</v>
      </c>
      <c r="D127" s="474">
        <v>41.145000000000003</v>
      </c>
      <c r="E127" s="302">
        <f t="shared" si="3"/>
        <v>0.10334402829618118</v>
      </c>
      <c r="F127" s="302">
        <f t="shared" si="4"/>
        <v>-39772.476240000004</v>
      </c>
    </row>
    <row r="128" spans="1:7" ht="23.25">
      <c r="A128" s="53">
        <v>1004</v>
      </c>
      <c r="B128" s="273" t="s">
        <v>92</v>
      </c>
      <c r="C128" s="474">
        <v>2979.19</v>
      </c>
      <c r="D128" s="481">
        <v>0</v>
      </c>
      <c r="E128" s="302">
        <f t="shared" si="3"/>
        <v>0</v>
      </c>
      <c r="F128" s="302">
        <f t="shared" si="4"/>
        <v>-2979.19</v>
      </c>
    </row>
    <row r="129" spans="1:7" ht="24.75" customHeight="1">
      <c r="A129" s="35" t="s">
        <v>93</v>
      </c>
      <c r="B129" s="267" t="s">
        <v>94</v>
      </c>
      <c r="C129" s="474">
        <v>145.4</v>
      </c>
      <c r="D129" s="474">
        <v>0</v>
      </c>
      <c r="E129" s="302">
        <f t="shared" si="3"/>
        <v>0</v>
      </c>
      <c r="F129" s="302">
        <f t="shared" si="4"/>
        <v>-145.4</v>
      </c>
    </row>
    <row r="130" spans="1:7" ht="23.25">
      <c r="A130" s="30" t="s">
        <v>95</v>
      </c>
      <c r="B130" s="265" t="s">
        <v>96</v>
      </c>
      <c r="C130" s="473">
        <f>C131+C132</f>
        <v>5336.9</v>
      </c>
      <c r="D130" s="473">
        <f>D131+D132</f>
        <v>361.24799999999999</v>
      </c>
      <c r="E130" s="302">
        <f t="shared" si="3"/>
        <v>6.7688733159699446</v>
      </c>
      <c r="F130" s="296">
        <f>F131+F132+F133+F134+F135</f>
        <v>-4975.652</v>
      </c>
    </row>
    <row r="131" spans="1:7" ht="23.25">
      <c r="A131" s="35" t="s">
        <v>97</v>
      </c>
      <c r="B131" s="267" t="s">
        <v>98</v>
      </c>
      <c r="C131" s="474">
        <v>350</v>
      </c>
      <c r="D131" s="474">
        <v>0</v>
      </c>
      <c r="E131" s="302">
        <f t="shared" si="3"/>
        <v>0</v>
      </c>
      <c r="F131" s="302">
        <f t="shared" ref="F131:F139" si="5">SUM(D131-C131)</f>
        <v>-350</v>
      </c>
    </row>
    <row r="132" spans="1:7" ht="20.25" customHeight="1">
      <c r="A132" s="35" t="s">
        <v>99</v>
      </c>
      <c r="B132" s="267" t="s">
        <v>100</v>
      </c>
      <c r="C132" s="474">
        <v>4986.8999999999996</v>
      </c>
      <c r="D132" s="474">
        <v>361.24799999999999</v>
      </c>
      <c r="E132" s="302">
        <f t="shared" si="3"/>
        <v>7.2439391204956989</v>
      </c>
      <c r="F132" s="302">
        <f t="shared" si="5"/>
        <v>-4625.652</v>
      </c>
    </row>
    <row r="133" spans="1:7" ht="15.75" hidden="1" customHeight="1">
      <c r="A133" s="35" t="s">
        <v>101</v>
      </c>
      <c r="B133" s="267" t="s">
        <v>102</v>
      </c>
      <c r="C133" s="474">
        <f>SUM(C123:C124)</f>
        <v>46408.408259999997</v>
      </c>
      <c r="D133" s="474"/>
      <c r="E133" s="302">
        <f t="shared" si="3"/>
        <v>0</v>
      </c>
      <c r="F133" s="302"/>
    </row>
    <row r="134" spans="1:7" ht="15.75" hidden="1" customHeight="1">
      <c r="A134" s="35" t="s">
        <v>103</v>
      </c>
      <c r="B134" s="267" t="s">
        <v>104</v>
      </c>
      <c r="C134" s="474"/>
      <c r="D134" s="474"/>
      <c r="E134" s="302" t="e">
        <f t="shared" si="3"/>
        <v>#DIV/0!</v>
      </c>
      <c r="F134" s="302"/>
    </row>
    <row r="135" spans="1:7" ht="15.75" hidden="1" customHeight="1">
      <c r="A135" s="35" t="s">
        <v>105</v>
      </c>
      <c r="B135" s="267" t="s">
        <v>106</v>
      </c>
      <c r="C135" s="474"/>
      <c r="D135" s="474"/>
      <c r="E135" s="302" t="e">
        <f t="shared" si="3"/>
        <v>#DIV/0!</v>
      </c>
      <c r="F135" s="302"/>
    </row>
    <row r="136" spans="1:7" ht="20.25" customHeight="1">
      <c r="A136" s="30" t="s">
        <v>107</v>
      </c>
      <c r="B136" s="265" t="s">
        <v>108</v>
      </c>
      <c r="C136" s="473">
        <f>C137</f>
        <v>45.14</v>
      </c>
      <c r="D136" s="482">
        <f>D137</f>
        <v>0</v>
      </c>
      <c r="E136" s="302">
        <f>SUM(D136/C136*100)</f>
        <v>0</v>
      </c>
      <c r="F136" s="302">
        <f t="shared" si="5"/>
        <v>-45.14</v>
      </c>
    </row>
    <row r="137" spans="1:7" ht="22.5" customHeight="1">
      <c r="A137" s="35" t="s">
        <v>109</v>
      </c>
      <c r="B137" s="267" t="s">
        <v>110</v>
      </c>
      <c r="C137" s="474">
        <v>45.14</v>
      </c>
      <c r="D137" s="474">
        <v>0</v>
      </c>
      <c r="E137" s="302">
        <f t="shared" si="3"/>
        <v>0</v>
      </c>
      <c r="F137" s="302">
        <f t="shared" si="5"/>
        <v>-45.14</v>
      </c>
    </row>
    <row r="138" spans="1:7" ht="19.5" customHeight="1">
      <c r="A138" s="30" t="s">
        <v>111</v>
      </c>
      <c r="B138" s="268" t="s">
        <v>112</v>
      </c>
      <c r="C138" s="483">
        <f>C139</f>
        <v>0</v>
      </c>
      <c r="D138" s="483">
        <v>0</v>
      </c>
      <c r="E138" s="302"/>
      <c r="F138" s="301">
        <f t="shared" si="5"/>
        <v>0</v>
      </c>
    </row>
    <row r="139" spans="1:7" ht="37.5" customHeight="1">
      <c r="A139" s="35" t="s">
        <v>113</v>
      </c>
      <c r="B139" s="269" t="s">
        <v>114</v>
      </c>
      <c r="C139" s="475">
        <v>0</v>
      </c>
      <c r="D139" s="475">
        <v>0</v>
      </c>
      <c r="E139" s="301"/>
      <c r="F139" s="302">
        <f t="shared" si="5"/>
        <v>0</v>
      </c>
    </row>
    <row r="140" spans="1:7" s="6" customFormat="1" ht="19.5" customHeight="1">
      <c r="A140" s="52">
        <v>1400</v>
      </c>
      <c r="B140" s="274" t="s">
        <v>115</v>
      </c>
      <c r="C140" s="477">
        <f>C141+C142+C143</f>
        <v>30914</v>
      </c>
      <c r="D140" s="477">
        <f>D141+D142+D143</f>
        <v>2357.7829999999999</v>
      </c>
      <c r="E140" s="301">
        <f t="shared" si="3"/>
        <v>7.6269101378016426</v>
      </c>
      <c r="F140" s="301">
        <f t="shared" si="4"/>
        <v>-28556.217000000001</v>
      </c>
    </row>
    <row r="141" spans="1:7" ht="40.5" customHeight="1">
      <c r="A141" s="53">
        <v>1401</v>
      </c>
      <c r="B141" s="273" t="s">
        <v>116</v>
      </c>
      <c r="C141" s="478">
        <v>28294</v>
      </c>
      <c r="D141" s="474">
        <v>2357.7829999999999</v>
      </c>
      <c r="E141" s="302">
        <f t="shared" si="3"/>
        <v>8.333155439315755</v>
      </c>
      <c r="F141" s="302">
        <f t="shared" si="4"/>
        <v>-25936.217000000001</v>
      </c>
    </row>
    <row r="142" spans="1:7" ht="24.75" customHeight="1">
      <c r="A142" s="53">
        <v>1402</v>
      </c>
      <c r="B142" s="273" t="s">
        <v>117</v>
      </c>
      <c r="C142" s="478">
        <v>2620</v>
      </c>
      <c r="D142" s="474">
        <v>0</v>
      </c>
      <c r="E142" s="302">
        <f t="shared" si="3"/>
        <v>0</v>
      </c>
      <c r="F142" s="302">
        <f t="shared" si="4"/>
        <v>-2620</v>
      </c>
    </row>
    <row r="143" spans="1:7" ht="27" customHeight="1">
      <c r="A143" s="53">
        <v>1403</v>
      </c>
      <c r="B143" s="273" t="s">
        <v>118</v>
      </c>
      <c r="C143" s="478">
        <v>0</v>
      </c>
      <c r="D143" s="474">
        <v>0</v>
      </c>
      <c r="E143" s="302" t="e">
        <f t="shared" si="3"/>
        <v>#DIV/0!</v>
      </c>
      <c r="F143" s="302">
        <f t="shared" si="4"/>
        <v>0</v>
      </c>
    </row>
    <row r="144" spans="1:7" s="6" customFormat="1" ht="22.5">
      <c r="A144" s="52"/>
      <c r="B144" s="275" t="s">
        <v>119</v>
      </c>
      <c r="C144" s="471">
        <f>C88+C96+C98+C104+C110+C114+C116+C122+C125+C130+C136+C138+C140</f>
        <v>713962.0909999999</v>
      </c>
      <c r="D144" s="484">
        <f>D88+D96+D98+D104+D110+D114+D116+D122+D125+D130+D136+D138+D140</f>
        <v>23715.322239999998</v>
      </c>
      <c r="E144" s="301">
        <f t="shared" si="3"/>
        <v>3.3216500622299847</v>
      </c>
      <c r="F144" s="301">
        <f t="shared" si="4"/>
        <v>-690246.76875999989</v>
      </c>
      <c r="G144" s="94"/>
    </row>
    <row r="145" spans="1:4">
      <c r="C145" s="367"/>
      <c r="D145" s="457"/>
    </row>
    <row r="146" spans="1:4" s="65" customFormat="1" ht="12.75">
      <c r="A146" s="63" t="s">
        <v>120</v>
      </c>
      <c r="B146" s="63"/>
      <c r="C146" s="134"/>
      <c r="D146" s="134"/>
    </row>
    <row r="147" spans="1:4" s="65" customFormat="1" ht="12.75">
      <c r="A147" s="66" t="s">
        <v>121</v>
      </c>
      <c r="B147" s="66"/>
      <c r="C147" s="134" t="s">
        <v>122</v>
      </c>
      <c r="D147" s="134"/>
    </row>
  </sheetData>
  <customSheetViews>
    <customSheetView guid="{48371D92-7293-4EF7-9726-BD0490560EEB}" scale="67" showPageBreaks="1" hiddenRows="1" view="pageBreakPreview" topLeftCell="A74">
      <selection activeCell="D144" sqref="D144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7" orientation="portrait" r:id="rId1"/>
      <headerFooter alignWithMargins="0"/>
    </customSheetView>
    <customSheetView guid="{1A52382B-3765-4E8C-903F-6B8919B7242E}" scale="67" showPageBreaks="1" hiddenRows="1" view="pageBreakPreview">
      <selection activeCell="E137" sqref="E137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7" orientation="portrait" r:id="rId2"/>
      <headerFooter alignWithMargins="0"/>
    </customSheetView>
    <customSheetView guid="{B30CE22D-C12F-4E12-8BB9-3AAE0A6991CC}" scale="60" showPageBreaks="1" hiddenRows="1" view="pageBreakPreview">
      <selection activeCell="C3" sqref="C3"/>
      <rowBreaks count="1" manualBreakCount="1">
        <brk id="83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3"/>
      <headerFooter alignWithMargins="0"/>
    </customSheetView>
    <customSheetView guid="{42584DC0-1D41-4C93-9B38-C388E7B8DAC4}" scale="67" showPageBreaks="1" hiddenRows="1" view="pageBreakPreview" topLeftCell="A67">
      <selection activeCell="D86" sqref="D86"/>
      <rowBreaks count="1" manualBreakCount="1">
        <brk id="69" max="5" man="1"/>
      </rowBreaks>
      <pageMargins left="0.59055118110236227" right="0.55118110236220474" top="0.15748031496062992" bottom="0.15748031496062992" header="0.15748031496062992" footer="0.27559055118110237"/>
      <pageSetup paperSize="9" scale="45" orientation="portrait" r:id="rId4"/>
      <headerFooter alignWithMargins="0"/>
    </customSheetView>
    <customSheetView guid="{1718F1EE-9F48-4DBE-9531-3B70F9C4A5DD}" scale="60" showPageBreaks="1" hiddenRows="1" view="pageBreakPreview" topLeftCell="A66">
      <selection activeCell="D77" sqref="D77"/>
      <rowBreaks count="1" manualBreakCount="1">
        <brk id="83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5"/>
      <headerFooter alignWithMargins="0"/>
    </customSheetView>
    <customSheetView guid="{3DCB9AAA-F09C-4EA6-B992-F93E466D374A}" scale="67" showPageBreaks="1" fitToPage="1" hiddenRows="1" view="pageBreakPreview" topLeftCell="A115">
      <selection activeCell="D87" sqref="D87:D142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47" fitToHeight="2" orientation="portrait" r:id="rId6"/>
      <headerFooter alignWithMargins="0"/>
    </customSheetView>
    <customSheetView guid="{A54C432C-6C68-4B53-A75C-446EB3A61B2B}" scale="60" showPageBreaks="1" hiddenRows="1" view="pageBreakPreview" topLeftCell="A92">
      <selection activeCell="C131" sqref="C131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7"/>
      <headerFooter alignWithMargins="0"/>
    </customSheetView>
    <customSheetView guid="{5BFCA170-DEAE-4D2C-98A0-1E68B427AC01}" scale="67" showPageBreaks="1" hiddenRows="1" view="pageBreakPreview" topLeftCell="A74">
      <selection activeCell="D144" sqref="D144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7" orientation="portrait" r:id="rId8"/>
      <headerFooter alignWithMargins="0"/>
    </customSheetView>
  </customSheetViews>
  <mergeCells count="2">
    <mergeCell ref="A1:F1"/>
    <mergeCell ref="A2:F2"/>
  </mergeCells>
  <phoneticPr fontId="0" type="noConversion"/>
  <pageMargins left="0.59055118110236227" right="0.55118110236220474" top="0.15748031496062992" bottom="0.15748031496062992" header="0.15748031496062992" footer="0.27559055118110237"/>
  <pageSetup paperSize="9" scale="37" orientation="portrait" r:id="rId9"/>
  <headerFooter alignWithMargins="0"/>
  <rowBreaks count="1" manualBreakCount="1">
    <brk id="8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K99"/>
  <sheetViews>
    <sheetView topLeftCell="A39" zoomScaleSheetLayoutView="70" workbookViewId="0">
      <selection activeCell="C69" sqref="C69"/>
    </sheetView>
  </sheetViews>
  <sheetFormatPr defaultRowHeight="15.75"/>
  <cols>
    <col min="1" max="1" width="14.7109375" style="58" customWidth="1"/>
    <col min="2" max="2" width="57.5703125" style="59" customWidth="1"/>
    <col min="3" max="3" width="18" style="62" customWidth="1"/>
    <col min="4" max="4" width="17.85546875" style="62" customWidth="1"/>
    <col min="5" max="5" width="12" style="62" customWidth="1"/>
    <col min="6" max="6" width="10.5703125" style="62" customWidth="1"/>
    <col min="7" max="7" width="15.42578125" style="1" bestFit="1" customWidth="1"/>
    <col min="8" max="8" width="14.85546875" style="1" customWidth="1"/>
    <col min="9" max="10" width="9.140625" style="1" customWidth="1"/>
    <col min="11" max="11" width="11.7109375" style="1" bestFit="1" customWidth="1"/>
    <col min="12" max="16384" width="9.140625" style="1"/>
  </cols>
  <sheetData>
    <row r="1" spans="1:6">
      <c r="A1" s="537" t="s">
        <v>416</v>
      </c>
      <c r="B1" s="537"/>
      <c r="C1" s="537"/>
      <c r="D1" s="537"/>
      <c r="E1" s="537"/>
      <c r="F1" s="537"/>
    </row>
    <row r="2" spans="1:6">
      <c r="A2" s="537"/>
      <c r="B2" s="537"/>
      <c r="C2" s="537"/>
      <c r="D2" s="537"/>
      <c r="E2" s="537"/>
      <c r="F2" s="537"/>
    </row>
    <row r="3" spans="1:6" ht="63">
      <c r="A3" s="2" t="s">
        <v>1</v>
      </c>
      <c r="B3" s="2" t="s">
        <v>2</v>
      </c>
      <c r="C3" s="72" t="s">
        <v>434</v>
      </c>
      <c r="D3" s="73" t="s">
        <v>417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C5+C7+C12+C14+C17+C20</f>
        <v>537.81500000000005</v>
      </c>
      <c r="D4" s="5">
        <f>D5+D12+D14+D17+D20+D7</f>
        <v>40.306990000000006</v>
      </c>
      <c r="E4" s="5">
        <f>SUM(D4/C4*100)</f>
        <v>7.4945827096678226</v>
      </c>
      <c r="F4" s="5">
        <f>SUM(D4-C4)</f>
        <v>-497.50801000000007</v>
      </c>
    </row>
    <row r="5" spans="1:6" s="6" customFormat="1">
      <c r="A5" s="68">
        <v>1010000000</v>
      </c>
      <c r="B5" s="67" t="s">
        <v>6</v>
      </c>
      <c r="C5" s="5">
        <f>C6</f>
        <v>68.849999999999994</v>
      </c>
      <c r="D5" s="5">
        <f>D6</f>
        <v>0.46709000000000001</v>
      </c>
      <c r="E5" s="5">
        <f t="shared" ref="E5:E47" si="0">SUM(D5/C5*100)</f>
        <v>0.67841684822076986</v>
      </c>
      <c r="F5" s="5">
        <f t="shared" ref="F5:F47" si="1">SUM(D5-C5)</f>
        <v>-68.382909999999995</v>
      </c>
    </row>
    <row r="6" spans="1:6">
      <c r="A6" s="7">
        <v>1010200001</v>
      </c>
      <c r="B6" s="8" t="s">
        <v>229</v>
      </c>
      <c r="C6" s="9">
        <v>68.849999999999994</v>
      </c>
      <c r="D6" s="10">
        <v>0.46709000000000001</v>
      </c>
      <c r="E6" s="9">
        <f t="shared" ref="E6:E11" si="2">SUM(D6/C6*100)</f>
        <v>0.67841684822076986</v>
      </c>
      <c r="F6" s="9">
        <f t="shared" si="1"/>
        <v>-68.382909999999995</v>
      </c>
    </row>
    <row r="7" spans="1:6" ht="31.5">
      <c r="A7" s="3">
        <v>1030000000</v>
      </c>
      <c r="B7" s="13" t="s">
        <v>281</v>
      </c>
      <c r="C7" s="5">
        <f>C8+C10+C9</f>
        <v>221.96500000000003</v>
      </c>
      <c r="D7" s="5">
        <f>D8+D10+D9+D11</f>
        <v>25.262840000000004</v>
      </c>
      <c r="E7" s="9">
        <f t="shared" si="2"/>
        <v>11.381452030725566</v>
      </c>
      <c r="F7" s="9">
        <f t="shared" si="1"/>
        <v>-196.70216000000002</v>
      </c>
    </row>
    <row r="8" spans="1:6">
      <c r="A8" s="7">
        <v>1030223001</v>
      </c>
      <c r="B8" s="8" t="s">
        <v>283</v>
      </c>
      <c r="C8" s="9">
        <v>82.8</v>
      </c>
      <c r="D8" s="10">
        <v>11.03243</v>
      </c>
      <c r="E8" s="9">
        <f t="shared" si="2"/>
        <v>13.324190821256037</v>
      </c>
      <c r="F8" s="9">
        <f t="shared" si="1"/>
        <v>-71.767569999999992</v>
      </c>
    </row>
    <row r="9" spans="1:6">
      <c r="A9" s="7">
        <v>1030224001</v>
      </c>
      <c r="B9" s="8" t="s">
        <v>287</v>
      </c>
      <c r="C9" s="9">
        <v>0.86499999999999999</v>
      </c>
      <c r="D9" s="10">
        <v>8.2369999999999999E-2</v>
      </c>
      <c r="E9" s="9">
        <f t="shared" si="2"/>
        <v>9.522543352601156</v>
      </c>
      <c r="F9" s="9">
        <f t="shared" si="1"/>
        <v>-0.78262999999999994</v>
      </c>
    </row>
    <row r="10" spans="1:6">
      <c r="A10" s="7">
        <v>1030225001</v>
      </c>
      <c r="B10" s="8" t="s">
        <v>282</v>
      </c>
      <c r="C10" s="9">
        <v>138.30000000000001</v>
      </c>
      <c r="D10" s="10">
        <v>16.057230000000001</v>
      </c>
      <c r="E10" s="9">
        <f t="shared" si="2"/>
        <v>11.610433839479391</v>
      </c>
      <c r="F10" s="9">
        <f t="shared" si="1"/>
        <v>-122.24277000000001</v>
      </c>
    </row>
    <row r="11" spans="1:6">
      <c r="A11" s="7">
        <v>1030226001</v>
      </c>
      <c r="B11" s="8" t="s">
        <v>288</v>
      </c>
      <c r="C11" s="9">
        <v>0</v>
      </c>
      <c r="D11" s="10">
        <v>-1.9091899999999999</v>
      </c>
      <c r="E11" s="9" t="e">
        <f t="shared" si="2"/>
        <v>#DIV/0!</v>
      </c>
      <c r="F11" s="9">
        <f t="shared" si="1"/>
        <v>-1.9091899999999999</v>
      </c>
    </row>
    <row r="12" spans="1:6" s="6" customFormat="1">
      <c r="A12" s="68">
        <v>1050000000</v>
      </c>
      <c r="B12" s="67" t="s">
        <v>7</v>
      </c>
      <c r="C12" s="5">
        <f>C13</f>
        <v>2</v>
      </c>
      <c r="D12" s="5">
        <f>D13</f>
        <v>0</v>
      </c>
      <c r="E12" s="5">
        <f t="shared" si="0"/>
        <v>0</v>
      </c>
      <c r="F12" s="5">
        <f t="shared" si="1"/>
        <v>-2</v>
      </c>
    </row>
    <row r="13" spans="1:6" ht="15.75" customHeight="1">
      <c r="A13" s="7">
        <v>1050300000</v>
      </c>
      <c r="B13" s="11" t="s">
        <v>230</v>
      </c>
      <c r="C13" s="12">
        <v>2</v>
      </c>
      <c r="D13" s="10">
        <v>0</v>
      </c>
      <c r="E13" s="9">
        <f t="shared" si="0"/>
        <v>0</v>
      </c>
      <c r="F13" s="9">
        <f t="shared" si="1"/>
        <v>-2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240</v>
      </c>
      <c r="D14" s="5">
        <f>D15+D16</f>
        <v>14.577059999999999</v>
      </c>
      <c r="E14" s="5">
        <f t="shared" si="0"/>
        <v>6.0737750000000004</v>
      </c>
      <c r="F14" s="5">
        <f t="shared" si="1"/>
        <v>-225.42294000000001</v>
      </c>
    </row>
    <row r="15" spans="1:6" s="6" customFormat="1" ht="15.75" customHeight="1">
      <c r="A15" s="7">
        <v>1060100000</v>
      </c>
      <c r="B15" s="11" t="s">
        <v>9</v>
      </c>
      <c r="C15" s="9">
        <v>40</v>
      </c>
      <c r="D15" s="10">
        <v>9.4909999999999997</v>
      </c>
      <c r="E15" s="9">
        <f t="shared" si="0"/>
        <v>23.727499999999999</v>
      </c>
      <c r="F15" s="9">
        <f>SUM(D15-C15)</f>
        <v>-30.509</v>
      </c>
    </row>
    <row r="16" spans="1:6" ht="15" customHeight="1">
      <c r="A16" s="7">
        <v>1060600000</v>
      </c>
      <c r="B16" s="11" t="s">
        <v>8</v>
      </c>
      <c r="C16" s="9">
        <v>200</v>
      </c>
      <c r="D16" s="10">
        <v>5.0860599999999998</v>
      </c>
      <c r="E16" s="9">
        <f t="shared" si="0"/>
        <v>2.5430299999999999</v>
      </c>
      <c r="F16" s="9">
        <f t="shared" si="1"/>
        <v>-194.91394</v>
      </c>
    </row>
    <row r="17" spans="1:6" s="6" customFormat="1" ht="15" customHeight="1">
      <c r="A17" s="3">
        <v>1080000000</v>
      </c>
      <c r="B17" s="4" t="s">
        <v>11</v>
      </c>
      <c r="C17" s="5">
        <f>C18</f>
        <v>5</v>
      </c>
      <c r="D17" s="5">
        <f>D18</f>
        <v>0</v>
      </c>
      <c r="E17" s="9">
        <f t="shared" si="0"/>
        <v>0</v>
      </c>
      <c r="F17" s="5">
        <f t="shared" si="1"/>
        <v>-5</v>
      </c>
    </row>
    <row r="18" spans="1:6" ht="18.75" customHeight="1">
      <c r="A18" s="7">
        <v>1080402001</v>
      </c>
      <c r="B18" s="8" t="s">
        <v>228</v>
      </c>
      <c r="C18" s="9">
        <v>5</v>
      </c>
      <c r="D18" s="10">
        <v>0</v>
      </c>
      <c r="E18" s="9">
        <f t="shared" si="0"/>
        <v>0</v>
      </c>
      <c r="F18" s="9">
        <f t="shared" si="1"/>
        <v>-5</v>
      </c>
    </row>
    <row r="19" spans="1:6" ht="15" hidden="1" customHeight="1">
      <c r="A19" s="7">
        <v>1080714001</v>
      </c>
      <c r="B19" s="8" t="s">
        <v>227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7.25" hidden="1" customHeight="1">
      <c r="A20" s="68">
        <v>1090000000</v>
      </c>
      <c r="B20" s="69" t="s">
        <v>231</v>
      </c>
      <c r="C20" s="5"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.7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7.25" hidden="1" customHeight="1">
      <c r="A22" s="7">
        <v>1090400000</v>
      </c>
      <c r="B22" s="8" t="s">
        <v>126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.2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8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C26+C31+C34+C29</f>
        <v>55</v>
      </c>
      <c r="D25" s="5">
        <f>D26+D31+D34+D29</f>
        <v>0</v>
      </c>
      <c r="E25" s="5">
        <f t="shared" si="0"/>
        <v>0</v>
      </c>
      <c r="F25" s="5">
        <f t="shared" si="1"/>
        <v>-55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55</v>
      </c>
      <c r="D26" s="5">
        <f>D27+D28</f>
        <v>0</v>
      </c>
      <c r="E26" s="5">
        <f t="shared" si="0"/>
        <v>0</v>
      </c>
      <c r="F26" s="5">
        <f t="shared" si="1"/>
        <v>-55</v>
      </c>
    </row>
    <row r="27" spans="1:6" ht="20.25" customHeight="1">
      <c r="A27" s="16">
        <v>1110502000</v>
      </c>
      <c r="B27" s="17" t="s">
        <v>226</v>
      </c>
      <c r="C27" s="12">
        <v>55</v>
      </c>
      <c r="D27" s="10">
        <v>0</v>
      </c>
      <c r="E27" s="9">
        <f t="shared" si="0"/>
        <v>0</v>
      </c>
      <c r="F27" s="9">
        <f t="shared" si="1"/>
        <v>-55</v>
      </c>
    </row>
    <row r="28" spans="1:6">
      <c r="A28" s="7">
        <v>1110503505</v>
      </c>
      <c r="B28" s="11" t="s">
        <v>225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17.25" customHeight="1">
      <c r="A29" s="68">
        <v>1130000000</v>
      </c>
      <c r="B29" s="69" t="s">
        <v>131</v>
      </c>
      <c r="C29" s="5">
        <f>C30</f>
        <v>0</v>
      </c>
      <c r="D29" s="5">
        <f>D30</f>
        <v>0</v>
      </c>
      <c r="E29" s="9" t="e">
        <f t="shared" si="0"/>
        <v>#DIV/0!</v>
      </c>
      <c r="F29" s="5">
        <f t="shared" si="1"/>
        <v>0</v>
      </c>
    </row>
    <row r="30" spans="1:6" ht="17.25" customHeight="1">
      <c r="A30" s="7">
        <v>1130200000</v>
      </c>
      <c r="B30" s="8" t="s">
        <v>224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19.5" customHeight="1">
      <c r="A31" s="70">
        <v>1140000000</v>
      </c>
      <c r="B31" s="71" t="s">
        <v>132</v>
      </c>
      <c r="C31" s="5">
        <f>C33+C32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0.25" customHeight="1">
      <c r="A32" s="16">
        <v>1140200000</v>
      </c>
      <c r="B32" s="18" t="s">
        <v>222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11" ht="30.75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11">
      <c r="A34" s="3">
        <v>1170000000</v>
      </c>
      <c r="B34" s="13" t="s">
        <v>135</v>
      </c>
      <c r="C34" s="5">
        <v>0</v>
      </c>
      <c r="D34" s="376">
        <f>D35+D36</f>
        <v>0</v>
      </c>
      <c r="E34" s="9" t="e">
        <f t="shared" si="0"/>
        <v>#DIV/0!</v>
      </c>
      <c r="F34" s="5">
        <f t="shared" si="1"/>
        <v>0</v>
      </c>
    </row>
    <row r="35" spans="1:11" ht="18.75" customHeight="1">
      <c r="A35" s="7">
        <v>1170105005</v>
      </c>
      <c r="B35" s="8" t="s">
        <v>18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11" ht="0.75" customHeight="1">
      <c r="A36" s="7">
        <v>1170505005</v>
      </c>
      <c r="B36" s="11" t="s">
        <v>221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11" s="6" customFormat="1">
      <c r="A37" s="3">
        <v>1000000000</v>
      </c>
      <c r="B37" s="4" t="s">
        <v>19</v>
      </c>
      <c r="C37" s="127">
        <f>C25+C4</f>
        <v>592.81500000000005</v>
      </c>
      <c r="D37" s="127">
        <f>SUM(D4,D25)</f>
        <v>40.306990000000006</v>
      </c>
      <c r="E37" s="5">
        <f t="shared" si="0"/>
        <v>6.7992527179642899</v>
      </c>
      <c r="F37" s="5">
        <f t="shared" si="1"/>
        <v>-552.50801000000001</v>
      </c>
    </row>
    <row r="38" spans="1:11" s="6" customFormat="1">
      <c r="A38" s="3">
        <v>2000000000</v>
      </c>
      <c r="B38" s="4" t="s">
        <v>20</v>
      </c>
      <c r="C38" s="280">
        <f>C39+C40+C41+C42+C43+C44</f>
        <v>1799.8510000000001</v>
      </c>
      <c r="D38" s="280">
        <f>D39+D40+D41+D42+D43+D45</f>
        <v>107.47500000000001</v>
      </c>
      <c r="E38" s="5">
        <f t="shared" si="0"/>
        <v>5.9713276265646442</v>
      </c>
      <c r="F38" s="5">
        <f t="shared" si="1"/>
        <v>-1692.3760000000002</v>
      </c>
      <c r="G38" s="19"/>
    </row>
    <row r="39" spans="1:11">
      <c r="A39" s="16">
        <v>2021000000</v>
      </c>
      <c r="B39" s="17" t="s">
        <v>21</v>
      </c>
      <c r="C39" s="334">
        <v>1200.7</v>
      </c>
      <c r="D39" s="20">
        <v>100.05800000000001</v>
      </c>
      <c r="E39" s="9">
        <f t="shared" si="0"/>
        <v>8.333305571749813</v>
      </c>
      <c r="F39" s="9">
        <f t="shared" si="1"/>
        <v>-1100.6420000000001</v>
      </c>
    </row>
    <row r="40" spans="1:11">
      <c r="A40" s="16">
        <v>2021500200</v>
      </c>
      <c r="B40" s="17" t="s">
        <v>232</v>
      </c>
      <c r="C40" s="331">
        <v>110</v>
      </c>
      <c r="D40" s="20">
        <v>0</v>
      </c>
      <c r="E40" s="9">
        <f>SUM(D40/C40*100)</f>
        <v>0</v>
      </c>
      <c r="F40" s="9">
        <f>SUM(D40-C40)</f>
        <v>-110</v>
      </c>
    </row>
    <row r="41" spans="1:11">
      <c r="A41" s="16">
        <v>2022000000</v>
      </c>
      <c r="B41" s="17" t="s">
        <v>22</v>
      </c>
      <c r="C41" s="331">
        <v>398.64</v>
      </c>
      <c r="D41" s="10">
        <v>0</v>
      </c>
      <c r="E41" s="9">
        <f t="shared" si="0"/>
        <v>0</v>
      </c>
      <c r="F41" s="9">
        <f t="shared" si="1"/>
        <v>-398.64</v>
      </c>
    </row>
    <row r="42" spans="1:11" ht="19.5" customHeight="1">
      <c r="A42" s="16">
        <v>2023000000</v>
      </c>
      <c r="B42" s="17" t="s">
        <v>23</v>
      </c>
      <c r="C42" s="331">
        <v>90.510999999999996</v>
      </c>
      <c r="D42" s="251">
        <v>7.4169999999999998</v>
      </c>
      <c r="E42" s="9">
        <f t="shared" si="0"/>
        <v>8.1945840837025337</v>
      </c>
      <c r="F42" s="9">
        <f t="shared" si="1"/>
        <v>-83.093999999999994</v>
      </c>
    </row>
    <row r="43" spans="1:11">
      <c r="A43" s="7">
        <v>2070500010</v>
      </c>
      <c r="B43" s="17" t="s">
        <v>357</v>
      </c>
      <c r="C43" s="331">
        <v>0</v>
      </c>
      <c r="D43" s="252">
        <v>0</v>
      </c>
      <c r="E43" s="9" t="e">
        <f t="shared" si="0"/>
        <v>#DIV/0!</v>
      </c>
      <c r="F43" s="9">
        <f t="shared" si="1"/>
        <v>0</v>
      </c>
    </row>
    <row r="44" spans="1:11" ht="15.75" hidden="1" customHeight="1">
      <c r="A44" s="16">
        <v>2022999910</v>
      </c>
      <c r="B44" s="18" t="s">
        <v>350</v>
      </c>
      <c r="C44" s="331">
        <v>0</v>
      </c>
      <c r="D44" s="252">
        <v>0</v>
      </c>
      <c r="E44" s="9" t="e">
        <f t="shared" si="0"/>
        <v>#DIV/0!</v>
      </c>
      <c r="F44" s="9">
        <f t="shared" si="1"/>
        <v>0</v>
      </c>
    </row>
    <row r="45" spans="1:11" ht="17.25" customHeight="1">
      <c r="A45" s="7">
        <v>2190000010</v>
      </c>
      <c r="B45" s="11" t="s">
        <v>26</v>
      </c>
      <c r="C45" s="340">
        <v>0</v>
      </c>
      <c r="D45" s="328">
        <v>0</v>
      </c>
      <c r="E45" s="5" t="e">
        <f t="shared" si="0"/>
        <v>#DIV/0!</v>
      </c>
      <c r="F45" s="5">
        <f>SUM(D45-C45)</f>
        <v>0</v>
      </c>
    </row>
    <row r="46" spans="1:11" s="6" customFormat="1" ht="31.5" hidden="1" customHeight="1">
      <c r="A46" s="3">
        <v>3000000000</v>
      </c>
      <c r="B46" s="13" t="s">
        <v>27</v>
      </c>
      <c r="C46" s="341">
        <v>0</v>
      </c>
      <c r="D46" s="342">
        <v>0</v>
      </c>
      <c r="E46" s="5" t="e">
        <f t="shared" si="0"/>
        <v>#DIV/0!</v>
      </c>
      <c r="F46" s="5">
        <f t="shared" si="1"/>
        <v>0</v>
      </c>
    </row>
    <row r="47" spans="1:11" s="6" customFormat="1" ht="15.75" customHeight="1">
      <c r="A47" s="3"/>
      <c r="B47" s="4" t="s">
        <v>28</v>
      </c>
      <c r="C47" s="388">
        <f>C37+C38</f>
        <v>2392.6660000000002</v>
      </c>
      <c r="D47" s="389">
        <f>D37+D38</f>
        <v>147.78199000000001</v>
      </c>
      <c r="E47" s="5">
        <f t="shared" si="0"/>
        <v>6.1764571402778321</v>
      </c>
      <c r="F47" s="5">
        <f t="shared" si="1"/>
        <v>-2244.8840100000002</v>
      </c>
      <c r="G47" s="293"/>
      <c r="H47" s="293"/>
      <c r="K47" s="130"/>
    </row>
    <row r="48" spans="1:11" s="6" customFormat="1">
      <c r="A48" s="3"/>
      <c r="B48" s="21" t="s">
        <v>322</v>
      </c>
      <c r="C48" s="388">
        <f>C47-C93</f>
        <v>0</v>
      </c>
      <c r="D48" s="388">
        <f>D47-D93</f>
        <v>85.054000000000002</v>
      </c>
      <c r="E48" s="22"/>
      <c r="F48" s="22"/>
    </row>
    <row r="49" spans="1:6">
      <c r="A49" s="23"/>
      <c r="B49" s="24"/>
      <c r="C49" s="250"/>
      <c r="D49" s="250"/>
      <c r="E49" s="26"/>
      <c r="F49" s="92"/>
    </row>
    <row r="50" spans="1:6" ht="50.25" customHeight="1">
      <c r="A50" s="28" t="s">
        <v>1</v>
      </c>
      <c r="B50" s="28" t="s">
        <v>29</v>
      </c>
      <c r="C50" s="243" t="s">
        <v>434</v>
      </c>
      <c r="D50" s="244" t="s">
        <v>413</v>
      </c>
      <c r="E50" s="72" t="s">
        <v>3</v>
      </c>
      <c r="F50" s="74" t="s">
        <v>4</v>
      </c>
    </row>
    <row r="51" spans="1:6">
      <c r="A51" s="88">
        <v>1</v>
      </c>
      <c r="B51" s="87">
        <v>2</v>
      </c>
      <c r="C51" s="87">
        <v>3</v>
      </c>
      <c r="D51" s="87">
        <v>4</v>
      </c>
      <c r="E51" s="87">
        <v>5</v>
      </c>
      <c r="F51" s="87">
        <v>6</v>
      </c>
    </row>
    <row r="52" spans="1:6" s="6" customFormat="1" ht="30.75" customHeight="1">
      <c r="A52" s="30" t="s">
        <v>30</v>
      </c>
      <c r="B52" s="31" t="s">
        <v>31</v>
      </c>
      <c r="C52" s="410">
        <f>C54+C57+C58+C59</f>
        <v>1083.4159999999999</v>
      </c>
      <c r="D52" s="430">
        <f>D54+D57+D58+D59</f>
        <v>21.131740000000001</v>
      </c>
      <c r="E52" s="34">
        <f>SUM(D52/C52*100)</f>
        <v>1.9504733177283704</v>
      </c>
      <c r="F52" s="34">
        <f>SUM(D52-C52)</f>
        <v>-1062.2842599999999</v>
      </c>
    </row>
    <row r="53" spans="1:6" s="6" customFormat="1" ht="31.5" hidden="1">
      <c r="A53" s="35" t="s">
        <v>32</v>
      </c>
      <c r="B53" s="36" t="s">
        <v>33</v>
      </c>
      <c r="C53" s="411"/>
      <c r="D53" s="431"/>
      <c r="E53" s="38"/>
      <c r="F53" s="38"/>
    </row>
    <row r="54" spans="1:6" ht="16.5" customHeight="1">
      <c r="A54" s="35" t="s">
        <v>34</v>
      </c>
      <c r="B54" s="39" t="s">
        <v>35</v>
      </c>
      <c r="C54" s="411">
        <v>1076.0999999999999</v>
      </c>
      <c r="D54" s="431">
        <v>21.131740000000001</v>
      </c>
      <c r="E54" s="38">
        <f>SUM(D54/C54*100)</f>
        <v>1.9637338537310662</v>
      </c>
      <c r="F54" s="38">
        <f t="shared" ref="F54:F93" si="3">SUM(D54-C54)</f>
        <v>-1054.9682599999999</v>
      </c>
    </row>
    <row r="55" spans="1:6" ht="0.75" hidden="1" customHeight="1">
      <c r="A55" s="35" t="s">
        <v>36</v>
      </c>
      <c r="B55" s="39" t="s">
        <v>37</v>
      </c>
      <c r="C55" s="411"/>
      <c r="D55" s="431"/>
      <c r="E55" s="38"/>
      <c r="F55" s="38">
        <f t="shared" si="3"/>
        <v>0</v>
      </c>
    </row>
    <row r="56" spans="1:6" ht="15.75" hidden="1" customHeight="1">
      <c r="A56" s="35" t="s">
        <v>38</v>
      </c>
      <c r="B56" s="39" t="s">
        <v>39</v>
      </c>
      <c r="C56" s="411"/>
      <c r="D56" s="431"/>
      <c r="E56" s="38" t="e">
        <f t="shared" ref="E56:E93" si="4">SUM(D56/C56*100)</f>
        <v>#DIV/0!</v>
      </c>
      <c r="F56" s="38">
        <f t="shared" si="3"/>
        <v>0</v>
      </c>
    </row>
    <row r="57" spans="1:6" ht="14.25" customHeight="1">
      <c r="A57" s="35" t="s">
        <v>40</v>
      </c>
      <c r="B57" s="39" t="s">
        <v>41</v>
      </c>
      <c r="C57" s="411">
        <v>0</v>
      </c>
      <c r="D57" s="431">
        <v>0</v>
      </c>
      <c r="E57" s="38" t="e">
        <f t="shared" si="4"/>
        <v>#DIV/0!</v>
      </c>
      <c r="F57" s="38">
        <f t="shared" si="3"/>
        <v>0</v>
      </c>
    </row>
    <row r="58" spans="1:6" ht="17.25" customHeight="1">
      <c r="A58" s="35" t="s">
        <v>42</v>
      </c>
      <c r="B58" s="39" t="s">
        <v>43</v>
      </c>
      <c r="C58" s="412">
        <v>5</v>
      </c>
      <c r="D58" s="432">
        <v>0</v>
      </c>
      <c r="E58" s="38">
        <f t="shared" si="4"/>
        <v>0</v>
      </c>
      <c r="F58" s="38">
        <f t="shared" si="3"/>
        <v>-5</v>
      </c>
    </row>
    <row r="59" spans="1:6" ht="17.25" customHeight="1">
      <c r="A59" s="35" t="s">
        <v>44</v>
      </c>
      <c r="B59" s="39" t="s">
        <v>45</v>
      </c>
      <c r="C59" s="411">
        <v>2.3159999999999998</v>
      </c>
      <c r="D59" s="431">
        <v>0</v>
      </c>
      <c r="E59" s="38">
        <f t="shared" si="4"/>
        <v>0</v>
      </c>
      <c r="F59" s="38">
        <f t="shared" si="3"/>
        <v>-2.3159999999999998</v>
      </c>
    </row>
    <row r="60" spans="1:6" s="6" customFormat="1">
      <c r="A60" s="41" t="s">
        <v>46</v>
      </c>
      <c r="B60" s="42" t="s">
        <v>47</v>
      </c>
      <c r="C60" s="410">
        <f>C61</f>
        <v>88.974999999999994</v>
      </c>
      <c r="D60" s="430">
        <f>D61</f>
        <v>2</v>
      </c>
      <c r="E60" s="34">
        <f t="shared" si="4"/>
        <v>2.2478224220286598</v>
      </c>
      <c r="F60" s="34">
        <f t="shared" si="3"/>
        <v>-86.974999999999994</v>
      </c>
    </row>
    <row r="61" spans="1:6">
      <c r="A61" s="43" t="s">
        <v>48</v>
      </c>
      <c r="B61" s="44" t="s">
        <v>49</v>
      </c>
      <c r="C61" s="411">
        <v>88.974999999999994</v>
      </c>
      <c r="D61" s="431">
        <v>2</v>
      </c>
      <c r="E61" s="38">
        <f t="shared" si="4"/>
        <v>2.2478224220286598</v>
      </c>
      <c r="F61" s="38">
        <f t="shared" si="3"/>
        <v>-86.974999999999994</v>
      </c>
    </row>
    <row r="62" spans="1:6" s="6" customFormat="1" ht="16.5" customHeight="1">
      <c r="A62" s="30" t="s">
        <v>50</v>
      </c>
      <c r="B62" s="31" t="s">
        <v>51</v>
      </c>
      <c r="C62" s="410">
        <f>C65+C66</f>
        <v>12</v>
      </c>
      <c r="D62" s="430">
        <f>D65+D66</f>
        <v>0</v>
      </c>
      <c r="E62" s="34">
        <f t="shared" si="4"/>
        <v>0</v>
      </c>
      <c r="F62" s="34">
        <f t="shared" si="3"/>
        <v>-12</v>
      </c>
    </row>
    <row r="63" spans="1:6" ht="13.5" hidden="1" customHeight="1">
      <c r="A63" s="35" t="s">
        <v>52</v>
      </c>
      <c r="B63" s="39" t="s">
        <v>53</v>
      </c>
      <c r="C63" s="411"/>
      <c r="D63" s="431"/>
      <c r="E63" s="34" t="e">
        <f t="shared" si="4"/>
        <v>#DIV/0!</v>
      </c>
      <c r="F63" s="34">
        <f t="shared" si="3"/>
        <v>0</v>
      </c>
    </row>
    <row r="64" spans="1:6" hidden="1">
      <c r="A64" s="45" t="s">
        <v>54</v>
      </c>
      <c r="B64" s="39" t="s">
        <v>55</v>
      </c>
      <c r="C64" s="411"/>
      <c r="D64" s="431"/>
      <c r="E64" s="34" t="e">
        <f t="shared" si="4"/>
        <v>#DIV/0!</v>
      </c>
      <c r="F64" s="34">
        <f t="shared" si="3"/>
        <v>0</v>
      </c>
    </row>
    <row r="65" spans="1:7" ht="15.75" customHeight="1">
      <c r="A65" s="46" t="s">
        <v>56</v>
      </c>
      <c r="B65" s="47" t="s">
        <v>57</v>
      </c>
      <c r="C65" s="411">
        <v>2</v>
      </c>
      <c r="D65" s="431">
        <v>0</v>
      </c>
      <c r="E65" s="34">
        <f t="shared" si="4"/>
        <v>0</v>
      </c>
      <c r="F65" s="34">
        <f t="shared" si="3"/>
        <v>-2</v>
      </c>
    </row>
    <row r="66" spans="1:7" ht="15.75" customHeight="1">
      <c r="A66" s="46" t="s">
        <v>219</v>
      </c>
      <c r="B66" s="47" t="s">
        <v>220</v>
      </c>
      <c r="C66" s="411">
        <v>10</v>
      </c>
      <c r="D66" s="431">
        <v>0</v>
      </c>
      <c r="E66" s="38">
        <f t="shared" si="4"/>
        <v>0</v>
      </c>
      <c r="F66" s="38">
        <f t="shared" si="3"/>
        <v>-10</v>
      </c>
    </row>
    <row r="67" spans="1:7" s="6" customFormat="1">
      <c r="A67" s="30" t="s">
        <v>58</v>
      </c>
      <c r="B67" s="31" t="s">
        <v>59</v>
      </c>
      <c r="C67" s="224">
        <f>C70+C71+C68+C69</f>
        <v>651.85500000000002</v>
      </c>
      <c r="D67" s="433">
        <f>D70+D71+D68+D69</f>
        <v>0</v>
      </c>
      <c r="E67" s="34">
        <f t="shared" si="4"/>
        <v>0</v>
      </c>
      <c r="F67" s="34">
        <f t="shared" si="3"/>
        <v>-651.85500000000002</v>
      </c>
    </row>
    <row r="68" spans="1:7" ht="16.5" customHeight="1">
      <c r="A68" s="35" t="s">
        <v>60</v>
      </c>
      <c r="B68" s="39" t="s">
        <v>61</v>
      </c>
      <c r="C68" s="413">
        <v>3.75</v>
      </c>
      <c r="D68" s="431">
        <v>0</v>
      </c>
      <c r="E68" s="38">
        <f t="shared" si="4"/>
        <v>0</v>
      </c>
      <c r="F68" s="38">
        <f t="shared" si="3"/>
        <v>-3.75</v>
      </c>
    </row>
    <row r="69" spans="1:7" s="6" customFormat="1">
      <c r="A69" s="35" t="s">
        <v>62</v>
      </c>
      <c r="B69" s="39" t="s">
        <v>63</v>
      </c>
      <c r="C69" s="413">
        <v>0</v>
      </c>
      <c r="D69" s="431">
        <v>0</v>
      </c>
      <c r="E69" s="38" t="e">
        <f t="shared" si="4"/>
        <v>#DIV/0!</v>
      </c>
      <c r="F69" s="38">
        <f t="shared" si="3"/>
        <v>0</v>
      </c>
      <c r="G69" s="50"/>
    </row>
    <row r="70" spans="1:7" ht="15.75" customHeight="1">
      <c r="A70" s="35" t="s">
        <v>64</v>
      </c>
      <c r="B70" s="39" t="s">
        <v>65</v>
      </c>
      <c r="C70" s="415">
        <v>648.10500000000002</v>
      </c>
      <c r="D70" s="431">
        <v>0</v>
      </c>
      <c r="E70" s="38">
        <f t="shared" si="4"/>
        <v>0</v>
      </c>
      <c r="F70" s="38">
        <f t="shared" si="3"/>
        <v>-648.10500000000002</v>
      </c>
    </row>
    <row r="71" spans="1:7">
      <c r="A71" s="35" t="s">
        <v>66</v>
      </c>
      <c r="B71" s="39" t="s">
        <v>67</v>
      </c>
      <c r="C71" s="413"/>
      <c r="D71" s="431">
        <v>0</v>
      </c>
      <c r="E71" s="38" t="e">
        <f t="shared" si="4"/>
        <v>#DIV/0!</v>
      </c>
      <c r="F71" s="38">
        <f t="shared" si="3"/>
        <v>0</v>
      </c>
    </row>
    <row r="72" spans="1:7" s="6" customFormat="1" ht="18" customHeight="1">
      <c r="A72" s="30" t="s">
        <v>68</v>
      </c>
      <c r="B72" s="31" t="s">
        <v>69</v>
      </c>
      <c r="C72" s="410">
        <f>C75</f>
        <v>276.32</v>
      </c>
      <c r="D72" s="430">
        <f>D75</f>
        <v>16.596250000000001</v>
      </c>
      <c r="E72" s="34">
        <f t="shared" si="4"/>
        <v>6.0061703821656058</v>
      </c>
      <c r="F72" s="34">
        <f t="shared" si="3"/>
        <v>-259.72375</v>
      </c>
    </row>
    <row r="73" spans="1:7" ht="0.75" hidden="1" customHeight="1">
      <c r="A73" s="35" t="s">
        <v>70</v>
      </c>
      <c r="B73" s="51" t="s">
        <v>71</v>
      </c>
      <c r="C73" s="411"/>
      <c r="D73" s="431"/>
      <c r="E73" s="38" t="e">
        <f t="shared" si="4"/>
        <v>#DIV/0!</v>
      </c>
      <c r="F73" s="38">
        <f t="shared" si="3"/>
        <v>0</v>
      </c>
    </row>
    <row r="74" spans="1:7" hidden="1">
      <c r="A74" s="35" t="s">
        <v>72</v>
      </c>
      <c r="B74" s="51" t="s">
        <v>73</v>
      </c>
      <c r="C74" s="411"/>
      <c r="D74" s="431"/>
      <c r="E74" s="38" t="e">
        <f t="shared" si="4"/>
        <v>#DIV/0!</v>
      </c>
      <c r="F74" s="38">
        <f t="shared" si="3"/>
        <v>0</v>
      </c>
    </row>
    <row r="75" spans="1:7" ht="16.5" customHeight="1">
      <c r="A75" s="35" t="s">
        <v>74</v>
      </c>
      <c r="B75" s="39" t="s">
        <v>75</v>
      </c>
      <c r="C75" s="411">
        <v>276.32</v>
      </c>
      <c r="D75" s="431">
        <v>16.596250000000001</v>
      </c>
      <c r="E75" s="38">
        <f t="shared" si="4"/>
        <v>6.0061703821656058</v>
      </c>
      <c r="F75" s="38">
        <f t="shared" si="3"/>
        <v>-259.72375</v>
      </c>
    </row>
    <row r="76" spans="1:7" s="6" customFormat="1">
      <c r="A76" s="30" t="s">
        <v>86</v>
      </c>
      <c r="B76" s="31" t="s">
        <v>87</v>
      </c>
      <c r="C76" s="410">
        <f>C77</f>
        <v>276.10000000000002</v>
      </c>
      <c r="D76" s="430">
        <f>D77</f>
        <v>23</v>
      </c>
      <c r="E76" s="34">
        <f t="shared" si="4"/>
        <v>8.3303151032234695</v>
      </c>
      <c r="F76" s="34">
        <f t="shared" si="3"/>
        <v>-253.10000000000002</v>
      </c>
    </row>
    <row r="77" spans="1:7" ht="14.25" customHeight="1">
      <c r="A77" s="35" t="s">
        <v>88</v>
      </c>
      <c r="B77" s="39" t="s">
        <v>234</v>
      </c>
      <c r="C77" s="411">
        <v>276.10000000000002</v>
      </c>
      <c r="D77" s="431">
        <v>23</v>
      </c>
      <c r="E77" s="38">
        <f t="shared" si="4"/>
        <v>8.3303151032234695</v>
      </c>
      <c r="F77" s="38">
        <f t="shared" si="3"/>
        <v>-253.10000000000002</v>
      </c>
    </row>
    <row r="78" spans="1:7" s="6" customFormat="1" ht="0.75" hidden="1" customHeight="1">
      <c r="A78" s="52">
        <v>1000</v>
      </c>
      <c r="B78" s="31" t="s">
        <v>89</v>
      </c>
      <c r="C78" s="32"/>
      <c r="D78" s="32"/>
      <c r="E78" s="34" t="e">
        <f t="shared" si="4"/>
        <v>#DIV/0!</v>
      </c>
      <c r="F78" s="34">
        <f t="shared" si="3"/>
        <v>0</v>
      </c>
    </row>
    <row r="79" spans="1:7" ht="16.5" hidden="1" customHeight="1">
      <c r="A79" s="53">
        <v>1001</v>
      </c>
      <c r="B79" s="54" t="s">
        <v>90</v>
      </c>
      <c r="C79" s="37"/>
      <c r="D79" s="37"/>
      <c r="E79" s="38" t="e">
        <f t="shared" si="4"/>
        <v>#DIV/0!</v>
      </c>
      <c r="F79" s="38">
        <f t="shared" si="3"/>
        <v>0</v>
      </c>
    </row>
    <row r="80" spans="1:7" ht="15.75" hidden="1" customHeight="1">
      <c r="A80" s="53">
        <v>1003</v>
      </c>
      <c r="B80" s="54" t="s">
        <v>91</v>
      </c>
      <c r="C80" s="37"/>
      <c r="D80" s="37"/>
      <c r="E80" s="38" t="e">
        <f t="shared" si="4"/>
        <v>#DIV/0!</v>
      </c>
      <c r="F80" s="38">
        <f t="shared" si="3"/>
        <v>0</v>
      </c>
    </row>
    <row r="81" spans="1:7" ht="16.5" hidden="1" customHeight="1">
      <c r="A81" s="53">
        <v>1004</v>
      </c>
      <c r="B81" s="54" t="s">
        <v>92</v>
      </c>
      <c r="C81" s="37"/>
      <c r="D81" s="55"/>
      <c r="E81" s="38" t="e">
        <f t="shared" si="4"/>
        <v>#DIV/0!</v>
      </c>
      <c r="F81" s="38">
        <f t="shared" si="3"/>
        <v>0</v>
      </c>
    </row>
    <row r="82" spans="1:7" ht="0.75" hidden="1" customHeight="1">
      <c r="A82" s="35" t="s">
        <v>93</v>
      </c>
      <c r="B82" s="39" t="s">
        <v>94</v>
      </c>
      <c r="C82" s="37"/>
      <c r="D82" s="37"/>
      <c r="E82" s="38"/>
      <c r="F82" s="38">
        <f t="shared" si="3"/>
        <v>0</v>
      </c>
    </row>
    <row r="83" spans="1:7" ht="12" customHeight="1">
      <c r="A83" s="30" t="s">
        <v>95</v>
      </c>
      <c r="B83" s="31" t="s">
        <v>96</v>
      </c>
      <c r="C83" s="32">
        <f>C84</f>
        <v>4</v>
      </c>
      <c r="D83" s="32">
        <f>D84</f>
        <v>0</v>
      </c>
      <c r="E83" s="38">
        <f t="shared" si="4"/>
        <v>0</v>
      </c>
      <c r="F83" s="22">
        <f>F84+F85+F86+F87+F88</f>
        <v>-4</v>
      </c>
    </row>
    <row r="84" spans="1:7" ht="11.25" customHeight="1">
      <c r="A84" s="35" t="s">
        <v>97</v>
      </c>
      <c r="B84" s="39" t="s">
        <v>98</v>
      </c>
      <c r="C84" s="37">
        <v>4</v>
      </c>
      <c r="D84" s="37">
        <v>0</v>
      </c>
      <c r="E84" s="38">
        <v>0</v>
      </c>
      <c r="F84" s="38">
        <f>SUM(D84-C84)</f>
        <v>-4</v>
      </c>
    </row>
    <row r="85" spans="1:7" ht="14.25" customHeight="1">
      <c r="A85" s="35" t="s">
        <v>99</v>
      </c>
      <c r="B85" s="39" t="s">
        <v>100</v>
      </c>
      <c r="C85" s="37"/>
      <c r="D85" s="37"/>
      <c r="E85" s="38" t="e">
        <f t="shared" si="4"/>
        <v>#DIV/0!</v>
      </c>
      <c r="F85" s="38">
        <f>SUM(D85-C85)</f>
        <v>0</v>
      </c>
    </row>
    <row r="86" spans="1:7" ht="15.75" hidden="1" customHeight="1">
      <c r="A86" s="35" t="s">
        <v>101</v>
      </c>
      <c r="B86" s="39" t="s">
        <v>102</v>
      </c>
      <c r="C86" s="37"/>
      <c r="D86" s="37"/>
      <c r="E86" s="38" t="e">
        <f t="shared" si="4"/>
        <v>#DIV/0!</v>
      </c>
      <c r="F86" s="38"/>
    </row>
    <row r="87" spans="1:7" ht="9.75" hidden="1" customHeight="1">
      <c r="A87" s="35" t="s">
        <v>103</v>
      </c>
      <c r="B87" s="39" t="s">
        <v>104</v>
      </c>
      <c r="C87" s="37"/>
      <c r="D87" s="37"/>
      <c r="E87" s="38" t="e">
        <f t="shared" si="4"/>
        <v>#DIV/0!</v>
      </c>
      <c r="F87" s="38"/>
    </row>
    <row r="88" spans="1:7" ht="11.25" hidden="1" customHeight="1">
      <c r="A88" s="35" t="s">
        <v>105</v>
      </c>
      <c r="B88" s="39" t="s">
        <v>106</v>
      </c>
      <c r="C88" s="37"/>
      <c r="D88" s="37"/>
      <c r="E88" s="38" t="e">
        <f t="shared" si="4"/>
        <v>#DIV/0!</v>
      </c>
      <c r="F88" s="38"/>
    </row>
    <row r="89" spans="1:7" s="6" customFormat="1" ht="17.25" customHeight="1">
      <c r="A89" s="52">
        <v>1400</v>
      </c>
      <c r="B89" s="56" t="s">
        <v>115</v>
      </c>
      <c r="C89" s="48">
        <v>0</v>
      </c>
      <c r="D89" s="48">
        <f>SUM(D90:D92)</f>
        <v>0</v>
      </c>
      <c r="E89" s="34" t="e">
        <f t="shared" si="4"/>
        <v>#DIV/0!</v>
      </c>
      <c r="F89" s="34">
        <f t="shared" si="3"/>
        <v>0</v>
      </c>
    </row>
    <row r="90" spans="1:7" ht="18.75" customHeight="1">
      <c r="A90" s="53">
        <v>1401</v>
      </c>
      <c r="B90" s="54" t="s">
        <v>116</v>
      </c>
      <c r="C90" s="49"/>
      <c r="D90" s="37"/>
      <c r="E90" s="38" t="e">
        <f t="shared" si="4"/>
        <v>#DIV/0!</v>
      </c>
      <c r="F90" s="38">
        <f t="shared" si="3"/>
        <v>0</v>
      </c>
    </row>
    <row r="91" spans="1:7" ht="15.75" customHeight="1">
      <c r="A91" s="53">
        <v>1402</v>
      </c>
      <c r="B91" s="54" t="s">
        <v>117</v>
      </c>
      <c r="C91" s="49"/>
      <c r="D91" s="37"/>
      <c r="E91" s="38" t="e">
        <f t="shared" si="4"/>
        <v>#DIV/0!</v>
      </c>
      <c r="F91" s="38">
        <f t="shared" si="3"/>
        <v>0</v>
      </c>
    </row>
    <row r="92" spans="1:7" ht="12.75" customHeight="1">
      <c r="A92" s="53">
        <v>1403</v>
      </c>
      <c r="B92" s="54" t="s">
        <v>118</v>
      </c>
      <c r="C92" s="49"/>
      <c r="D92" s="37"/>
      <c r="E92" s="38" t="e">
        <f t="shared" si="4"/>
        <v>#DIV/0!</v>
      </c>
      <c r="F92" s="38">
        <f t="shared" si="3"/>
        <v>0</v>
      </c>
    </row>
    <row r="93" spans="1:7" s="6" customFormat="1">
      <c r="A93" s="52"/>
      <c r="B93" s="57" t="s">
        <v>119</v>
      </c>
      <c r="C93" s="414">
        <f>C52+C60+C62+C67+C72+C76+C83</f>
        <v>2392.6659999999997</v>
      </c>
      <c r="D93" s="390">
        <f>D52+D60+D62+D67+D72+D76+D78+D83+D89</f>
        <v>62.727990000000005</v>
      </c>
      <c r="E93" s="128">
        <f t="shared" si="4"/>
        <v>2.6216776599826308</v>
      </c>
      <c r="F93" s="34">
        <f t="shared" si="3"/>
        <v>-2329.9380099999998</v>
      </c>
      <c r="G93" s="293"/>
    </row>
    <row r="94" spans="1:7">
      <c r="C94" s="126"/>
      <c r="D94" s="101"/>
    </row>
    <row r="95" spans="1:7" s="65" customFormat="1" ht="16.5" customHeight="1">
      <c r="A95" s="63" t="s">
        <v>120</v>
      </c>
      <c r="B95" s="63"/>
      <c r="C95" s="249"/>
      <c r="D95" s="249"/>
    </row>
    <row r="96" spans="1:7" s="65" customFormat="1" ht="20.25" customHeight="1">
      <c r="A96" s="66" t="s">
        <v>121</v>
      </c>
      <c r="B96" s="66"/>
      <c r="C96" s="65" t="s">
        <v>122</v>
      </c>
    </row>
    <row r="97" ht="13.5" customHeight="1"/>
    <row r="99" ht="5.25" customHeight="1"/>
  </sheetData>
  <customSheetViews>
    <customSheetView guid="{48371D92-7293-4EF7-9726-BD0490560EEB}" hiddenRows="1" topLeftCell="A39">
      <selection activeCell="C69" sqref="C69"/>
      <pageMargins left="0.75" right="0.75" top="0.18" bottom="0.17" header="0.5" footer="0.25"/>
      <pageSetup paperSize="9" scale="63" orientation="portrait" r:id="rId1"/>
      <headerFooter alignWithMargins="0"/>
    </customSheetView>
    <customSheetView guid="{1A52382B-3765-4E8C-903F-6B8919B7242E}" hiddenRows="1" topLeftCell="A42">
      <selection activeCell="C69" sqref="C69"/>
      <pageMargins left="0.75" right="0.75" top="0.18" bottom="0.17" header="0.5" footer="0.25"/>
      <pageSetup paperSize="9" scale="63" orientation="portrait" r:id="rId2"/>
      <headerFooter alignWithMargins="0"/>
    </customSheetView>
    <customSheetView guid="{B30CE22D-C12F-4E12-8BB9-3AAE0A6991CC}" scale="70" showPageBreaks="1" hiddenRows="1" view="pageBreakPreview">
      <selection activeCell="C3" sqref="C3"/>
      <pageMargins left="0.74803149606299213" right="0.74803149606299213" top="0.19685039370078741" bottom="0.15748031496062992" header="0.51181102362204722" footer="0.23622047244094491"/>
      <pageSetup paperSize="9" scale="60" orientation="portrait" r:id="rId3"/>
      <headerFooter alignWithMargins="0"/>
    </customSheetView>
    <customSheetView guid="{42584DC0-1D41-4C93-9B38-C388E7B8DAC4}" scale="70" showPageBreaks="1" hiddenRows="1" view="pageBreakPreview" topLeftCell="A30">
      <selection activeCell="A43" sqref="A43:B43"/>
      <pageMargins left="0.75" right="0.75" top="0.18" bottom="0.17" header="0.5" footer="0.25"/>
      <pageSetup paperSize="9" scale="63" orientation="portrait" r:id="rId4"/>
      <headerFooter alignWithMargins="0"/>
    </customSheetView>
    <customSheetView guid="{1718F1EE-9F48-4DBE-9531-3B70F9C4A5DD}" scale="70" showPageBreaks="1" hiddenRows="1" view="pageBreakPreview" topLeftCell="A27">
      <selection activeCell="D62" sqref="D62"/>
      <pageMargins left="0.75" right="0.75" top="0.18" bottom="0.17" header="0.5" footer="0.25"/>
      <pageSetup paperSize="9" scale="49" orientation="portrait" r:id="rId5"/>
      <headerFooter alignWithMargins="0"/>
    </customSheetView>
    <customSheetView guid="{3DCB9AAA-F09C-4EA6-B992-F93E466D374A}" hiddenRows="1">
      <selection activeCell="B100" sqref="B100"/>
      <pageMargins left="0.75" right="0.75" top="0.18" bottom="0.17" header="0.5" footer="0.25"/>
      <pageSetup paperSize="9" scale="63" orientation="portrait" r:id="rId6"/>
      <headerFooter alignWithMargins="0"/>
    </customSheetView>
    <customSheetView guid="{A54C432C-6C68-4B53-A75C-446EB3A61B2B}" scale="70" showPageBreaks="1" hiddenRows="1" view="pageBreakPreview" topLeftCell="A4">
      <selection activeCell="G93" sqref="G93"/>
      <pageMargins left="0.70866141732283472" right="0.70866141732283472" top="0.74803149606299213" bottom="0.74803149606299213" header="0.31496062992125984" footer="0.31496062992125984"/>
      <pageSetup paperSize="9" scale="65" orientation="portrait" r:id="rId7"/>
    </customSheetView>
    <customSheetView guid="{5BFCA170-DEAE-4D2C-98A0-1E68B427AC01}" showPageBreaks="1" hiddenRows="1" topLeftCell="A39">
      <selection activeCell="C69" sqref="C69"/>
      <pageMargins left="0.75" right="0.75" top="0.18" bottom="0.17" header="0.5" footer="0.25"/>
      <pageSetup paperSize="9" scale="63" orientation="portrait" r:id="rId8"/>
      <headerFooter alignWithMargins="0"/>
    </customSheetView>
  </customSheetViews>
  <mergeCells count="2">
    <mergeCell ref="A1:F1"/>
    <mergeCell ref="A2:F2"/>
  </mergeCells>
  <phoneticPr fontId="0" type="noConversion"/>
  <pageMargins left="0.75" right="0.75" top="0.18" bottom="0.17" header="0.5" footer="0.25"/>
  <pageSetup paperSize="9" scale="63" orientation="portrait" r:id="rId9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H103"/>
  <sheetViews>
    <sheetView topLeftCell="A53" zoomScaleSheetLayoutView="70" workbookViewId="0">
      <selection activeCell="C100" sqref="C100"/>
    </sheetView>
  </sheetViews>
  <sheetFormatPr defaultRowHeight="15.75"/>
  <cols>
    <col min="1" max="1" width="14.7109375" style="58" customWidth="1"/>
    <col min="2" max="2" width="56.42578125" style="59" customWidth="1"/>
    <col min="3" max="3" width="16.7109375" style="60" customWidth="1"/>
    <col min="4" max="4" width="16.85546875" style="62" customWidth="1"/>
    <col min="5" max="5" width="15.28515625" style="62" customWidth="1"/>
    <col min="6" max="6" width="13.42578125" style="62" customWidth="1"/>
    <col min="7" max="7" width="15.42578125" style="1" bestFit="1" customWidth="1"/>
    <col min="8" max="8" width="17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37" t="s">
        <v>418</v>
      </c>
      <c r="B1" s="537"/>
      <c r="C1" s="537"/>
      <c r="D1" s="537"/>
      <c r="E1" s="537"/>
      <c r="F1" s="537"/>
    </row>
    <row r="2" spans="1:6">
      <c r="A2" s="537"/>
      <c r="B2" s="537"/>
      <c r="C2" s="537"/>
      <c r="D2" s="537"/>
      <c r="E2" s="537"/>
      <c r="F2" s="537"/>
    </row>
    <row r="3" spans="1:6" ht="63">
      <c r="A3" s="2" t="s">
        <v>1</v>
      </c>
      <c r="B3" s="2" t="s">
        <v>2</v>
      </c>
      <c r="C3" s="135" t="s">
        <v>434</v>
      </c>
      <c r="D3" s="73" t="s">
        <v>417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384">
        <f>C5+C12+C14+C17+C7</f>
        <v>3515.44</v>
      </c>
      <c r="D4" s="384">
        <f>D5+D12+D14+D17+D7</f>
        <v>171.83538999999999</v>
      </c>
      <c r="E4" s="5">
        <f>SUM(D4/C4*100)</f>
        <v>4.8880194228887417</v>
      </c>
      <c r="F4" s="5">
        <f>SUM(D4-C4)</f>
        <v>-3343.6046099999999</v>
      </c>
    </row>
    <row r="5" spans="1:6" s="6" customFormat="1">
      <c r="A5" s="68">
        <v>1010000000</v>
      </c>
      <c r="B5" s="67" t="s">
        <v>6</v>
      </c>
      <c r="C5" s="384">
        <f>C6</f>
        <v>443.71499999999997</v>
      </c>
      <c r="D5" s="384">
        <f>D6</f>
        <v>30.35623</v>
      </c>
      <c r="E5" s="5">
        <f t="shared" ref="E5:E52" si="0">SUM(D5/C5*100)</f>
        <v>6.8413801651961288</v>
      </c>
      <c r="F5" s="5">
        <f t="shared" ref="F5:F52" si="1">SUM(D5-C5)</f>
        <v>-413.35876999999999</v>
      </c>
    </row>
    <row r="6" spans="1:6">
      <c r="A6" s="7">
        <v>1010200001</v>
      </c>
      <c r="B6" s="8" t="s">
        <v>229</v>
      </c>
      <c r="C6" s="416">
        <v>443.71499999999997</v>
      </c>
      <c r="D6" s="417">
        <v>30.35623</v>
      </c>
      <c r="E6" s="9">
        <f t="shared" ref="E6:E11" si="2">SUM(D6/C6*100)</f>
        <v>6.8413801651961288</v>
      </c>
      <c r="F6" s="9">
        <f t="shared" si="1"/>
        <v>-413.35876999999999</v>
      </c>
    </row>
    <row r="7" spans="1:6" ht="31.5">
      <c r="A7" s="3">
        <v>1030000000</v>
      </c>
      <c r="B7" s="13" t="s">
        <v>281</v>
      </c>
      <c r="C7" s="384">
        <f>C8+C10+C9</f>
        <v>635.72500000000002</v>
      </c>
      <c r="D7" s="384">
        <f>D8+D10+D9+D11</f>
        <v>72.354749999999996</v>
      </c>
      <c r="E7" s="5">
        <f t="shared" si="2"/>
        <v>11.38145424515317</v>
      </c>
      <c r="F7" s="5">
        <f t="shared" si="1"/>
        <v>-563.37025000000006</v>
      </c>
    </row>
    <row r="8" spans="1:6">
      <c r="A8" s="7">
        <v>1030223001</v>
      </c>
      <c r="B8" s="8" t="s">
        <v>283</v>
      </c>
      <c r="C8" s="416">
        <v>237.12</v>
      </c>
      <c r="D8" s="417">
        <v>31.597729999999999</v>
      </c>
      <c r="E8" s="9">
        <f t="shared" si="2"/>
        <v>13.325628373819162</v>
      </c>
      <c r="F8" s="9">
        <f t="shared" si="1"/>
        <v>-205.52226999999999</v>
      </c>
    </row>
    <row r="9" spans="1:6">
      <c r="A9" s="7">
        <v>1030224001</v>
      </c>
      <c r="B9" s="8" t="s">
        <v>289</v>
      </c>
      <c r="C9" s="416">
        <v>2.5049999999999999</v>
      </c>
      <c r="D9" s="417">
        <v>0.23594000000000001</v>
      </c>
      <c r="E9" s="9">
        <f t="shared" si="2"/>
        <v>9.4187624750499008</v>
      </c>
      <c r="F9" s="9">
        <f t="shared" si="1"/>
        <v>-2.2690600000000001</v>
      </c>
    </row>
    <row r="10" spans="1:6">
      <c r="A10" s="7">
        <v>1030225001</v>
      </c>
      <c r="B10" s="8" t="s">
        <v>282</v>
      </c>
      <c r="C10" s="416">
        <v>396.1</v>
      </c>
      <c r="D10" s="417">
        <v>45.989130000000003</v>
      </c>
      <c r="E10" s="9">
        <f t="shared" si="2"/>
        <v>11.610484726079273</v>
      </c>
      <c r="F10" s="9">
        <f t="shared" si="1"/>
        <v>-350.11087000000003</v>
      </c>
    </row>
    <row r="11" spans="1:6">
      <c r="A11" s="7">
        <v>1030226001</v>
      </c>
      <c r="B11" s="8" t="s">
        <v>291</v>
      </c>
      <c r="C11" s="416">
        <v>0</v>
      </c>
      <c r="D11" s="417">
        <v>-5.4680499999999999</v>
      </c>
      <c r="E11" s="9" t="e">
        <f t="shared" si="2"/>
        <v>#DIV/0!</v>
      </c>
      <c r="F11" s="9">
        <f t="shared" si="1"/>
        <v>-5.4680499999999999</v>
      </c>
    </row>
    <row r="12" spans="1:6" s="6" customFormat="1">
      <c r="A12" s="68">
        <v>1050000000</v>
      </c>
      <c r="B12" s="67" t="s">
        <v>7</v>
      </c>
      <c r="C12" s="384">
        <f>SUM(C13:C13)</f>
        <v>40</v>
      </c>
      <c r="D12" s="384">
        <f>SUM(D13:D13)</f>
        <v>1.1237999999999999</v>
      </c>
      <c r="E12" s="5">
        <f t="shared" si="0"/>
        <v>2.8094999999999999</v>
      </c>
      <c r="F12" s="5">
        <f t="shared" si="1"/>
        <v>-38.876199999999997</v>
      </c>
    </row>
    <row r="13" spans="1:6" ht="15.75" customHeight="1">
      <c r="A13" s="7">
        <v>1050300000</v>
      </c>
      <c r="B13" s="11" t="s">
        <v>230</v>
      </c>
      <c r="C13" s="418">
        <v>40</v>
      </c>
      <c r="D13" s="417">
        <v>1.1237999999999999</v>
      </c>
      <c r="E13" s="9">
        <f t="shared" si="0"/>
        <v>2.8094999999999999</v>
      </c>
      <c r="F13" s="9">
        <f t="shared" si="1"/>
        <v>-38.876199999999997</v>
      </c>
    </row>
    <row r="14" spans="1:6" s="6" customFormat="1" ht="15.75" customHeight="1">
      <c r="A14" s="68">
        <v>1060000000</v>
      </c>
      <c r="B14" s="67" t="s">
        <v>136</v>
      </c>
      <c r="C14" s="384">
        <f>C15+C16</f>
        <v>2383</v>
      </c>
      <c r="D14" s="384">
        <f>D15+D16</f>
        <v>67.76061</v>
      </c>
      <c r="E14" s="5">
        <f t="shared" si="0"/>
        <v>2.8435002098195552</v>
      </c>
      <c r="F14" s="5">
        <f t="shared" si="1"/>
        <v>-2315.2393900000002</v>
      </c>
    </row>
    <row r="15" spans="1:6" s="6" customFormat="1" ht="15.75" customHeight="1">
      <c r="A15" s="7">
        <v>1060100000</v>
      </c>
      <c r="B15" s="11" t="s">
        <v>9</v>
      </c>
      <c r="C15" s="416">
        <v>1098</v>
      </c>
      <c r="D15" s="417">
        <v>3.2949199999999998</v>
      </c>
      <c r="E15" s="5">
        <f t="shared" si="0"/>
        <v>0.30008378870673952</v>
      </c>
      <c r="F15" s="9">
        <f>SUM(D15-C15)</f>
        <v>-1094.70508</v>
      </c>
    </row>
    <row r="16" spans="1:6" ht="15" customHeight="1">
      <c r="A16" s="7">
        <v>1060600000</v>
      </c>
      <c r="B16" s="11" t="s">
        <v>8</v>
      </c>
      <c r="C16" s="416">
        <v>1285</v>
      </c>
      <c r="D16" s="417">
        <v>64.465689999999995</v>
      </c>
      <c r="E16" s="5">
        <f t="shared" si="0"/>
        <v>5.0167852140077818</v>
      </c>
      <c r="F16" s="9">
        <f t="shared" si="1"/>
        <v>-1220.53431</v>
      </c>
    </row>
    <row r="17" spans="1:6" s="6" customFormat="1" ht="18" customHeight="1">
      <c r="A17" s="3">
        <v>1080000000</v>
      </c>
      <c r="B17" s="4" t="s">
        <v>11</v>
      </c>
      <c r="C17" s="384">
        <f>C18</f>
        <v>13</v>
      </c>
      <c r="D17" s="384">
        <f>D18</f>
        <v>0.24</v>
      </c>
      <c r="E17" s="5">
        <f t="shared" si="0"/>
        <v>1.846153846153846</v>
      </c>
      <c r="F17" s="5">
        <f t="shared" si="1"/>
        <v>-12.76</v>
      </c>
    </row>
    <row r="18" spans="1:6" ht="18" customHeight="1">
      <c r="A18" s="7">
        <v>1080400001</v>
      </c>
      <c r="B18" s="8" t="s">
        <v>228</v>
      </c>
      <c r="C18" s="416">
        <v>13</v>
      </c>
      <c r="D18" s="417">
        <v>0.24</v>
      </c>
      <c r="E18" s="9">
        <f t="shared" si="0"/>
        <v>1.846153846153846</v>
      </c>
      <c r="F18" s="9">
        <f t="shared" si="1"/>
        <v>-12.76</v>
      </c>
    </row>
    <row r="19" spans="1:6" ht="0.75" hidden="1" customHeight="1">
      <c r="A19" s="7">
        <v>1080714001</v>
      </c>
      <c r="B19" s="8" t="s">
        <v>12</v>
      </c>
      <c r="C19" s="416"/>
      <c r="D19" s="417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124</v>
      </c>
      <c r="C20" s="384">
        <f>C21+C22+C23+C24</f>
        <v>0</v>
      </c>
      <c r="D20" s="384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1.5" hidden="1">
      <c r="A21" s="7">
        <v>1090100000</v>
      </c>
      <c r="B21" s="8" t="s">
        <v>125</v>
      </c>
      <c r="C21" s="384"/>
      <c r="D21" s="419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126</v>
      </c>
      <c r="C22" s="384"/>
      <c r="D22" s="419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384"/>
      <c r="D23" s="419"/>
      <c r="E23" s="9" t="e">
        <f t="shared" si="0"/>
        <v>#DIV/0!</v>
      </c>
      <c r="F23" s="9">
        <f t="shared" si="1"/>
        <v>0</v>
      </c>
    </row>
    <row r="24" spans="1:6" s="15" customFormat="1" ht="31.5" hidden="1">
      <c r="A24" s="7">
        <v>1090700000</v>
      </c>
      <c r="B24" s="8" t="s">
        <v>128</v>
      </c>
      <c r="C24" s="384"/>
      <c r="D24" s="419"/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13</v>
      </c>
      <c r="C25" s="384">
        <f>C26+C30+C32+C37+C35</f>
        <v>220</v>
      </c>
      <c r="D25" s="384">
        <f>D26+D30+D32+D35+D37</f>
        <v>333.89100000000002</v>
      </c>
      <c r="E25" s="5">
        <f t="shared" si="0"/>
        <v>151.76863636363638</v>
      </c>
      <c r="F25" s="5">
        <f t="shared" si="1"/>
        <v>113.89100000000002</v>
      </c>
    </row>
    <row r="26" spans="1:6" s="6" customFormat="1" ht="30.75" customHeight="1">
      <c r="A26" s="68">
        <v>1110000000</v>
      </c>
      <c r="B26" s="69" t="s">
        <v>129</v>
      </c>
      <c r="C26" s="384">
        <f>C28+C29</f>
        <v>220</v>
      </c>
      <c r="D26" s="384">
        <f>D28+D29</f>
        <v>4.2370000000000001</v>
      </c>
      <c r="E26" s="5">
        <f t="shared" si="0"/>
        <v>1.925909090909091</v>
      </c>
      <c r="F26" s="5">
        <f t="shared" si="1"/>
        <v>-215.76300000000001</v>
      </c>
    </row>
    <row r="27" spans="1:6">
      <c r="A27" s="16">
        <v>1110502501</v>
      </c>
      <c r="B27" s="17" t="s">
        <v>226</v>
      </c>
      <c r="C27" s="418">
        <v>0</v>
      </c>
      <c r="D27" s="417">
        <v>0</v>
      </c>
      <c r="E27" s="9" t="e">
        <f t="shared" si="0"/>
        <v>#DIV/0!</v>
      </c>
      <c r="F27" s="9">
        <f t="shared" si="1"/>
        <v>0</v>
      </c>
    </row>
    <row r="28" spans="1:6" ht="15.75" customHeight="1">
      <c r="A28" s="16">
        <v>1110502510</v>
      </c>
      <c r="B28" s="17" t="s">
        <v>328</v>
      </c>
      <c r="C28" s="418">
        <v>200</v>
      </c>
      <c r="D28" s="417">
        <v>0</v>
      </c>
      <c r="E28" s="9">
        <f t="shared" si="0"/>
        <v>0</v>
      </c>
      <c r="F28" s="9">
        <f t="shared" si="1"/>
        <v>-200</v>
      </c>
    </row>
    <row r="29" spans="1:6">
      <c r="A29" s="7">
        <v>1110503000</v>
      </c>
      <c r="B29" s="11" t="s">
        <v>225</v>
      </c>
      <c r="C29" s="418">
        <v>20</v>
      </c>
      <c r="D29" s="417">
        <v>4.2370000000000001</v>
      </c>
      <c r="E29" s="9">
        <f>SUM(D29/C29*100)</f>
        <v>21.185000000000002</v>
      </c>
      <c r="F29" s="9">
        <f t="shared" si="1"/>
        <v>-15.763</v>
      </c>
    </row>
    <row r="30" spans="1:6" s="15" customFormat="1" ht="35.25" customHeight="1">
      <c r="A30" s="68">
        <v>1130000000</v>
      </c>
      <c r="B30" s="69" t="s">
        <v>131</v>
      </c>
      <c r="C30" s="384">
        <f>C31</f>
        <v>0</v>
      </c>
      <c r="D30" s="384">
        <f>D31</f>
        <v>0.66400000000000003</v>
      </c>
      <c r="E30" s="5" t="e">
        <f t="shared" si="0"/>
        <v>#DIV/0!</v>
      </c>
      <c r="F30" s="5">
        <f t="shared" si="1"/>
        <v>0.66400000000000003</v>
      </c>
    </row>
    <row r="31" spans="1:6" ht="18" customHeight="1">
      <c r="A31" s="7">
        <v>1130206005</v>
      </c>
      <c r="B31" s="8" t="s">
        <v>224</v>
      </c>
      <c r="C31" s="416">
        <v>0</v>
      </c>
      <c r="D31" s="417">
        <v>0.66400000000000003</v>
      </c>
      <c r="E31" s="9" t="e">
        <f>SUM(D31/C31*100)</f>
        <v>#DIV/0!</v>
      </c>
      <c r="F31" s="9">
        <f t="shared" si="1"/>
        <v>0.66400000000000003</v>
      </c>
    </row>
    <row r="32" spans="1:6" ht="17.25" customHeight="1">
      <c r="A32" s="70">
        <v>1140000000</v>
      </c>
      <c r="B32" s="71" t="s">
        <v>132</v>
      </c>
      <c r="C32" s="384">
        <f>C33+C34</f>
        <v>0</v>
      </c>
      <c r="D32" s="384">
        <f>D33+D34</f>
        <v>0</v>
      </c>
      <c r="E32" s="5" t="e">
        <f t="shared" si="0"/>
        <v>#DIV/0!</v>
      </c>
      <c r="F32" s="5">
        <f t="shared" si="1"/>
        <v>0</v>
      </c>
    </row>
    <row r="33" spans="1:7" ht="19.5" customHeight="1">
      <c r="A33" s="16">
        <v>1140200000</v>
      </c>
      <c r="B33" s="18" t="s">
        <v>133</v>
      </c>
      <c r="C33" s="416">
        <v>0</v>
      </c>
      <c r="D33" s="417">
        <v>0</v>
      </c>
      <c r="E33" s="9" t="e">
        <f t="shared" si="0"/>
        <v>#DIV/0!</v>
      </c>
      <c r="F33" s="9">
        <f t="shared" si="1"/>
        <v>0</v>
      </c>
    </row>
    <row r="34" spans="1:7">
      <c r="A34" s="7">
        <v>1140600000</v>
      </c>
      <c r="B34" s="8" t="s">
        <v>223</v>
      </c>
      <c r="C34" s="416">
        <v>0</v>
      </c>
      <c r="D34" s="417">
        <v>0</v>
      </c>
      <c r="E34" s="9" t="e">
        <f t="shared" si="0"/>
        <v>#DIV/0!</v>
      </c>
      <c r="F34" s="9">
        <f t="shared" si="1"/>
        <v>0</v>
      </c>
    </row>
    <row r="35" spans="1:7">
      <c r="A35" s="100">
        <v>1163305010</v>
      </c>
      <c r="B35" s="13" t="s">
        <v>252</v>
      </c>
      <c r="C35" s="384">
        <f>C36</f>
        <v>0</v>
      </c>
      <c r="D35" s="419">
        <f>D36</f>
        <v>0</v>
      </c>
      <c r="E35" s="9" t="e">
        <f t="shared" si="0"/>
        <v>#DIV/0!</v>
      </c>
      <c r="F35" s="9">
        <f t="shared" si="1"/>
        <v>0</v>
      </c>
    </row>
    <row r="36" spans="1:7" ht="47.25">
      <c r="A36" s="7">
        <v>1163305010</v>
      </c>
      <c r="B36" s="8" t="s">
        <v>268</v>
      </c>
      <c r="C36" s="416">
        <v>0</v>
      </c>
      <c r="D36" s="417">
        <v>0</v>
      </c>
      <c r="E36" s="9" t="e">
        <f t="shared" si="0"/>
        <v>#DIV/0!</v>
      </c>
      <c r="F36" s="9">
        <f t="shared" si="1"/>
        <v>0</v>
      </c>
    </row>
    <row r="37" spans="1:7">
      <c r="A37" s="3">
        <v>1170000000</v>
      </c>
      <c r="B37" s="13" t="s">
        <v>135</v>
      </c>
      <c r="C37" s="384">
        <f>C38+C39</f>
        <v>0</v>
      </c>
      <c r="D37" s="384">
        <f>D38+D39</f>
        <v>328.99</v>
      </c>
      <c r="E37" s="5" t="e">
        <f t="shared" si="0"/>
        <v>#DIV/0!</v>
      </c>
      <c r="F37" s="5">
        <f t="shared" si="1"/>
        <v>328.99</v>
      </c>
    </row>
    <row r="38" spans="1:7">
      <c r="A38" s="7">
        <v>1170105005</v>
      </c>
      <c r="B38" s="8" t="s">
        <v>18</v>
      </c>
      <c r="C38" s="416">
        <v>0</v>
      </c>
      <c r="D38" s="416"/>
      <c r="E38" s="9" t="e">
        <f t="shared" si="0"/>
        <v>#DIV/0!</v>
      </c>
      <c r="F38" s="9">
        <f t="shared" si="1"/>
        <v>0</v>
      </c>
    </row>
    <row r="39" spans="1:7">
      <c r="A39" s="7">
        <v>1170505005</v>
      </c>
      <c r="B39" s="11" t="s">
        <v>221</v>
      </c>
      <c r="C39" s="416">
        <v>0</v>
      </c>
      <c r="D39" s="417">
        <v>328.99</v>
      </c>
      <c r="E39" s="9" t="e">
        <f t="shared" si="0"/>
        <v>#DIV/0!</v>
      </c>
      <c r="F39" s="9">
        <f t="shared" si="1"/>
        <v>328.99</v>
      </c>
    </row>
    <row r="40" spans="1:7" s="6" customFormat="1" ht="19.5" customHeight="1">
      <c r="A40" s="3">
        <v>1000000000</v>
      </c>
      <c r="B40" s="4" t="s">
        <v>19</v>
      </c>
      <c r="C40" s="127">
        <f>SUM(C4,C25)</f>
        <v>3735.44</v>
      </c>
      <c r="D40" s="127">
        <f>D4+D25</f>
        <v>505.72639000000004</v>
      </c>
      <c r="E40" s="5">
        <f t="shared" si="0"/>
        <v>13.53860294905018</v>
      </c>
      <c r="F40" s="5">
        <f t="shared" si="1"/>
        <v>-3229.7136099999998</v>
      </c>
    </row>
    <row r="41" spans="1:7" s="6" customFormat="1" ht="20.25" customHeight="1">
      <c r="A41" s="3">
        <v>2000000000</v>
      </c>
      <c r="B41" s="4" t="s">
        <v>20</v>
      </c>
      <c r="C41" s="381">
        <f>C42+C43+C44+C46+C47+C45+C48</f>
        <v>6480.6870000000008</v>
      </c>
      <c r="D41" s="385">
        <f>D42+D43+D44+D46+D47+D45+D48</f>
        <v>265.03300000000002</v>
      </c>
      <c r="E41" s="5">
        <f t="shared" si="0"/>
        <v>4.0895818606885346</v>
      </c>
      <c r="F41" s="5">
        <f t="shared" si="1"/>
        <v>-6215.6540000000005</v>
      </c>
      <c r="G41" s="19"/>
    </row>
    <row r="42" spans="1:7" ht="19.5" customHeight="1">
      <c r="A42" s="16">
        <v>2021000000</v>
      </c>
      <c r="B42" s="17" t="s">
        <v>21</v>
      </c>
      <c r="C42" s="382">
        <v>3003</v>
      </c>
      <c r="D42" s="383">
        <v>250.2</v>
      </c>
      <c r="E42" s="9">
        <f t="shared" si="0"/>
        <v>8.3316683316683307</v>
      </c>
      <c r="F42" s="9">
        <f t="shared" si="1"/>
        <v>-2752.8</v>
      </c>
    </row>
    <row r="43" spans="1:7" ht="27.75" customHeight="1">
      <c r="A43" s="16">
        <v>2021500200</v>
      </c>
      <c r="B43" s="17" t="s">
        <v>232</v>
      </c>
      <c r="C43" s="12">
        <v>0</v>
      </c>
      <c r="D43" s="20">
        <v>0</v>
      </c>
      <c r="E43" s="9" t="e">
        <f t="shared" si="0"/>
        <v>#DIV/0!</v>
      </c>
      <c r="F43" s="9">
        <f t="shared" si="1"/>
        <v>0</v>
      </c>
    </row>
    <row r="44" spans="1:7" ht="21" customHeight="1">
      <c r="A44" s="16">
        <v>2022000000</v>
      </c>
      <c r="B44" s="17" t="s">
        <v>22</v>
      </c>
      <c r="C44" s="12">
        <v>3296.61</v>
      </c>
      <c r="D44" s="10">
        <v>0</v>
      </c>
      <c r="E44" s="9">
        <f t="shared" si="0"/>
        <v>0</v>
      </c>
      <c r="F44" s="9">
        <f t="shared" si="1"/>
        <v>-3296.61</v>
      </c>
    </row>
    <row r="45" spans="1:7">
      <c r="A45" s="16">
        <v>2022999910</v>
      </c>
      <c r="B45" s="18" t="s">
        <v>350</v>
      </c>
      <c r="C45" s="12">
        <v>0</v>
      </c>
      <c r="D45" s="10">
        <v>0</v>
      </c>
      <c r="E45" s="9" t="e">
        <f>SUM(D45/C45*100)</f>
        <v>#DIV/0!</v>
      </c>
      <c r="F45" s="9">
        <f>SUM(D45-C45)</f>
        <v>0</v>
      </c>
    </row>
    <row r="46" spans="1:7" ht="21" customHeight="1">
      <c r="A46" s="16">
        <v>2023000000</v>
      </c>
      <c r="B46" s="17" t="s">
        <v>23</v>
      </c>
      <c r="C46" s="12">
        <v>181.077</v>
      </c>
      <c r="D46" s="251">
        <v>14.833</v>
      </c>
      <c r="E46" s="9">
        <f t="shared" si="0"/>
        <v>8.1915428243233546</v>
      </c>
      <c r="F46" s="9">
        <f t="shared" si="1"/>
        <v>-166.244</v>
      </c>
    </row>
    <row r="47" spans="1:7">
      <c r="A47" s="16">
        <v>2020400000</v>
      </c>
      <c r="B47" s="17" t="s">
        <v>24</v>
      </c>
      <c r="C47" s="12">
        <v>0</v>
      </c>
      <c r="D47" s="252">
        <v>0</v>
      </c>
      <c r="E47" s="9" t="e">
        <f t="shared" si="0"/>
        <v>#DIV/0!</v>
      </c>
      <c r="F47" s="9">
        <f t="shared" si="1"/>
        <v>0</v>
      </c>
    </row>
    <row r="48" spans="1:7" ht="16.5" customHeight="1">
      <c r="A48" s="7">
        <v>2070500010</v>
      </c>
      <c r="B48" s="17" t="s">
        <v>351</v>
      </c>
      <c r="C48" s="12">
        <v>0</v>
      </c>
      <c r="D48" s="252">
        <v>0</v>
      </c>
      <c r="E48" s="9" t="e">
        <f t="shared" si="0"/>
        <v>#DIV/0!</v>
      </c>
      <c r="F48" s="9">
        <f t="shared" si="1"/>
        <v>0</v>
      </c>
    </row>
    <row r="49" spans="1:8" ht="47.25" hidden="1">
      <c r="A49" s="16">
        <v>2020900000</v>
      </c>
      <c r="B49" s="18" t="s">
        <v>25</v>
      </c>
      <c r="C49" s="12"/>
      <c r="D49" s="252"/>
      <c r="E49" s="9" t="e">
        <f t="shared" si="0"/>
        <v>#DIV/0!</v>
      </c>
      <c r="F49" s="9">
        <f t="shared" si="1"/>
        <v>0</v>
      </c>
    </row>
    <row r="50" spans="1:8" hidden="1">
      <c r="A50" s="7">
        <v>2190500005</v>
      </c>
      <c r="B50" s="11" t="s">
        <v>26</v>
      </c>
      <c r="C50" s="14">
        <v>0</v>
      </c>
      <c r="D50" s="14"/>
      <c r="E50" s="5"/>
      <c r="F50" s="5">
        <f>SUM(D50-C50)</f>
        <v>0</v>
      </c>
    </row>
    <row r="51" spans="1:8" s="6" customFormat="1" ht="31.5" hidden="1">
      <c r="A51" s="3">
        <v>3000000000</v>
      </c>
      <c r="B51" s="13" t="s">
        <v>27</v>
      </c>
      <c r="C51" s="122">
        <v>0</v>
      </c>
      <c r="D51" s="14">
        <v>0</v>
      </c>
      <c r="E51" s="5" t="e">
        <f t="shared" si="0"/>
        <v>#DIV/0!</v>
      </c>
      <c r="F51" s="5">
        <f t="shared" si="1"/>
        <v>0</v>
      </c>
    </row>
    <row r="52" spans="1:8" s="6" customFormat="1" ht="23.25" customHeight="1">
      <c r="A52" s="3"/>
      <c r="B52" s="4" t="s">
        <v>28</v>
      </c>
      <c r="C52" s="384">
        <f>SUM(C40,C41,C51)</f>
        <v>10216.127</v>
      </c>
      <c r="D52" s="392">
        <f>D40+D41</f>
        <v>770.75939000000005</v>
      </c>
      <c r="E52" s="5">
        <f t="shared" si="0"/>
        <v>7.5445361045335471</v>
      </c>
      <c r="F52" s="5">
        <f t="shared" si="1"/>
        <v>-9445.3676100000012</v>
      </c>
      <c r="G52" s="94"/>
      <c r="H52" s="94"/>
    </row>
    <row r="53" spans="1:8" s="6" customFormat="1">
      <c r="A53" s="3"/>
      <c r="B53" s="21" t="s">
        <v>321</v>
      </c>
      <c r="C53" s="343">
        <f>C52-C100</f>
        <v>0</v>
      </c>
      <c r="D53" s="343">
        <f>D52-D100</f>
        <v>528.08689000000004</v>
      </c>
      <c r="E53" s="22"/>
      <c r="F53" s="22"/>
    </row>
    <row r="54" spans="1:8" ht="32.25" customHeight="1">
      <c r="A54" s="23"/>
      <c r="B54" s="24"/>
      <c r="C54" s="115"/>
      <c r="D54" s="115"/>
      <c r="E54" s="26"/>
      <c r="F54" s="27"/>
    </row>
    <row r="55" spans="1:8" ht="63">
      <c r="A55" s="28" t="s">
        <v>1</v>
      </c>
      <c r="B55" s="28" t="s">
        <v>29</v>
      </c>
      <c r="C55" s="146" t="s">
        <v>434</v>
      </c>
      <c r="D55" s="147" t="s">
        <v>436</v>
      </c>
      <c r="E55" s="72" t="s">
        <v>3</v>
      </c>
      <c r="F55" s="74" t="s">
        <v>4</v>
      </c>
    </row>
    <row r="56" spans="1:8">
      <c r="A56" s="2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8" s="6" customFormat="1" ht="17.25" customHeight="1">
      <c r="A57" s="30" t="s">
        <v>30</v>
      </c>
      <c r="B57" s="31" t="s">
        <v>31</v>
      </c>
      <c r="C57" s="102">
        <f>C58+C59+C60+C61+C62+C64+C63</f>
        <v>1757.5429999999999</v>
      </c>
      <c r="D57" s="102">
        <f>D58+D59+D60+D61+D62+D64+D63</f>
        <v>38.672499999999999</v>
      </c>
      <c r="E57" s="34">
        <f>SUM(D57/C57*100)</f>
        <v>2.2003729069502138</v>
      </c>
      <c r="F57" s="34">
        <f>SUM(D57-C57)</f>
        <v>-1718.8705</v>
      </c>
    </row>
    <row r="58" spans="1:8" s="6" customFormat="1" ht="0.75" hidden="1" customHeight="1">
      <c r="A58" s="35" t="s">
        <v>32</v>
      </c>
      <c r="B58" s="36" t="s">
        <v>33</v>
      </c>
      <c r="C58" s="92"/>
      <c r="D58" s="92"/>
      <c r="E58" s="38"/>
      <c r="F58" s="38"/>
    </row>
    <row r="59" spans="1:8" ht="16.5" customHeight="1">
      <c r="A59" s="35" t="s">
        <v>34</v>
      </c>
      <c r="B59" s="39" t="s">
        <v>35</v>
      </c>
      <c r="C59" s="148">
        <v>1746.6</v>
      </c>
      <c r="D59" s="92">
        <v>38.672499999999999</v>
      </c>
      <c r="E59" s="38">
        <f t="shared" ref="E59:E100" si="3">SUM(D59/C59*100)</f>
        <v>2.2141589373640214</v>
      </c>
      <c r="F59" s="38">
        <f t="shared" ref="F59:F100" si="4">SUM(D59-C59)</f>
        <v>-1707.9275</v>
      </c>
    </row>
    <row r="60" spans="1:8" ht="12.75" hidden="1" customHeight="1">
      <c r="A60" s="35" t="s">
        <v>36</v>
      </c>
      <c r="B60" s="39" t="s">
        <v>37</v>
      </c>
      <c r="C60" s="92"/>
      <c r="D60" s="92"/>
      <c r="E60" s="38" t="e">
        <f t="shared" si="3"/>
        <v>#DIV/0!</v>
      </c>
      <c r="F60" s="38">
        <f t="shared" si="4"/>
        <v>0</v>
      </c>
    </row>
    <row r="61" spans="1:8" ht="12.75" hidden="1" customHeight="1">
      <c r="A61" s="35" t="s">
        <v>38</v>
      </c>
      <c r="B61" s="39" t="s">
        <v>39</v>
      </c>
      <c r="C61" s="92"/>
      <c r="D61" s="92"/>
      <c r="E61" s="38" t="e">
        <f t="shared" si="3"/>
        <v>#DIV/0!</v>
      </c>
      <c r="F61" s="38">
        <f t="shared" si="4"/>
        <v>0</v>
      </c>
    </row>
    <row r="62" spans="1:8" ht="16.5" customHeight="1">
      <c r="A62" s="35" t="s">
        <v>40</v>
      </c>
      <c r="B62" s="39" t="s">
        <v>41</v>
      </c>
      <c r="C62" s="92">
        <v>0</v>
      </c>
      <c r="D62" s="92">
        <v>0</v>
      </c>
      <c r="E62" s="38" t="e">
        <f t="shared" si="3"/>
        <v>#DIV/0!</v>
      </c>
      <c r="F62" s="38">
        <f t="shared" si="4"/>
        <v>0</v>
      </c>
    </row>
    <row r="63" spans="1:8" ht="18" customHeight="1">
      <c r="A63" s="35" t="s">
        <v>42</v>
      </c>
      <c r="B63" s="39" t="s">
        <v>43</v>
      </c>
      <c r="C63" s="104">
        <v>5</v>
      </c>
      <c r="D63" s="104">
        <v>0</v>
      </c>
      <c r="E63" s="38">
        <f t="shared" si="3"/>
        <v>0</v>
      </c>
      <c r="F63" s="38">
        <f t="shared" si="4"/>
        <v>-5</v>
      </c>
    </row>
    <row r="64" spans="1:8" ht="18" customHeight="1">
      <c r="A64" s="35" t="s">
        <v>44</v>
      </c>
      <c r="B64" s="39" t="s">
        <v>45</v>
      </c>
      <c r="C64" s="92">
        <v>5.9429999999999996</v>
      </c>
      <c r="D64" s="92">
        <v>0</v>
      </c>
      <c r="E64" s="38">
        <f t="shared" si="3"/>
        <v>0</v>
      </c>
      <c r="F64" s="38">
        <f t="shared" si="4"/>
        <v>-5.9429999999999996</v>
      </c>
    </row>
    <row r="65" spans="1:7" s="6" customFormat="1" ht="15.75" customHeight="1">
      <c r="A65" s="41" t="s">
        <v>46</v>
      </c>
      <c r="B65" s="42" t="s">
        <v>47</v>
      </c>
      <c r="C65" s="22">
        <f>C66</f>
        <v>177.95</v>
      </c>
      <c r="D65" s="22">
        <f>D66</f>
        <v>4</v>
      </c>
      <c r="E65" s="34">
        <f t="shared" si="3"/>
        <v>2.2478224220286598</v>
      </c>
      <c r="F65" s="34">
        <f t="shared" si="4"/>
        <v>-173.95</v>
      </c>
    </row>
    <row r="66" spans="1:7">
      <c r="A66" s="43" t="s">
        <v>48</v>
      </c>
      <c r="B66" s="44" t="s">
        <v>49</v>
      </c>
      <c r="C66" s="92">
        <v>177.95</v>
      </c>
      <c r="D66" s="92">
        <v>4</v>
      </c>
      <c r="E66" s="38">
        <f t="shared" si="3"/>
        <v>2.2478224220286598</v>
      </c>
      <c r="F66" s="38">
        <f t="shared" si="4"/>
        <v>-173.95</v>
      </c>
    </row>
    <row r="67" spans="1:7" s="6" customFormat="1" ht="20.25" customHeight="1">
      <c r="A67" s="30" t="s">
        <v>50</v>
      </c>
      <c r="B67" s="31" t="s">
        <v>51</v>
      </c>
      <c r="C67" s="440">
        <f>C70+C71</f>
        <v>4</v>
      </c>
      <c r="D67" s="440">
        <f>D70+D71</f>
        <v>0</v>
      </c>
      <c r="E67" s="34">
        <f t="shared" si="3"/>
        <v>0</v>
      </c>
      <c r="F67" s="34">
        <f t="shared" si="4"/>
        <v>-4</v>
      </c>
    </row>
    <row r="68" spans="1:7" ht="0.75" hidden="1" customHeight="1">
      <c r="A68" s="35" t="s">
        <v>52</v>
      </c>
      <c r="B68" s="39" t="s">
        <v>53</v>
      </c>
      <c r="C68" s="92"/>
      <c r="D68" s="92"/>
      <c r="E68" s="34" t="e">
        <f t="shared" si="3"/>
        <v>#DIV/0!</v>
      </c>
      <c r="F68" s="34">
        <f t="shared" si="4"/>
        <v>0</v>
      </c>
    </row>
    <row r="69" spans="1:7" ht="16.5" hidden="1" customHeight="1">
      <c r="A69" s="45" t="s">
        <v>54</v>
      </c>
      <c r="B69" s="39" t="s">
        <v>55</v>
      </c>
      <c r="C69" s="92">
        <v>0</v>
      </c>
      <c r="D69" s="92"/>
      <c r="E69" s="34" t="e">
        <f t="shared" si="3"/>
        <v>#DIV/0!</v>
      </c>
      <c r="F69" s="34">
        <f t="shared" si="4"/>
        <v>0</v>
      </c>
    </row>
    <row r="70" spans="1:7" ht="15.75" customHeight="1">
      <c r="A70" s="46" t="s">
        <v>56</v>
      </c>
      <c r="B70" s="47" t="s">
        <v>57</v>
      </c>
      <c r="C70" s="92">
        <v>2</v>
      </c>
      <c r="D70" s="92">
        <v>0</v>
      </c>
      <c r="E70" s="34">
        <f t="shared" si="3"/>
        <v>0</v>
      </c>
      <c r="F70" s="34">
        <f t="shared" si="4"/>
        <v>-2</v>
      </c>
    </row>
    <row r="71" spans="1:7" ht="15" customHeight="1">
      <c r="A71" s="46" t="s">
        <v>219</v>
      </c>
      <c r="B71" s="47" t="s">
        <v>220</v>
      </c>
      <c r="C71" s="92">
        <v>2</v>
      </c>
      <c r="D71" s="92">
        <v>0</v>
      </c>
      <c r="E71" s="38">
        <f t="shared" si="3"/>
        <v>0</v>
      </c>
      <c r="F71" s="38">
        <f t="shared" si="4"/>
        <v>-2</v>
      </c>
    </row>
    <row r="72" spans="1:7" s="6" customFormat="1" ht="17.25" customHeight="1">
      <c r="A72" s="30" t="s">
        <v>58</v>
      </c>
      <c r="B72" s="31" t="s">
        <v>59</v>
      </c>
      <c r="C72" s="441">
        <f>C74+C75+C76+C73</f>
        <v>2187.4849999999997</v>
      </c>
      <c r="D72" s="105">
        <f>SUM(D73:D76)</f>
        <v>0</v>
      </c>
      <c r="E72" s="34">
        <f t="shared" si="3"/>
        <v>0</v>
      </c>
      <c r="F72" s="34">
        <f t="shared" si="4"/>
        <v>-2187.4849999999997</v>
      </c>
    </row>
    <row r="73" spans="1:7" ht="15.75" customHeight="1">
      <c r="A73" s="35" t="s">
        <v>60</v>
      </c>
      <c r="B73" s="39" t="s">
        <v>61</v>
      </c>
      <c r="C73" s="106">
        <v>7.5</v>
      </c>
      <c r="D73" s="92">
        <v>0</v>
      </c>
      <c r="E73" s="38">
        <f t="shared" si="3"/>
        <v>0</v>
      </c>
      <c r="F73" s="38">
        <f t="shared" si="4"/>
        <v>-7.5</v>
      </c>
    </row>
    <row r="74" spans="1:7" s="6" customFormat="1" ht="19.5" customHeight="1">
      <c r="A74" s="35" t="s">
        <v>62</v>
      </c>
      <c r="B74" s="39" t="s">
        <v>63</v>
      </c>
      <c r="C74" s="106">
        <v>300</v>
      </c>
      <c r="D74" s="92">
        <v>0</v>
      </c>
      <c r="E74" s="38">
        <f t="shared" si="3"/>
        <v>0</v>
      </c>
      <c r="F74" s="38">
        <f t="shared" si="4"/>
        <v>-300</v>
      </c>
      <c r="G74" s="50"/>
    </row>
    <row r="75" spans="1:7">
      <c r="A75" s="35" t="s">
        <v>64</v>
      </c>
      <c r="B75" s="39" t="s">
        <v>65</v>
      </c>
      <c r="C75" s="106">
        <v>1879.9849999999999</v>
      </c>
      <c r="D75" s="92">
        <v>0</v>
      </c>
      <c r="E75" s="38">
        <f t="shared" si="3"/>
        <v>0</v>
      </c>
      <c r="F75" s="38">
        <f t="shared" si="4"/>
        <v>-1879.9849999999999</v>
      </c>
    </row>
    <row r="76" spans="1:7">
      <c r="A76" s="35" t="s">
        <v>66</v>
      </c>
      <c r="B76" s="39" t="s">
        <v>67</v>
      </c>
      <c r="C76" s="106">
        <v>0</v>
      </c>
      <c r="D76" s="92">
        <v>0</v>
      </c>
      <c r="E76" s="38" t="e">
        <f t="shared" si="3"/>
        <v>#DIV/0!</v>
      </c>
      <c r="F76" s="38">
        <f t="shared" si="4"/>
        <v>0</v>
      </c>
    </row>
    <row r="77" spans="1:7" s="6" customFormat="1" ht="24" customHeight="1">
      <c r="A77" s="30" t="s">
        <v>68</v>
      </c>
      <c r="B77" s="31" t="s">
        <v>69</v>
      </c>
      <c r="C77" s="22">
        <f>SUM(C78:C81)</f>
        <v>3086.549</v>
      </c>
      <c r="D77" s="22">
        <f>SUM(D78:D81)</f>
        <v>0</v>
      </c>
      <c r="E77" s="34">
        <f t="shared" si="3"/>
        <v>0</v>
      </c>
      <c r="F77" s="34">
        <f t="shared" si="4"/>
        <v>-3086.549</v>
      </c>
    </row>
    <row r="78" spans="1:7" ht="2.25" hidden="1" customHeight="1">
      <c r="A78" s="35" t="s">
        <v>70</v>
      </c>
      <c r="B78" s="51" t="s">
        <v>71</v>
      </c>
      <c r="C78" s="92">
        <v>0</v>
      </c>
      <c r="D78" s="92">
        <v>0</v>
      </c>
      <c r="E78" s="38" t="e">
        <f t="shared" si="3"/>
        <v>#DIV/0!</v>
      </c>
      <c r="F78" s="38">
        <f t="shared" si="4"/>
        <v>0</v>
      </c>
    </row>
    <row r="79" spans="1:7" ht="17.25" hidden="1" customHeight="1">
      <c r="A79" s="35" t="s">
        <v>72</v>
      </c>
      <c r="B79" s="51" t="s">
        <v>73</v>
      </c>
      <c r="C79" s="92"/>
      <c r="D79" s="92"/>
      <c r="E79" s="38" t="e">
        <f t="shared" si="3"/>
        <v>#DIV/0!</v>
      </c>
      <c r="F79" s="38">
        <f t="shared" si="4"/>
        <v>0</v>
      </c>
    </row>
    <row r="80" spans="1:7" ht="15" customHeight="1">
      <c r="A80" s="35" t="s">
        <v>74</v>
      </c>
      <c r="B80" s="39" t="s">
        <v>75</v>
      </c>
      <c r="C80" s="92">
        <v>3086.549</v>
      </c>
      <c r="D80" s="92">
        <v>0</v>
      </c>
      <c r="E80" s="38">
        <f t="shared" si="3"/>
        <v>0</v>
      </c>
      <c r="F80" s="38">
        <f t="shared" si="4"/>
        <v>-3086.549</v>
      </c>
    </row>
    <row r="81" spans="1:6" ht="18" hidden="1" customHeight="1">
      <c r="A81" s="35" t="s">
        <v>264</v>
      </c>
      <c r="B81" s="39" t="s">
        <v>265</v>
      </c>
      <c r="C81" s="92">
        <v>0</v>
      </c>
      <c r="D81" s="92">
        <v>0</v>
      </c>
      <c r="E81" s="38" t="e">
        <f t="shared" si="3"/>
        <v>#DIV/0!</v>
      </c>
      <c r="F81" s="38">
        <f t="shared" si="4"/>
        <v>0</v>
      </c>
    </row>
    <row r="82" spans="1:6" s="6" customFormat="1" ht="16.5" customHeight="1">
      <c r="A82" s="30" t="s">
        <v>86</v>
      </c>
      <c r="B82" s="31" t="s">
        <v>87</v>
      </c>
      <c r="C82" s="22">
        <f>C83+C84</f>
        <v>2982.6</v>
      </c>
      <c r="D82" s="22">
        <f>D83+D84</f>
        <v>200</v>
      </c>
      <c r="E82" s="34">
        <f t="shared" si="3"/>
        <v>6.7055589083350107</v>
      </c>
      <c r="F82" s="34">
        <f t="shared" si="4"/>
        <v>-2782.6</v>
      </c>
    </row>
    <row r="83" spans="1:6" ht="14.25" customHeight="1">
      <c r="A83" s="35" t="s">
        <v>88</v>
      </c>
      <c r="B83" s="39" t="s">
        <v>234</v>
      </c>
      <c r="C83" s="92">
        <v>2982.6</v>
      </c>
      <c r="D83" s="92">
        <v>200</v>
      </c>
      <c r="E83" s="38">
        <f t="shared" si="3"/>
        <v>6.7055589083350107</v>
      </c>
      <c r="F83" s="38">
        <f t="shared" si="4"/>
        <v>-2782.6</v>
      </c>
    </row>
    <row r="84" spans="1:6" ht="14.25" customHeight="1">
      <c r="A84" s="35" t="s">
        <v>273</v>
      </c>
      <c r="B84" s="39" t="s">
        <v>274</v>
      </c>
      <c r="C84" s="92"/>
      <c r="D84" s="92">
        <v>0</v>
      </c>
      <c r="E84" s="38" t="e">
        <f t="shared" si="3"/>
        <v>#DIV/0!</v>
      </c>
      <c r="F84" s="38">
        <f t="shared" si="4"/>
        <v>0</v>
      </c>
    </row>
    <row r="85" spans="1:6" s="6" customFormat="1" ht="15" customHeight="1">
      <c r="A85" s="52">
        <v>1000</v>
      </c>
      <c r="B85" s="31" t="s">
        <v>89</v>
      </c>
      <c r="C85" s="22">
        <f>SUM(C86:C89)</f>
        <v>0</v>
      </c>
      <c r="D85" s="22">
        <f>SUM(D86:D89)</f>
        <v>0</v>
      </c>
      <c r="E85" s="34" t="e">
        <f t="shared" si="3"/>
        <v>#DIV/0!</v>
      </c>
      <c r="F85" s="34">
        <f t="shared" si="4"/>
        <v>0</v>
      </c>
    </row>
    <row r="86" spans="1:6">
      <c r="A86" s="53">
        <v>1001</v>
      </c>
      <c r="B86" s="54" t="s">
        <v>90</v>
      </c>
      <c r="C86" s="92"/>
      <c r="D86" s="92"/>
      <c r="E86" s="34" t="e">
        <f t="shared" si="3"/>
        <v>#DIV/0!</v>
      </c>
      <c r="F86" s="38">
        <f t="shared" si="4"/>
        <v>0</v>
      </c>
    </row>
    <row r="87" spans="1:6" hidden="1">
      <c r="A87" s="53">
        <v>1003</v>
      </c>
      <c r="B87" s="54" t="s">
        <v>91</v>
      </c>
      <c r="C87" s="92">
        <v>0</v>
      </c>
      <c r="D87" s="92">
        <v>0</v>
      </c>
      <c r="E87" s="34" t="e">
        <f t="shared" si="3"/>
        <v>#DIV/0!</v>
      </c>
      <c r="F87" s="38">
        <f t="shared" si="4"/>
        <v>0</v>
      </c>
    </row>
    <row r="88" spans="1:6" hidden="1">
      <c r="A88" s="53">
        <v>1004</v>
      </c>
      <c r="B88" s="54" t="s">
        <v>92</v>
      </c>
      <c r="C88" s="92"/>
      <c r="D88" s="276"/>
      <c r="E88" s="34" t="e">
        <f t="shared" si="3"/>
        <v>#DIV/0!</v>
      </c>
      <c r="F88" s="38">
        <f t="shared" si="4"/>
        <v>0</v>
      </c>
    </row>
    <row r="89" spans="1:6">
      <c r="A89" s="35" t="s">
        <v>93</v>
      </c>
      <c r="B89" s="39" t="s">
        <v>94</v>
      </c>
      <c r="C89" s="92">
        <v>0</v>
      </c>
      <c r="D89" s="92">
        <v>0</v>
      </c>
      <c r="E89" s="38" t="e">
        <f t="shared" si="3"/>
        <v>#DIV/0!</v>
      </c>
      <c r="F89" s="38">
        <f t="shared" si="4"/>
        <v>0</v>
      </c>
    </row>
    <row r="90" spans="1:6" ht="15" customHeight="1">
      <c r="A90" s="30" t="s">
        <v>95</v>
      </c>
      <c r="B90" s="31" t="s">
        <v>96</v>
      </c>
      <c r="C90" s="22">
        <f>C91+C92+C93+C94+C95</f>
        <v>20</v>
      </c>
      <c r="D90" s="22">
        <f>D91+D92+D93+D94+D95</f>
        <v>0</v>
      </c>
      <c r="E90" s="34">
        <f t="shared" si="3"/>
        <v>0</v>
      </c>
      <c r="F90" s="22">
        <f>F91+F92+F93+F94+F95</f>
        <v>-20</v>
      </c>
    </row>
    <row r="91" spans="1:6" ht="15.75" customHeight="1">
      <c r="A91" s="35" t="s">
        <v>97</v>
      </c>
      <c r="B91" s="39" t="s">
        <v>98</v>
      </c>
      <c r="C91" s="92">
        <v>20</v>
      </c>
      <c r="D91" s="92">
        <v>0</v>
      </c>
      <c r="E91" s="38">
        <f t="shared" si="3"/>
        <v>0</v>
      </c>
      <c r="F91" s="38">
        <f>SUM(D91-C91)</f>
        <v>-20</v>
      </c>
    </row>
    <row r="92" spans="1:6" ht="15" hidden="1" customHeight="1">
      <c r="A92" s="35" t="s">
        <v>99</v>
      </c>
      <c r="B92" s="39" t="s">
        <v>100</v>
      </c>
      <c r="C92" s="132"/>
      <c r="D92" s="92"/>
      <c r="E92" s="38" t="e">
        <f t="shared" si="3"/>
        <v>#DIV/0!</v>
      </c>
      <c r="F92" s="38">
        <f>SUM(D92-C92)</f>
        <v>0</v>
      </c>
    </row>
    <row r="93" spans="1:6" ht="15" hidden="1" customHeight="1">
      <c r="A93" s="35" t="s">
        <v>101</v>
      </c>
      <c r="B93" s="39" t="s">
        <v>102</v>
      </c>
      <c r="C93" s="132"/>
      <c r="D93" s="92"/>
      <c r="E93" s="38" t="e">
        <f t="shared" si="3"/>
        <v>#DIV/0!</v>
      </c>
      <c r="F93" s="38"/>
    </row>
    <row r="94" spans="1:6" ht="15" hidden="1" customHeight="1">
      <c r="A94" s="35" t="s">
        <v>103</v>
      </c>
      <c r="B94" s="39" t="s">
        <v>104</v>
      </c>
      <c r="C94" s="132"/>
      <c r="D94" s="92"/>
      <c r="E94" s="38" t="e">
        <f t="shared" si="3"/>
        <v>#DIV/0!</v>
      </c>
      <c r="F94" s="38"/>
    </row>
    <row r="95" spans="1:6" ht="57.75" hidden="1" customHeight="1">
      <c r="A95" s="35" t="s">
        <v>105</v>
      </c>
      <c r="B95" s="39" t="s">
        <v>106</v>
      </c>
      <c r="C95" s="240"/>
      <c r="D95" s="92"/>
      <c r="E95" s="38" t="e">
        <f t="shared" si="3"/>
        <v>#DIV/0!</v>
      </c>
      <c r="F95" s="38"/>
    </row>
    <row r="96" spans="1:6" s="6" customFormat="1" ht="18" hidden="1" customHeight="1">
      <c r="A96" s="52">
        <v>1400</v>
      </c>
      <c r="B96" s="56" t="s">
        <v>115</v>
      </c>
      <c r="C96" s="48"/>
      <c r="D96" s="105"/>
      <c r="E96" s="34" t="e">
        <f t="shared" si="3"/>
        <v>#DIV/0!</v>
      </c>
      <c r="F96" s="34">
        <f t="shared" si="4"/>
        <v>0</v>
      </c>
    </row>
    <row r="97" spans="1:7" ht="16.5" customHeight="1">
      <c r="A97" s="53">
        <v>1401</v>
      </c>
      <c r="B97" s="54" t="s">
        <v>116</v>
      </c>
      <c r="C97" s="106">
        <v>0</v>
      </c>
      <c r="D97" s="92">
        <v>0</v>
      </c>
      <c r="E97" s="38" t="e">
        <f t="shared" si="3"/>
        <v>#DIV/0!</v>
      </c>
      <c r="F97" s="38">
        <f t="shared" si="4"/>
        <v>0</v>
      </c>
    </row>
    <row r="98" spans="1:7" ht="20.25" customHeight="1">
      <c r="A98" s="53">
        <v>1402</v>
      </c>
      <c r="B98" s="54" t="s">
        <v>117</v>
      </c>
      <c r="C98" s="106">
        <v>0</v>
      </c>
      <c r="D98" s="92">
        <v>0</v>
      </c>
      <c r="E98" s="38" t="e">
        <f t="shared" si="3"/>
        <v>#DIV/0!</v>
      </c>
      <c r="F98" s="38">
        <f t="shared" si="4"/>
        <v>0</v>
      </c>
    </row>
    <row r="99" spans="1:7" ht="13.5" customHeight="1">
      <c r="A99" s="53">
        <v>1403</v>
      </c>
      <c r="B99" s="54" t="s">
        <v>118</v>
      </c>
      <c r="C99" s="106">
        <v>0</v>
      </c>
      <c r="D99" s="92">
        <v>0</v>
      </c>
      <c r="E99" s="38" t="e">
        <f t="shared" si="3"/>
        <v>#DIV/0!</v>
      </c>
      <c r="F99" s="38">
        <f t="shared" si="4"/>
        <v>0</v>
      </c>
    </row>
    <row r="100" spans="1:7" s="6" customFormat="1" ht="15" customHeight="1">
      <c r="A100" s="52"/>
      <c r="B100" s="57" t="s">
        <v>119</v>
      </c>
      <c r="C100" s="393">
        <f>C57+C65+C67+C72+C77+C82+C90+C85+C96</f>
        <v>10216.126999999999</v>
      </c>
      <c r="D100" s="393">
        <f>D57+D65+D67+D72+D77+D82+D90+D85+D96</f>
        <v>242.67250000000001</v>
      </c>
      <c r="E100" s="34">
        <f t="shared" si="3"/>
        <v>2.3753864845258881</v>
      </c>
      <c r="F100" s="34">
        <f t="shared" si="4"/>
        <v>-9973.454499999998</v>
      </c>
      <c r="G100" s="94"/>
    </row>
    <row r="101" spans="1:7" ht="5.25" customHeight="1">
      <c r="D101" s="61"/>
    </row>
    <row r="102" spans="1:7" s="65" customFormat="1" ht="12.75">
      <c r="A102" s="63" t="s">
        <v>120</v>
      </c>
      <c r="B102" s="63"/>
      <c r="C102" s="133"/>
      <c r="D102" s="64"/>
    </row>
    <row r="103" spans="1:7" s="65" customFormat="1" ht="12.75">
      <c r="A103" s="66" t="s">
        <v>121</v>
      </c>
      <c r="B103" s="66"/>
      <c r="C103" s="133" t="s">
        <v>122</v>
      </c>
    </row>
  </sheetData>
  <customSheetViews>
    <customSheetView guid="{48371D92-7293-4EF7-9726-BD0490560EEB}" hiddenRows="1" topLeftCell="A53">
      <selection activeCell="C100" sqref="C100"/>
      <pageMargins left="0.75" right="0.75" top="1" bottom="1" header="0.5" footer="0.5"/>
      <pageSetup paperSize="9" scale="46" orientation="portrait" r:id="rId1"/>
      <headerFooter alignWithMargins="0"/>
    </customSheetView>
    <customSheetView guid="{1A52382B-3765-4E8C-903F-6B8919B7242E}" hiddenRows="1">
      <selection activeCell="C62" sqref="C62"/>
      <pageMargins left="0.75" right="0.75" top="1" bottom="1" header="0.5" footer="0.5"/>
      <pageSetup paperSize="9" scale="46" orientation="portrait" r:id="rId2"/>
      <headerFooter alignWithMargins="0"/>
    </customSheetView>
    <customSheetView guid="{B30CE22D-C12F-4E12-8BB9-3AAE0A6991CC}" scale="70" showPageBreaks="1" printArea="1" hiddenRows="1" view="pageBreakPreview">
      <selection activeCell="C3" sqref="C3"/>
      <pageMargins left="0.74803149606299213" right="0.74803149606299213" top="0.98425196850393704" bottom="0.98425196850393704" header="0.51181102362204722" footer="0.51181102362204722"/>
      <pageSetup paperSize="9" scale="59" orientation="portrait" r:id="rId3"/>
      <headerFooter alignWithMargins="0"/>
    </customSheetView>
    <customSheetView guid="{42584DC0-1D41-4C93-9B38-C388E7B8DAC4}" scale="70" showPageBreaks="1" hiddenRows="1" view="pageBreakPreview" topLeftCell="A42">
      <selection activeCell="C90" sqref="C90"/>
      <pageMargins left="0.74803149606299213" right="0.74803149606299213" top="0.98425196850393704" bottom="0.98425196850393704" header="0.51181102362204722" footer="0.51181102362204722"/>
      <pageSetup paperSize="9" scale="55" orientation="portrait" r:id="rId4"/>
      <headerFooter alignWithMargins="0"/>
    </customSheetView>
    <customSheetView guid="{1718F1EE-9F48-4DBE-9531-3B70F9C4A5DD}" scale="70" showPageBreaks="1" hiddenRows="1" view="pageBreakPreview" topLeftCell="A44">
      <selection activeCell="C100" sqref="C100:D100"/>
      <pageMargins left="0.75" right="0.75" top="1" bottom="1" header="0.5" footer="0.5"/>
      <pageSetup paperSize="9" scale="36" orientation="portrait" r:id="rId5"/>
      <headerFooter alignWithMargins="0"/>
    </customSheetView>
    <customSheetView guid="{3DCB9AAA-F09C-4EA6-B992-F93E466D374A}" hiddenRows="1" topLeftCell="A52">
      <selection activeCell="B100" sqref="B100"/>
      <pageMargins left="0.75" right="0.75" top="1" bottom="1" header="0.5" footer="0.5"/>
      <pageSetup paperSize="9" scale="46" orientation="portrait" r:id="rId6"/>
      <headerFooter alignWithMargins="0"/>
    </customSheetView>
    <customSheetView guid="{A54C432C-6C68-4B53-A75C-446EB3A61B2B}" scale="70" showPageBreaks="1" hiddenRows="1" view="pageBreakPreview" topLeftCell="A55">
      <selection activeCell="C53" sqref="C53:D53"/>
      <pageMargins left="0.70866141732283472" right="0.70866141732283472" top="0.74803149606299213" bottom="0.74803149606299213" header="0.31496062992125984" footer="0.31496062992125984"/>
      <pageSetup paperSize="9" scale="62" orientation="portrait" r:id="rId7"/>
    </customSheetView>
    <customSheetView guid="{5BFCA170-DEAE-4D2C-98A0-1E68B427AC01}" showPageBreaks="1" hiddenRows="1" topLeftCell="A53">
      <selection activeCell="C100" sqref="C100"/>
      <pageMargins left="0.75" right="0.75" top="1" bottom="1" header="0.5" footer="0.5"/>
      <pageSetup paperSize="9" scale="46" orientation="portrait" r:id="rId8"/>
      <headerFooter alignWithMargins="0"/>
    </customSheetView>
  </customSheetViews>
  <mergeCells count="2">
    <mergeCell ref="A1:F1"/>
    <mergeCell ref="A2:F2"/>
  </mergeCells>
  <phoneticPr fontId="0" type="noConversion"/>
  <pageMargins left="0.75" right="0.75" top="1" bottom="1" header="0.5" footer="0.5"/>
  <pageSetup paperSize="9" scale="46" orientation="portrait" r:id="rId9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H105"/>
  <sheetViews>
    <sheetView view="pageBreakPreview" topLeftCell="A49" zoomScale="89" zoomScaleSheetLayoutView="70" workbookViewId="0">
      <selection activeCell="D76" sqref="D76"/>
    </sheetView>
  </sheetViews>
  <sheetFormatPr defaultRowHeight="15.75"/>
  <cols>
    <col min="1" max="1" width="14.7109375" style="58" customWidth="1"/>
    <col min="2" max="2" width="57.5703125" style="59" customWidth="1"/>
    <col min="3" max="3" width="16.140625" style="62" customWidth="1"/>
    <col min="4" max="4" width="15.5703125" style="62" customWidth="1"/>
    <col min="5" max="5" width="10.28515625" style="62" customWidth="1"/>
    <col min="6" max="6" width="16.28515625" style="62" customWidth="1"/>
    <col min="7" max="7" width="15.42578125" style="1" bestFit="1" customWidth="1"/>
    <col min="8" max="8" width="10.5703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37" t="s">
        <v>419</v>
      </c>
      <c r="B1" s="537"/>
      <c r="C1" s="537"/>
      <c r="D1" s="537"/>
      <c r="E1" s="537"/>
      <c r="F1" s="537"/>
    </row>
    <row r="2" spans="1:6">
      <c r="A2" s="537"/>
      <c r="B2" s="537"/>
      <c r="C2" s="537"/>
      <c r="D2" s="537"/>
      <c r="E2" s="537"/>
      <c r="F2" s="537"/>
    </row>
    <row r="3" spans="1:6" ht="63">
      <c r="A3" s="2" t="s">
        <v>1</v>
      </c>
      <c r="B3" s="2" t="s">
        <v>2</v>
      </c>
      <c r="C3" s="72" t="s">
        <v>434</v>
      </c>
      <c r="D3" s="73" t="s">
        <v>417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1771.4749999999999</v>
      </c>
      <c r="D4" s="384">
        <f>D5+D12+D14+D17+D7</f>
        <v>86.693309999999997</v>
      </c>
      <c r="E4" s="5">
        <f>SUM(D4/C4*100)</f>
        <v>4.8938489112180532</v>
      </c>
      <c r="F4" s="5">
        <f>SUM(D4-C4)</f>
        <v>-1684.7816899999998</v>
      </c>
    </row>
    <row r="5" spans="1:6" s="6" customFormat="1">
      <c r="A5" s="68">
        <v>1010000000</v>
      </c>
      <c r="B5" s="67" t="s">
        <v>6</v>
      </c>
      <c r="C5" s="5">
        <f>C6</f>
        <v>100.23</v>
      </c>
      <c r="D5" s="384">
        <f>D6</f>
        <v>1.5050300000000001</v>
      </c>
      <c r="E5" s="5">
        <f t="shared" ref="E5:E52" si="0">SUM(D5/C5*100)</f>
        <v>1.5015763743390202</v>
      </c>
      <c r="F5" s="5">
        <f t="shared" ref="F5:F52" si="1">SUM(D5-C5)</f>
        <v>-98.724969999999999</v>
      </c>
    </row>
    <row r="6" spans="1:6">
      <c r="A6" s="7">
        <v>1010200001</v>
      </c>
      <c r="B6" s="8" t="s">
        <v>229</v>
      </c>
      <c r="C6" s="9">
        <v>100.23</v>
      </c>
      <c r="D6" s="417">
        <v>1.5050300000000001</v>
      </c>
      <c r="E6" s="9">
        <f t="shared" ref="E6:E11" si="2">SUM(D6/C6*100)</f>
        <v>1.5015763743390202</v>
      </c>
      <c r="F6" s="9">
        <f t="shared" si="1"/>
        <v>-98.724969999999999</v>
      </c>
    </row>
    <row r="7" spans="1:6" ht="31.5">
      <c r="A7" s="3">
        <v>1030000000</v>
      </c>
      <c r="B7" s="13" t="s">
        <v>281</v>
      </c>
      <c r="C7" s="343">
        <f>C8+C10+C9</f>
        <v>601.24499999999989</v>
      </c>
      <c r="D7" s="384">
        <f>D8+D10+D9+D11</f>
        <v>68.430419999999998</v>
      </c>
      <c r="E7" s="9">
        <f t="shared" si="2"/>
        <v>11.381453484020659</v>
      </c>
      <c r="F7" s="9">
        <f t="shared" si="1"/>
        <v>-532.81457999999986</v>
      </c>
    </row>
    <row r="8" spans="1:6">
      <c r="A8" s="7">
        <v>1030223001</v>
      </c>
      <c r="B8" s="8" t="s">
        <v>283</v>
      </c>
      <c r="C8" s="9">
        <v>224.26</v>
      </c>
      <c r="D8" s="417">
        <v>29.883949999999999</v>
      </c>
      <c r="E8" s="9">
        <f t="shared" si="2"/>
        <v>13.325581913849996</v>
      </c>
      <c r="F8" s="9">
        <f t="shared" si="1"/>
        <v>-194.37604999999999</v>
      </c>
    </row>
    <row r="9" spans="1:6">
      <c r="A9" s="7">
        <v>1030224001</v>
      </c>
      <c r="B9" s="8" t="s">
        <v>289</v>
      </c>
      <c r="C9" s="9">
        <v>2.4049999999999998</v>
      </c>
      <c r="D9" s="417">
        <v>0.22314000000000001</v>
      </c>
      <c r="E9" s="9">
        <f t="shared" si="2"/>
        <v>9.2781704781704786</v>
      </c>
      <c r="F9" s="9">
        <f t="shared" si="1"/>
        <v>-2.1818599999999999</v>
      </c>
    </row>
    <row r="10" spans="1:6">
      <c r="A10" s="7">
        <v>1030225001</v>
      </c>
      <c r="B10" s="8" t="s">
        <v>282</v>
      </c>
      <c r="C10" s="9">
        <v>374.58</v>
      </c>
      <c r="D10" s="417">
        <v>43.494810000000001</v>
      </c>
      <c r="E10" s="9">
        <f t="shared" si="2"/>
        <v>11.611621015537404</v>
      </c>
      <c r="F10" s="9">
        <f t="shared" si="1"/>
        <v>-331.08519000000001</v>
      </c>
    </row>
    <row r="11" spans="1:6">
      <c r="A11" s="7">
        <v>1030226001</v>
      </c>
      <c r="B11" s="8" t="s">
        <v>291</v>
      </c>
      <c r="C11" s="9">
        <v>0</v>
      </c>
      <c r="D11" s="417">
        <v>-5.1714799999999999</v>
      </c>
      <c r="E11" s="9" t="e">
        <f t="shared" si="2"/>
        <v>#DIV/0!</v>
      </c>
      <c r="F11" s="9">
        <f t="shared" si="1"/>
        <v>-5.1714799999999999</v>
      </c>
    </row>
    <row r="12" spans="1:6" s="6" customFormat="1">
      <c r="A12" s="68">
        <v>1050000000</v>
      </c>
      <c r="B12" s="67" t="s">
        <v>7</v>
      </c>
      <c r="C12" s="5">
        <f>SUM(C13:C13)</f>
        <v>7</v>
      </c>
      <c r="D12" s="384">
        <f>SUM(D13:D13)</f>
        <v>0</v>
      </c>
      <c r="E12" s="5">
        <f t="shared" si="0"/>
        <v>0</v>
      </c>
      <c r="F12" s="5">
        <f t="shared" si="1"/>
        <v>-7</v>
      </c>
    </row>
    <row r="13" spans="1:6" ht="15.75" customHeight="1">
      <c r="A13" s="7">
        <v>1050300000</v>
      </c>
      <c r="B13" s="11" t="s">
        <v>230</v>
      </c>
      <c r="C13" s="12">
        <v>7</v>
      </c>
      <c r="D13" s="417">
        <v>0</v>
      </c>
      <c r="E13" s="9">
        <f t="shared" si="0"/>
        <v>0</v>
      </c>
      <c r="F13" s="9">
        <f t="shared" si="1"/>
        <v>-7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1058</v>
      </c>
      <c r="D14" s="384">
        <f>D15+D16</f>
        <v>16.757860000000001</v>
      </c>
      <c r="E14" s="5">
        <f t="shared" si="0"/>
        <v>1.5839187145557658</v>
      </c>
      <c r="F14" s="5">
        <f t="shared" si="1"/>
        <v>-1041.2421400000001</v>
      </c>
    </row>
    <row r="15" spans="1:6" s="6" customFormat="1" ht="15.75" customHeight="1">
      <c r="A15" s="7">
        <v>1060100000</v>
      </c>
      <c r="B15" s="11" t="s">
        <v>9</v>
      </c>
      <c r="C15" s="9">
        <v>248</v>
      </c>
      <c r="D15" s="417">
        <v>2.6137800000000002</v>
      </c>
      <c r="E15" s="9">
        <f t="shared" si="0"/>
        <v>1.0539435483870969</v>
      </c>
      <c r="F15" s="9">
        <f>SUM(D15-C15)</f>
        <v>-245.38622000000001</v>
      </c>
    </row>
    <row r="16" spans="1:6" ht="15.75" customHeight="1">
      <c r="A16" s="7">
        <v>1060600000</v>
      </c>
      <c r="B16" s="11" t="s">
        <v>8</v>
      </c>
      <c r="C16" s="9">
        <v>810</v>
      </c>
      <c r="D16" s="417">
        <v>14.144080000000001</v>
      </c>
      <c r="E16" s="9">
        <f t="shared" si="0"/>
        <v>1.746182716049383</v>
      </c>
      <c r="F16" s="9">
        <f t="shared" si="1"/>
        <v>-795.85591999999997</v>
      </c>
    </row>
    <row r="17" spans="1:6" s="6" customFormat="1">
      <c r="A17" s="3">
        <v>1080000000</v>
      </c>
      <c r="B17" s="4" t="s">
        <v>11</v>
      </c>
      <c r="C17" s="5">
        <f>C18</f>
        <v>5</v>
      </c>
      <c r="D17" s="384">
        <f>D18</f>
        <v>0</v>
      </c>
      <c r="E17" s="5">
        <f t="shared" si="0"/>
        <v>0</v>
      </c>
      <c r="F17" s="5">
        <f t="shared" si="1"/>
        <v>-5</v>
      </c>
    </row>
    <row r="18" spans="1:6" ht="21.75" customHeight="1">
      <c r="A18" s="7">
        <v>1080400001</v>
      </c>
      <c r="B18" s="8" t="s">
        <v>228</v>
      </c>
      <c r="C18" s="9">
        <v>5</v>
      </c>
      <c r="D18" s="417">
        <v>0</v>
      </c>
      <c r="E18" s="9">
        <f t="shared" si="0"/>
        <v>0</v>
      </c>
      <c r="F18" s="9">
        <f t="shared" si="1"/>
        <v>-5</v>
      </c>
    </row>
    <row r="19" spans="1:6" ht="0.75" hidden="1" customHeight="1">
      <c r="A19" s="7">
        <v>1080714001</v>
      </c>
      <c r="B19" s="8" t="s">
        <v>12</v>
      </c>
      <c r="C19" s="9"/>
      <c r="D19" s="417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124</v>
      </c>
      <c r="C20" s="5">
        <f>C21+C22+C23+C24</f>
        <v>0</v>
      </c>
      <c r="D20" s="384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125</v>
      </c>
      <c r="C21" s="5"/>
      <c r="D21" s="419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126</v>
      </c>
      <c r="C22" s="5"/>
      <c r="D22" s="419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419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5"/>
      <c r="D24" s="419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C26+C30+C32+C37</f>
        <v>220</v>
      </c>
      <c r="D25" s="384">
        <f>D26+D30+D32+D37+D35</f>
        <v>2.5501499999999999</v>
      </c>
      <c r="E25" s="5">
        <f t="shared" si="0"/>
        <v>1.159159090909091</v>
      </c>
      <c r="F25" s="5">
        <f t="shared" si="1"/>
        <v>-217.44985</v>
      </c>
    </row>
    <row r="26" spans="1:6" s="6" customFormat="1" ht="30" customHeight="1">
      <c r="A26" s="68">
        <v>1110000000</v>
      </c>
      <c r="B26" s="69" t="s">
        <v>129</v>
      </c>
      <c r="C26" s="5">
        <f>C27+C28+C29</f>
        <v>220</v>
      </c>
      <c r="D26" s="5">
        <f>D27+D28+D29</f>
        <v>2.5501499999999999</v>
      </c>
      <c r="E26" s="5">
        <f t="shared" si="0"/>
        <v>1.159159090909091</v>
      </c>
      <c r="F26" s="5">
        <f t="shared" si="1"/>
        <v>-217.44985</v>
      </c>
    </row>
    <row r="27" spans="1:6">
      <c r="A27" s="16">
        <v>1110501101</v>
      </c>
      <c r="B27" s="17" t="s">
        <v>226</v>
      </c>
      <c r="C27" s="12">
        <v>0</v>
      </c>
      <c r="D27" s="417">
        <v>0</v>
      </c>
      <c r="E27" s="9" t="e">
        <f t="shared" si="0"/>
        <v>#DIV/0!</v>
      </c>
      <c r="F27" s="9">
        <f t="shared" si="1"/>
        <v>0</v>
      </c>
    </row>
    <row r="28" spans="1:6" ht="79.5" customHeight="1">
      <c r="A28" s="16">
        <v>1110502510</v>
      </c>
      <c r="B28" s="18" t="s">
        <v>300</v>
      </c>
      <c r="C28" s="12">
        <v>200</v>
      </c>
      <c r="D28" s="417">
        <v>0</v>
      </c>
      <c r="E28" s="9">
        <f t="shared" si="0"/>
        <v>0</v>
      </c>
      <c r="F28" s="9">
        <f t="shared" si="1"/>
        <v>-200</v>
      </c>
    </row>
    <row r="29" spans="1:6" ht="18" customHeight="1">
      <c r="A29" s="7">
        <v>1110503505</v>
      </c>
      <c r="B29" s="11" t="s">
        <v>225</v>
      </c>
      <c r="C29" s="12">
        <v>20</v>
      </c>
      <c r="D29" s="417">
        <v>2.5501499999999999</v>
      </c>
      <c r="E29" s="9">
        <f t="shared" si="0"/>
        <v>12.75075</v>
      </c>
      <c r="F29" s="9">
        <f t="shared" si="1"/>
        <v>-17.449850000000001</v>
      </c>
    </row>
    <row r="30" spans="1:6" s="15" customFormat="1" ht="15.75" hidden="1" customHeight="1">
      <c r="A30" s="68">
        <v>1130000000</v>
      </c>
      <c r="B30" s="69" t="s">
        <v>131</v>
      </c>
      <c r="C30" s="5">
        <f>C31</f>
        <v>0</v>
      </c>
      <c r="D30" s="384">
        <f>D31</f>
        <v>0</v>
      </c>
      <c r="E30" s="5" t="e">
        <f t="shared" si="0"/>
        <v>#DIV/0!</v>
      </c>
      <c r="F30" s="5">
        <f t="shared" si="1"/>
        <v>0</v>
      </c>
    </row>
    <row r="31" spans="1:6" hidden="1">
      <c r="A31" s="7">
        <v>1130305005</v>
      </c>
      <c r="B31" s="8" t="s">
        <v>15</v>
      </c>
      <c r="C31" s="9">
        <v>0</v>
      </c>
      <c r="D31" s="417">
        <v>0</v>
      </c>
      <c r="E31" s="9" t="e">
        <f t="shared" si="0"/>
        <v>#DIV/0!</v>
      </c>
      <c r="F31" s="9">
        <f t="shared" si="1"/>
        <v>0</v>
      </c>
    </row>
    <row r="32" spans="1:6" ht="17.25" customHeight="1">
      <c r="A32" s="70">
        <v>1140000000</v>
      </c>
      <c r="B32" s="71" t="s">
        <v>132</v>
      </c>
      <c r="C32" s="5">
        <f>C34</f>
        <v>0</v>
      </c>
      <c r="D32" s="384">
        <f>D33+D34</f>
        <v>0</v>
      </c>
      <c r="E32" s="5" t="e">
        <f t="shared" si="0"/>
        <v>#DIV/0!</v>
      </c>
      <c r="F32" s="5">
        <f t="shared" si="1"/>
        <v>0</v>
      </c>
    </row>
    <row r="33" spans="1:7" hidden="1">
      <c r="A33" s="16">
        <v>1140200000</v>
      </c>
      <c r="B33" s="18" t="s">
        <v>133</v>
      </c>
      <c r="C33" s="9">
        <v>0</v>
      </c>
      <c r="D33" s="417">
        <v>0</v>
      </c>
      <c r="E33" s="9" t="e">
        <f t="shared" si="0"/>
        <v>#DIV/0!</v>
      </c>
      <c r="F33" s="9">
        <f t="shared" si="1"/>
        <v>0</v>
      </c>
    </row>
    <row r="34" spans="1:7" ht="15" customHeight="1">
      <c r="A34" s="7">
        <v>1140600000</v>
      </c>
      <c r="B34" s="8" t="s">
        <v>223</v>
      </c>
      <c r="C34" s="9">
        <v>0</v>
      </c>
      <c r="D34" s="417">
        <v>0</v>
      </c>
      <c r="E34" s="9" t="e">
        <f t="shared" si="0"/>
        <v>#DIV/0!</v>
      </c>
      <c r="F34" s="9">
        <f t="shared" si="1"/>
        <v>0</v>
      </c>
    </row>
    <row r="35" spans="1:7" ht="16.5" customHeight="1">
      <c r="A35" s="3">
        <v>1160000000</v>
      </c>
      <c r="B35" s="13" t="s">
        <v>252</v>
      </c>
      <c r="C35" s="5">
        <f>C36</f>
        <v>0</v>
      </c>
      <c r="D35" s="384">
        <f>D36</f>
        <v>0</v>
      </c>
      <c r="E35" s="5" t="e">
        <f t="shared" si="0"/>
        <v>#DIV/0!</v>
      </c>
      <c r="F35" s="5">
        <f t="shared" si="1"/>
        <v>0</v>
      </c>
    </row>
    <row r="36" spans="1:7" ht="52.5" customHeight="1">
      <c r="A36" s="7">
        <v>1169005010</v>
      </c>
      <c r="B36" s="8" t="s">
        <v>323</v>
      </c>
      <c r="C36" s="9">
        <v>0</v>
      </c>
      <c r="D36" s="417">
        <v>0</v>
      </c>
      <c r="E36" s="9" t="e">
        <f t="shared" si="0"/>
        <v>#DIV/0!</v>
      </c>
      <c r="F36" s="9">
        <f t="shared" si="1"/>
        <v>0</v>
      </c>
    </row>
    <row r="37" spans="1:7" ht="18" customHeight="1">
      <c r="A37" s="3">
        <v>1170000000</v>
      </c>
      <c r="B37" s="13" t="s">
        <v>135</v>
      </c>
      <c r="C37" s="5">
        <f>C38+C39</f>
        <v>0</v>
      </c>
      <c r="D37" s="384">
        <f>D38+D39</f>
        <v>0</v>
      </c>
      <c r="E37" s="9" t="e">
        <f t="shared" si="0"/>
        <v>#DIV/0!</v>
      </c>
      <c r="F37" s="5">
        <f t="shared" si="1"/>
        <v>0</v>
      </c>
    </row>
    <row r="38" spans="1:7" ht="15" customHeight="1">
      <c r="A38" s="7">
        <v>1170105005</v>
      </c>
      <c r="B38" s="8" t="s">
        <v>18</v>
      </c>
      <c r="C38" s="9">
        <v>0</v>
      </c>
      <c r="D38" s="416">
        <v>0</v>
      </c>
      <c r="E38" s="9" t="e">
        <f t="shared" si="0"/>
        <v>#DIV/0!</v>
      </c>
      <c r="F38" s="9">
        <f t="shared" si="1"/>
        <v>0</v>
      </c>
    </row>
    <row r="39" spans="1:7" ht="17.25" customHeight="1">
      <c r="A39" s="7">
        <v>1170505005</v>
      </c>
      <c r="B39" s="11" t="s">
        <v>221</v>
      </c>
      <c r="C39" s="9">
        <v>0</v>
      </c>
      <c r="D39" s="417">
        <v>0</v>
      </c>
      <c r="E39" s="9" t="e">
        <f t="shared" si="0"/>
        <v>#DIV/0!</v>
      </c>
      <c r="F39" s="9">
        <f t="shared" si="1"/>
        <v>0</v>
      </c>
    </row>
    <row r="40" spans="1:7" s="6" customFormat="1" ht="15" customHeight="1">
      <c r="A40" s="3">
        <v>1000000000</v>
      </c>
      <c r="B40" s="4" t="s">
        <v>19</v>
      </c>
      <c r="C40" s="127">
        <f>SUM(C4,C25)</f>
        <v>1991.4749999999999</v>
      </c>
      <c r="D40" s="426">
        <f>D4+D25</f>
        <v>89.243459999999999</v>
      </c>
      <c r="E40" s="5">
        <f t="shared" si="0"/>
        <v>4.4812744322675409</v>
      </c>
      <c r="F40" s="5">
        <f t="shared" si="1"/>
        <v>-1902.23154</v>
      </c>
    </row>
    <row r="41" spans="1:7" s="6" customFormat="1">
      <c r="A41" s="3">
        <v>2000000000</v>
      </c>
      <c r="B41" s="4" t="s">
        <v>20</v>
      </c>
      <c r="C41" s="384">
        <f>C42+C44+C46+C47+C48+C49+C43+C45+C51</f>
        <v>4105.6499999999996</v>
      </c>
      <c r="D41" s="384">
        <f>D42+D44+D46+D47+D48+D49+D43+D45+D51</f>
        <v>161.42500000000001</v>
      </c>
      <c r="E41" s="5">
        <f t="shared" si="0"/>
        <v>3.9317769415317922</v>
      </c>
      <c r="F41" s="5">
        <f t="shared" si="1"/>
        <v>-3944.2249999999995</v>
      </c>
      <c r="G41" s="19"/>
    </row>
    <row r="42" spans="1:7">
      <c r="A42" s="16">
        <v>2021000000</v>
      </c>
      <c r="B42" s="17" t="s">
        <v>21</v>
      </c>
      <c r="C42" s="421">
        <v>1759.1</v>
      </c>
      <c r="D42" s="427">
        <v>146.59200000000001</v>
      </c>
      <c r="E42" s="9">
        <f t="shared" si="0"/>
        <v>8.3333522824171453</v>
      </c>
      <c r="F42" s="9">
        <f t="shared" si="1"/>
        <v>-1612.5079999999998</v>
      </c>
    </row>
    <row r="43" spans="1:7">
      <c r="A43" s="16">
        <v>2021500200</v>
      </c>
      <c r="B43" s="17" t="s">
        <v>232</v>
      </c>
      <c r="C43" s="418">
        <v>120</v>
      </c>
      <c r="D43" s="427">
        <v>0</v>
      </c>
      <c r="E43" s="9">
        <f t="shared" si="0"/>
        <v>0</v>
      </c>
      <c r="F43" s="9">
        <f t="shared" si="1"/>
        <v>-120</v>
      </c>
    </row>
    <row r="44" spans="1:7" ht="16.5" customHeight="1">
      <c r="A44" s="16">
        <v>2022000000</v>
      </c>
      <c r="B44" s="17" t="s">
        <v>22</v>
      </c>
      <c r="C44" s="418">
        <v>2047.41</v>
      </c>
      <c r="D44" s="417">
        <v>0</v>
      </c>
      <c r="E44" s="9">
        <f t="shared" si="0"/>
        <v>0</v>
      </c>
      <c r="F44" s="9">
        <f t="shared" si="1"/>
        <v>-2047.41</v>
      </c>
    </row>
    <row r="45" spans="1:7" hidden="1">
      <c r="A45" s="16">
        <v>2022999910</v>
      </c>
      <c r="B45" s="18" t="s">
        <v>350</v>
      </c>
      <c r="C45" s="418"/>
      <c r="D45" s="417">
        <v>0</v>
      </c>
      <c r="E45" s="9" t="e">
        <f>SUM(D45/C45*100)</f>
        <v>#DIV/0!</v>
      </c>
      <c r="F45" s="9">
        <f>SUM(D45-C45)</f>
        <v>0</v>
      </c>
    </row>
    <row r="46" spans="1:7">
      <c r="A46" s="16">
        <v>2023000000</v>
      </c>
      <c r="B46" s="17" t="s">
        <v>23</v>
      </c>
      <c r="C46" s="418">
        <v>179.14</v>
      </c>
      <c r="D46" s="428">
        <v>14.833</v>
      </c>
      <c r="E46" s="9">
        <f>SUM(D46/C46*100)</f>
        <v>8.2801161103047907</v>
      </c>
      <c r="F46" s="9">
        <f>SUM(D46-C46)</f>
        <v>-164.30699999999999</v>
      </c>
    </row>
    <row r="47" spans="1:7">
      <c r="A47" s="16">
        <v>2020400000</v>
      </c>
      <c r="B47" s="17" t="s">
        <v>24</v>
      </c>
      <c r="C47" s="418"/>
      <c r="D47" s="429">
        <v>0</v>
      </c>
      <c r="E47" s="9" t="e">
        <f t="shared" si="0"/>
        <v>#DIV/0!</v>
      </c>
      <c r="F47" s="9">
        <f t="shared" si="1"/>
        <v>0</v>
      </c>
    </row>
    <row r="48" spans="1:7" ht="47.25">
      <c r="A48" s="16">
        <v>2020900000</v>
      </c>
      <c r="B48" s="18" t="s">
        <v>25</v>
      </c>
      <c r="C48" s="418">
        <v>0</v>
      </c>
      <c r="D48" s="429">
        <v>0</v>
      </c>
      <c r="E48" s="9" t="e">
        <f t="shared" si="0"/>
        <v>#DIV/0!</v>
      </c>
      <c r="F48" s="9">
        <f t="shared" si="1"/>
        <v>0</v>
      </c>
    </row>
    <row r="49" spans="1:8">
      <c r="A49" s="7">
        <v>2190500005</v>
      </c>
      <c r="B49" s="11" t="s">
        <v>26</v>
      </c>
      <c r="C49" s="417">
        <v>0</v>
      </c>
      <c r="D49" s="417">
        <v>0</v>
      </c>
      <c r="E49" s="9" t="e">
        <f t="shared" si="0"/>
        <v>#DIV/0!</v>
      </c>
      <c r="F49" s="9">
        <f>SUM(D49-C49)</f>
        <v>0</v>
      </c>
    </row>
    <row r="50" spans="1:8" s="6" customFormat="1" ht="31.5" hidden="1">
      <c r="A50" s="3">
        <v>3000000000</v>
      </c>
      <c r="B50" s="13" t="s">
        <v>27</v>
      </c>
      <c r="C50" s="422">
        <v>0</v>
      </c>
      <c r="D50" s="419">
        <v>0</v>
      </c>
      <c r="E50" s="5" t="e">
        <f t="shared" si="0"/>
        <v>#DIV/0!</v>
      </c>
      <c r="F50" s="5">
        <f t="shared" si="1"/>
        <v>0</v>
      </c>
    </row>
    <row r="51" spans="1:8" s="6" customFormat="1">
      <c r="A51" s="7">
        <v>2070500010</v>
      </c>
      <c r="B51" s="17" t="s">
        <v>357</v>
      </c>
      <c r="C51" s="418">
        <v>0</v>
      </c>
      <c r="D51" s="417">
        <v>0</v>
      </c>
      <c r="E51" s="9" t="e">
        <f t="shared" si="0"/>
        <v>#DIV/0!</v>
      </c>
      <c r="F51" s="9">
        <f t="shared" si="1"/>
        <v>0</v>
      </c>
    </row>
    <row r="52" spans="1:8" s="6" customFormat="1" ht="23.25" customHeight="1">
      <c r="A52" s="3"/>
      <c r="B52" s="4" t="s">
        <v>28</v>
      </c>
      <c r="C52" s="343">
        <f>C40+C41</f>
        <v>6097.125</v>
      </c>
      <c r="D52" s="423">
        <f>D40+D41</f>
        <v>250.66846000000001</v>
      </c>
      <c r="E52" s="5">
        <f t="shared" si="0"/>
        <v>4.1112566988539685</v>
      </c>
      <c r="F52" s="5">
        <f t="shared" si="1"/>
        <v>-5846.4565400000001</v>
      </c>
      <c r="G52" s="94"/>
      <c r="H52" s="94"/>
    </row>
    <row r="53" spans="1:8" s="6" customFormat="1">
      <c r="A53" s="3"/>
      <c r="B53" s="21" t="s">
        <v>321</v>
      </c>
      <c r="C53" s="343">
        <f>C52-C101</f>
        <v>0</v>
      </c>
      <c r="D53" s="343">
        <f>D52-D101</f>
        <v>87.080060000000003</v>
      </c>
      <c r="E53" s="22"/>
      <c r="F53" s="22"/>
    </row>
    <row r="54" spans="1:8" ht="32.25" customHeight="1">
      <c r="A54" s="23"/>
      <c r="B54" s="24"/>
      <c r="C54" s="247"/>
      <c r="D54" s="25"/>
      <c r="E54" s="26"/>
      <c r="F54" s="27"/>
    </row>
    <row r="55" spans="1:8" ht="63">
      <c r="A55" s="28" t="s">
        <v>1</v>
      </c>
      <c r="B55" s="28" t="s">
        <v>29</v>
      </c>
      <c r="C55" s="72" t="s">
        <v>434</v>
      </c>
      <c r="D55" s="73" t="s">
        <v>413</v>
      </c>
      <c r="E55" s="72" t="s">
        <v>3</v>
      </c>
      <c r="F55" s="74" t="s">
        <v>4</v>
      </c>
    </row>
    <row r="56" spans="1:8">
      <c r="A56" s="8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8" s="6" customFormat="1" ht="18" customHeight="1">
      <c r="A57" s="30" t="s">
        <v>30</v>
      </c>
      <c r="B57" s="31" t="s">
        <v>31</v>
      </c>
      <c r="C57" s="425">
        <f>C58+C59+C60+C61+C62+C64+C63</f>
        <v>1256.1510000000001</v>
      </c>
      <c r="D57" s="33">
        <f>D58+D59+D60+D61+D62+D64+D63</f>
        <v>33.5884</v>
      </c>
      <c r="E57" s="34">
        <f>SUM(D57/C57*100)</f>
        <v>2.673914202989927</v>
      </c>
      <c r="F57" s="34">
        <f>SUM(D57-C57)</f>
        <v>-1222.5626</v>
      </c>
    </row>
    <row r="58" spans="1:8" s="6" customFormat="1" ht="1.5" customHeight="1">
      <c r="A58" s="35" t="s">
        <v>32</v>
      </c>
      <c r="B58" s="36" t="s">
        <v>33</v>
      </c>
      <c r="C58" s="37">
        <v>0</v>
      </c>
      <c r="D58" s="37">
        <v>0</v>
      </c>
      <c r="E58" s="38" t="e">
        <f>SUM(D58/C58*100)</f>
        <v>#DIV/0!</v>
      </c>
      <c r="F58" s="38">
        <f>SUM(D58-C58)</f>
        <v>0</v>
      </c>
    </row>
    <row r="59" spans="1:8">
      <c r="A59" s="35" t="s">
        <v>34</v>
      </c>
      <c r="B59" s="39" t="s">
        <v>35</v>
      </c>
      <c r="C59" s="136">
        <v>1247.4000000000001</v>
      </c>
      <c r="D59" s="37">
        <v>33.5884</v>
      </c>
      <c r="E59" s="38">
        <f t="shared" ref="E59:E101" si="3">SUM(D59/C59*100)</f>
        <v>2.692672759339426</v>
      </c>
      <c r="F59" s="38">
        <f t="shared" ref="F59:F101" si="4">SUM(D59-C59)</f>
        <v>-1213.8116</v>
      </c>
    </row>
    <row r="60" spans="1:8" ht="16.5" hidden="1" customHeight="1">
      <c r="A60" s="35" t="s">
        <v>36</v>
      </c>
      <c r="B60" s="39" t="s">
        <v>37</v>
      </c>
      <c r="C60" s="136"/>
      <c r="D60" s="37"/>
      <c r="E60" s="38"/>
      <c r="F60" s="38">
        <f t="shared" si="4"/>
        <v>0</v>
      </c>
    </row>
    <row r="61" spans="1:8" ht="31.5" hidden="1" customHeight="1">
      <c r="A61" s="35" t="s">
        <v>38</v>
      </c>
      <c r="B61" s="39" t="s">
        <v>39</v>
      </c>
      <c r="C61" s="136"/>
      <c r="D61" s="37"/>
      <c r="E61" s="38" t="e">
        <f t="shared" si="3"/>
        <v>#DIV/0!</v>
      </c>
      <c r="F61" s="38">
        <f t="shared" si="4"/>
        <v>0</v>
      </c>
    </row>
    <row r="62" spans="1:8" ht="17.25" customHeight="1">
      <c r="A62" s="35" t="s">
        <v>40</v>
      </c>
      <c r="B62" s="39" t="s">
        <v>41</v>
      </c>
      <c r="C62" s="136">
        <v>0</v>
      </c>
      <c r="D62" s="37">
        <v>0</v>
      </c>
      <c r="E62" s="38" t="e">
        <f t="shared" si="3"/>
        <v>#DIV/0!</v>
      </c>
      <c r="F62" s="38">
        <f t="shared" si="4"/>
        <v>0</v>
      </c>
    </row>
    <row r="63" spans="1:8" ht="15.75" customHeight="1">
      <c r="A63" s="35" t="s">
        <v>42</v>
      </c>
      <c r="B63" s="39" t="s">
        <v>43</v>
      </c>
      <c r="C63" s="424">
        <v>5</v>
      </c>
      <c r="D63" s="40">
        <v>0</v>
      </c>
      <c r="E63" s="38">
        <f t="shared" si="3"/>
        <v>0</v>
      </c>
      <c r="F63" s="38">
        <f t="shared" si="4"/>
        <v>-5</v>
      </c>
    </row>
    <row r="64" spans="1:8" ht="14.25" customHeight="1">
      <c r="A64" s="35" t="s">
        <v>44</v>
      </c>
      <c r="B64" s="39" t="s">
        <v>45</v>
      </c>
      <c r="C64" s="136">
        <v>3.7509999999999999</v>
      </c>
      <c r="D64" s="37">
        <v>0</v>
      </c>
      <c r="E64" s="38">
        <f t="shared" si="3"/>
        <v>0</v>
      </c>
      <c r="F64" s="38">
        <f t="shared" si="4"/>
        <v>-3.7509999999999999</v>
      </c>
    </row>
    <row r="65" spans="1:7" s="6" customFormat="1">
      <c r="A65" s="41" t="s">
        <v>46</v>
      </c>
      <c r="B65" s="42" t="s">
        <v>47</v>
      </c>
      <c r="C65" s="425">
        <f>C66</f>
        <v>177.95</v>
      </c>
      <c r="D65" s="32">
        <f>D66</f>
        <v>4</v>
      </c>
      <c r="E65" s="34">
        <f t="shared" si="3"/>
        <v>2.2478224220286598</v>
      </c>
      <c r="F65" s="34">
        <f t="shared" si="4"/>
        <v>-173.95</v>
      </c>
    </row>
    <row r="66" spans="1:7" ht="15" customHeight="1">
      <c r="A66" s="43" t="s">
        <v>48</v>
      </c>
      <c r="B66" s="44" t="s">
        <v>49</v>
      </c>
      <c r="C66" s="136">
        <v>177.95</v>
      </c>
      <c r="D66" s="37">
        <v>4</v>
      </c>
      <c r="E66" s="38">
        <f t="shared" si="3"/>
        <v>2.2478224220286598</v>
      </c>
      <c r="F66" s="38">
        <f t="shared" si="4"/>
        <v>-173.95</v>
      </c>
    </row>
    <row r="67" spans="1:7" s="6" customFormat="1" ht="18" customHeight="1">
      <c r="A67" s="30" t="s">
        <v>50</v>
      </c>
      <c r="B67" s="31" t="s">
        <v>51</v>
      </c>
      <c r="C67" s="425">
        <f>C70+C71+C72</f>
        <v>4</v>
      </c>
      <c r="D67" s="32">
        <f>D70+D71+D72</f>
        <v>0</v>
      </c>
      <c r="E67" s="34">
        <f t="shared" si="3"/>
        <v>0</v>
      </c>
      <c r="F67" s="34">
        <f t="shared" si="4"/>
        <v>-4</v>
      </c>
    </row>
    <row r="68" spans="1:7" ht="0.75" hidden="1" customHeight="1">
      <c r="A68" s="35" t="s">
        <v>52</v>
      </c>
      <c r="B68" s="39" t="s">
        <v>53</v>
      </c>
      <c r="C68" s="136"/>
      <c r="D68" s="37"/>
      <c r="E68" s="34" t="e">
        <f t="shared" si="3"/>
        <v>#DIV/0!</v>
      </c>
      <c r="F68" s="34">
        <f t="shared" si="4"/>
        <v>0</v>
      </c>
    </row>
    <row r="69" spans="1:7" ht="18" hidden="1" customHeight="1">
      <c r="A69" s="45" t="s">
        <v>54</v>
      </c>
      <c r="B69" s="39" t="s">
        <v>55</v>
      </c>
      <c r="C69" s="136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56</v>
      </c>
      <c r="B70" s="47" t="s">
        <v>57</v>
      </c>
      <c r="C70" s="136">
        <v>2</v>
      </c>
      <c r="D70" s="37">
        <v>0</v>
      </c>
      <c r="E70" s="34">
        <f t="shared" si="3"/>
        <v>0</v>
      </c>
      <c r="F70" s="34">
        <f t="shared" si="4"/>
        <v>-2</v>
      </c>
    </row>
    <row r="71" spans="1:7" ht="17.25" customHeight="1">
      <c r="A71" s="46" t="s">
        <v>219</v>
      </c>
      <c r="B71" s="47" t="s">
        <v>220</v>
      </c>
      <c r="C71" s="136">
        <v>2</v>
      </c>
      <c r="D71" s="37">
        <v>0</v>
      </c>
      <c r="E71" s="38">
        <f t="shared" si="3"/>
        <v>0</v>
      </c>
      <c r="F71" s="38">
        <f t="shared" si="4"/>
        <v>-2</v>
      </c>
    </row>
    <row r="72" spans="1:7" ht="17.25" customHeight="1">
      <c r="A72" s="46" t="s">
        <v>358</v>
      </c>
      <c r="B72" s="47" t="s">
        <v>410</v>
      </c>
      <c r="C72" s="136">
        <v>0</v>
      </c>
      <c r="D72" s="37">
        <v>0</v>
      </c>
      <c r="E72" s="38" t="e">
        <f>SUM(D72/C72*100)</f>
        <v>#DIV/0!</v>
      </c>
      <c r="F72" s="38">
        <f>SUM(D72-C72)</f>
        <v>0</v>
      </c>
    </row>
    <row r="73" spans="1:7" s="6" customFormat="1" ht="19.5" customHeight="1">
      <c r="A73" s="30" t="s">
        <v>58</v>
      </c>
      <c r="B73" s="31" t="s">
        <v>59</v>
      </c>
      <c r="C73" s="224">
        <f>C75+C76+C77+C74</f>
        <v>2751.1550000000002</v>
      </c>
      <c r="D73" s="48">
        <f>SUM(D74:D77)</f>
        <v>0</v>
      </c>
      <c r="E73" s="34">
        <f t="shared" si="3"/>
        <v>0</v>
      </c>
      <c r="F73" s="34">
        <f t="shared" si="4"/>
        <v>-2751.1550000000002</v>
      </c>
    </row>
    <row r="74" spans="1:7" ht="17.25" customHeight="1">
      <c r="A74" s="35" t="s">
        <v>60</v>
      </c>
      <c r="B74" s="39" t="s">
        <v>61</v>
      </c>
      <c r="C74" s="415">
        <v>2.5</v>
      </c>
      <c r="D74" s="37">
        <v>0</v>
      </c>
      <c r="E74" s="38">
        <f t="shared" si="3"/>
        <v>0</v>
      </c>
      <c r="F74" s="38">
        <f t="shared" si="4"/>
        <v>-2.5</v>
      </c>
    </row>
    <row r="75" spans="1:7" s="6" customFormat="1" ht="17.25" customHeight="1">
      <c r="A75" s="35" t="s">
        <v>62</v>
      </c>
      <c r="B75" s="39" t="s">
        <v>63</v>
      </c>
      <c r="C75" s="415">
        <v>0</v>
      </c>
      <c r="D75" s="37">
        <v>0</v>
      </c>
      <c r="E75" s="38" t="e">
        <f t="shared" si="3"/>
        <v>#DIV/0!</v>
      </c>
      <c r="F75" s="38">
        <f t="shared" si="4"/>
        <v>0</v>
      </c>
      <c r="G75" s="50"/>
    </row>
    <row r="76" spans="1:7" ht="16.5" customHeight="1">
      <c r="A76" s="35" t="s">
        <v>64</v>
      </c>
      <c r="B76" s="39" t="s">
        <v>65</v>
      </c>
      <c r="C76" s="415">
        <v>2748.6550000000002</v>
      </c>
      <c r="D76" s="37">
        <v>0</v>
      </c>
      <c r="E76" s="38">
        <f t="shared" si="3"/>
        <v>0</v>
      </c>
      <c r="F76" s="38">
        <f t="shared" si="4"/>
        <v>-2748.6550000000002</v>
      </c>
    </row>
    <row r="77" spans="1:7" ht="16.5" customHeight="1">
      <c r="A77" s="35" t="s">
        <v>66</v>
      </c>
      <c r="B77" s="39" t="s">
        <v>67</v>
      </c>
      <c r="C77" s="415">
        <v>0</v>
      </c>
      <c r="D77" s="37">
        <v>0</v>
      </c>
      <c r="E77" s="38" t="e">
        <f t="shared" si="3"/>
        <v>#DIV/0!</v>
      </c>
      <c r="F77" s="38">
        <f t="shared" si="4"/>
        <v>0</v>
      </c>
    </row>
    <row r="78" spans="1:7" ht="15.75" hidden="1" customHeight="1">
      <c r="A78" s="30" t="s">
        <v>50</v>
      </c>
      <c r="B78" s="31" t="s">
        <v>51</v>
      </c>
      <c r="C78" s="224">
        <v>0</v>
      </c>
      <c r="D78" s="37"/>
      <c r="E78" s="38"/>
      <c r="F78" s="38"/>
    </row>
    <row r="79" spans="1:7" ht="15.75" hidden="1" customHeight="1">
      <c r="A79" s="46" t="s">
        <v>219</v>
      </c>
      <c r="B79" s="47" t="s">
        <v>220</v>
      </c>
      <c r="C79" s="415">
        <v>0</v>
      </c>
      <c r="D79" s="37"/>
      <c r="E79" s="38"/>
      <c r="F79" s="38"/>
    </row>
    <row r="80" spans="1:7" s="6" customFormat="1" ht="19.5" customHeight="1">
      <c r="A80" s="30" t="s">
        <v>68</v>
      </c>
      <c r="B80" s="31" t="s">
        <v>69</v>
      </c>
      <c r="C80" s="425">
        <f>SUM(C81:C83)</f>
        <v>219.56899999999999</v>
      </c>
      <c r="D80" s="32">
        <f>SUM(D81:D83)</f>
        <v>0</v>
      </c>
      <c r="E80" s="34">
        <f t="shared" si="3"/>
        <v>0</v>
      </c>
      <c r="F80" s="34">
        <f t="shared" si="4"/>
        <v>-219.56899999999999</v>
      </c>
    </row>
    <row r="81" spans="1:6" hidden="1">
      <c r="A81" s="35" t="s">
        <v>70</v>
      </c>
      <c r="B81" s="51" t="s">
        <v>71</v>
      </c>
      <c r="C81" s="136"/>
      <c r="D81" s="37"/>
      <c r="E81" s="38" t="e">
        <f t="shared" si="3"/>
        <v>#DIV/0!</v>
      </c>
      <c r="F81" s="38">
        <f t="shared" si="4"/>
        <v>0</v>
      </c>
    </row>
    <row r="82" spans="1:6">
      <c r="A82" s="35" t="s">
        <v>72</v>
      </c>
      <c r="B82" s="51" t="s">
        <v>73</v>
      </c>
      <c r="C82" s="136"/>
      <c r="D82" s="37"/>
      <c r="E82" s="38" t="e">
        <f t="shared" si="3"/>
        <v>#DIV/0!</v>
      </c>
      <c r="F82" s="38">
        <f t="shared" si="4"/>
        <v>0</v>
      </c>
    </row>
    <row r="83" spans="1:6" ht="12.75" customHeight="1">
      <c r="A83" s="35" t="s">
        <v>74</v>
      </c>
      <c r="B83" s="39" t="s">
        <v>75</v>
      </c>
      <c r="C83" s="136">
        <v>219.56899999999999</v>
      </c>
      <c r="D83" s="37">
        <v>0</v>
      </c>
      <c r="E83" s="38">
        <f t="shared" si="3"/>
        <v>0</v>
      </c>
      <c r="F83" s="38">
        <f t="shared" si="4"/>
        <v>-219.56899999999999</v>
      </c>
    </row>
    <row r="84" spans="1:6" s="6" customFormat="1" ht="11.25" customHeight="1">
      <c r="A84" s="30" t="s">
        <v>86</v>
      </c>
      <c r="B84" s="31" t="s">
        <v>87</v>
      </c>
      <c r="C84" s="425">
        <f>C85</f>
        <v>1686.3</v>
      </c>
      <c r="D84" s="32">
        <f>SUM(D85)</f>
        <v>126</v>
      </c>
      <c r="E84" s="34">
        <f t="shared" si="3"/>
        <v>7.4719800747198013</v>
      </c>
      <c r="F84" s="34">
        <f t="shared" si="4"/>
        <v>-1560.3</v>
      </c>
    </row>
    <row r="85" spans="1:6" ht="14.25" customHeight="1">
      <c r="A85" s="35" t="s">
        <v>88</v>
      </c>
      <c r="B85" s="39" t="s">
        <v>234</v>
      </c>
      <c r="C85" s="136">
        <v>1686.3</v>
      </c>
      <c r="D85" s="37">
        <v>126</v>
      </c>
      <c r="E85" s="38">
        <f t="shared" si="3"/>
        <v>7.4719800747198013</v>
      </c>
      <c r="F85" s="38">
        <f t="shared" si="4"/>
        <v>-1560.3</v>
      </c>
    </row>
    <row r="86" spans="1:6" s="6" customFormat="1" ht="12" customHeight="1">
      <c r="A86" s="52">
        <v>1000</v>
      </c>
      <c r="B86" s="31" t="s">
        <v>89</v>
      </c>
      <c r="C86" s="425">
        <f>SUM(C87:C90)</f>
        <v>0</v>
      </c>
      <c r="D86" s="32">
        <f>SUM(D87:D90)</f>
        <v>0</v>
      </c>
      <c r="E86" s="34" t="e">
        <f t="shared" si="3"/>
        <v>#DIV/0!</v>
      </c>
      <c r="F86" s="34">
        <f t="shared" si="4"/>
        <v>0</v>
      </c>
    </row>
    <row r="87" spans="1:6" ht="9" customHeight="1">
      <c r="A87" s="53">
        <v>1001</v>
      </c>
      <c r="B87" s="54" t="s">
        <v>90</v>
      </c>
      <c r="C87" s="136"/>
      <c r="D87" s="37"/>
      <c r="E87" s="38" t="e">
        <f t="shared" si="3"/>
        <v>#DIV/0!</v>
      </c>
      <c r="F87" s="38">
        <f t="shared" si="4"/>
        <v>0</v>
      </c>
    </row>
    <row r="88" spans="1:6" ht="12" customHeight="1">
      <c r="A88" s="53">
        <v>1003</v>
      </c>
      <c r="B88" s="54" t="s">
        <v>91</v>
      </c>
      <c r="C88" s="136">
        <v>0</v>
      </c>
      <c r="D88" s="37">
        <v>0</v>
      </c>
      <c r="E88" s="38" t="e">
        <f t="shared" si="3"/>
        <v>#DIV/0!</v>
      </c>
      <c r="F88" s="38">
        <f t="shared" si="4"/>
        <v>0</v>
      </c>
    </row>
    <row r="89" spans="1:6" ht="12.75" customHeight="1">
      <c r="A89" s="53">
        <v>1004</v>
      </c>
      <c r="B89" s="54" t="s">
        <v>92</v>
      </c>
      <c r="C89" s="136">
        <v>0</v>
      </c>
      <c r="D89" s="55">
        <v>0</v>
      </c>
      <c r="E89" s="38" t="e">
        <f t="shared" si="3"/>
        <v>#DIV/0!</v>
      </c>
      <c r="F89" s="38">
        <f t="shared" si="4"/>
        <v>0</v>
      </c>
    </row>
    <row r="90" spans="1:6" ht="19.5" customHeight="1">
      <c r="A90" s="35" t="s">
        <v>93</v>
      </c>
      <c r="B90" s="39" t="s">
        <v>94</v>
      </c>
      <c r="C90" s="136">
        <v>0</v>
      </c>
      <c r="D90" s="37">
        <v>0</v>
      </c>
      <c r="E90" s="38"/>
      <c r="F90" s="38">
        <f t="shared" si="4"/>
        <v>0</v>
      </c>
    </row>
    <row r="91" spans="1:6" ht="15" customHeight="1">
      <c r="A91" s="30" t="s">
        <v>95</v>
      </c>
      <c r="B91" s="31" t="s">
        <v>96</v>
      </c>
      <c r="C91" s="425">
        <f>C92+C93+C94+C95+C96</f>
        <v>2</v>
      </c>
      <c r="D91" s="32">
        <f>D92+D93+D94+D95+D96</f>
        <v>0</v>
      </c>
      <c r="E91" s="38">
        <f t="shared" si="3"/>
        <v>0</v>
      </c>
      <c r="F91" s="22">
        <f>F92+F93+F94+F95+F96</f>
        <v>-2</v>
      </c>
    </row>
    <row r="92" spans="1:6" ht="19.5" customHeight="1">
      <c r="A92" s="35" t="s">
        <v>97</v>
      </c>
      <c r="B92" s="39" t="s">
        <v>98</v>
      </c>
      <c r="C92" s="136">
        <v>2</v>
      </c>
      <c r="D92" s="37">
        <v>0</v>
      </c>
      <c r="E92" s="38">
        <f t="shared" si="3"/>
        <v>0</v>
      </c>
      <c r="F92" s="38">
        <f>SUM(D92-C92)</f>
        <v>-2</v>
      </c>
    </row>
    <row r="93" spans="1:6" ht="15" hidden="1" customHeight="1">
      <c r="A93" s="35" t="s">
        <v>99</v>
      </c>
      <c r="B93" s="39" t="s">
        <v>100</v>
      </c>
      <c r="C93" s="136"/>
      <c r="D93" s="37"/>
      <c r="E93" s="38" t="e">
        <f t="shared" si="3"/>
        <v>#DIV/0!</v>
      </c>
      <c r="F93" s="38">
        <f>SUM(D93-C93)</f>
        <v>0</v>
      </c>
    </row>
    <row r="94" spans="1:6" ht="15" hidden="1" customHeight="1">
      <c r="A94" s="35" t="s">
        <v>101</v>
      </c>
      <c r="B94" s="39" t="s">
        <v>102</v>
      </c>
      <c r="C94" s="136"/>
      <c r="D94" s="37"/>
      <c r="E94" s="38" t="e">
        <f t="shared" si="3"/>
        <v>#DIV/0!</v>
      </c>
      <c r="F94" s="38"/>
    </row>
    <row r="95" spans="1:6" ht="15" hidden="1" customHeight="1">
      <c r="A95" s="35" t="s">
        <v>103</v>
      </c>
      <c r="B95" s="39" t="s">
        <v>104</v>
      </c>
      <c r="C95" s="136"/>
      <c r="D95" s="37"/>
      <c r="E95" s="38" t="e">
        <f t="shared" si="3"/>
        <v>#DIV/0!</v>
      </c>
      <c r="F95" s="38"/>
    </row>
    <row r="96" spans="1:6" ht="57.75" hidden="1" customHeight="1">
      <c r="A96" s="35" t="s">
        <v>105</v>
      </c>
      <c r="B96" s="39" t="s">
        <v>106</v>
      </c>
      <c r="C96" s="136"/>
      <c r="D96" s="240"/>
      <c r="E96" s="38" t="e">
        <f t="shared" si="3"/>
        <v>#DIV/0!</v>
      </c>
      <c r="F96" s="38"/>
    </row>
    <row r="97" spans="1:6" s="6" customFormat="1" ht="15" hidden="1" customHeight="1">
      <c r="A97" s="52">
        <v>1400</v>
      </c>
      <c r="B97" s="56" t="s">
        <v>115</v>
      </c>
      <c r="C97" s="224">
        <f>C98+C99+C100</f>
        <v>0</v>
      </c>
      <c r="D97" s="48">
        <f>SUM(D98:D100)</f>
        <v>0</v>
      </c>
      <c r="E97" s="34" t="e">
        <f t="shared" si="3"/>
        <v>#DIV/0!</v>
      </c>
      <c r="F97" s="34">
        <f t="shared" si="4"/>
        <v>0</v>
      </c>
    </row>
    <row r="98" spans="1:6" ht="16.5" customHeight="1">
      <c r="A98" s="53">
        <v>1401</v>
      </c>
      <c r="B98" s="54" t="s">
        <v>116</v>
      </c>
      <c r="C98" s="136">
        <v>0</v>
      </c>
      <c r="D98" s="92">
        <v>0</v>
      </c>
      <c r="E98" s="38" t="e">
        <f t="shared" si="3"/>
        <v>#DIV/0!</v>
      </c>
      <c r="F98" s="38">
        <f t="shared" si="4"/>
        <v>0</v>
      </c>
    </row>
    <row r="99" spans="1:6" ht="20.25" customHeight="1">
      <c r="A99" s="53">
        <v>1402</v>
      </c>
      <c r="B99" s="54" t="s">
        <v>117</v>
      </c>
      <c r="C99" s="415">
        <v>0</v>
      </c>
      <c r="D99" s="92">
        <v>0</v>
      </c>
      <c r="E99" s="38" t="e">
        <f t="shared" si="3"/>
        <v>#DIV/0!</v>
      </c>
      <c r="F99" s="38">
        <f t="shared" si="4"/>
        <v>0</v>
      </c>
    </row>
    <row r="100" spans="1:6" ht="13.5" customHeight="1">
      <c r="A100" s="53">
        <v>1403</v>
      </c>
      <c r="B100" s="54" t="s">
        <v>118</v>
      </c>
      <c r="C100" s="415">
        <v>0</v>
      </c>
      <c r="D100" s="92">
        <v>0</v>
      </c>
      <c r="E100" s="38" t="e">
        <f t="shared" si="3"/>
        <v>#DIV/0!</v>
      </c>
      <c r="F100" s="38">
        <f t="shared" si="4"/>
        <v>0</v>
      </c>
    </row>
    <row r="101" spans="1:6" s="6" customFormat="1">
      <c r="A101" s="52"/>
      <c r="B101" s="57" t="s">
        <v>119</v>
      </c>
      <c r="C101" s="393">
        <f>C57+C65+C67+C73+C80+C84+C86+C91+C78</f>
        <v>6097.1250000000009</v>
      </c>
      <c r="D101" s="393">
        <f>D57+D65+D67+D73+D80+D84+D91+D86</f>
        <v>163.58840000000001</v>
      </c>
      <c r="E101" s="34">
        <f t="shared" si="3"/>
        <v>2.6830415974742188</v>
      </c>
      <c r="F101" s="34">
        <f t="shared" si="4"/>
        <v>-5933.5366000000013</v>
      </c>
    </row>
    <row r="102" spans="1:6" ht="5.25" customHeight="1">
      <c r="C102" s="120"/>
      <c r="D102" s="61"/>
    </row>
    <row r="103" spans="1:6" s="65" customFormat="1" ht="12.75">
      <c r="A103" s="63" t="s">
        <v>120</v>
      </c>
      <c r="B103" s="63"/>
      <c r="C103" s="116"/>
      <c r="D103" s="64"/>
    </row>
    <row r="104" spans="1:6" s="65" customFormat="1" ht="12.75">
      <c r="A104" s="66" t="s">
        <v>121</v>
      </c>
      <c r="B104" s="66"/>
      <c r="C104" s="65" t="s">
        <v>122</v>
      </c>
    </row>
    <row r="105" spans="1:6">
      <c r="C105" s="120"/>
    </row>
  </sheetData>
  <customSheetViews>
    <customSheetView guid="{48371D92-7293-4EF7-9726-BD0490560EEB}" scale="89" showPageBreaks="1" printArea="1" hiddenRows="1" view="pageBreakPreview" topLeftCell="A49">
      <selection activeCell="D76" sqref="D76"/>
      <pageMargins left="0.7" right="0.7" top="0.75" bottom="0.75" header="0.3" footer="0.3"/>
      <pageSetup paperSize="9" scale="48" orientation="portrait" r:id="rId1"/>
    </customSheetView>
    <customSheetView guid="{1A52382B-3765-4E8C-903F-6B8919B7242E}" scale="89" showPageBreaks="1" printArea="1" hiddenRows="1" view="pageBreakPreview" topLeftCell="A44">
      <selection activeCell="D76" sqref="D76"/>
      <pageMargins left="0.7" right="0.7" top="0.75" bottom="0.75" header="0.3" footer="0.3"/>
      <pageSetup paperSize="9" scale="48" orientation="portrait" r:id="rId2"/>
    </customSheetView>
    <customSheetView guid="{B30CE22D-C12F-4E12-8BB9-3AAE0A6991CC}" scale="70" showPageBreaks="1" printArea="1" hiddenRows="1" view="pageBreakPreview">
      <selection activeCell="C3" sqref="C3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42584DC0-1D41-4C93-9B38-C388E7B8DAC4}" scale="70" showPageBreaks="1" printArea="1" hiddenRows="1" view="pageBreakPreview" topLeftCell="A40">
      <selection activeCell="A51" sqref="A51:B51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1718F1EE-9F48-4DBE-9531-3B70F9C4A5DD}" scale="70" showPageBreaks="1" printArea="1" hiddenRows="1" view="pageBreakPreview" topLeftCell="A40">
      <selection activeCell="C99" sqref="C99:D99"/>
      <pageMargins left="0.7" right="0.7" top="0.75" bottom="0.75" header="0.3" footer="0.3"/>
      <pageSetup paperSize="9" scale="39" orientation="portrait" r:id="rId5"/>
    </customSheetView>
    <customSheetView guid="{3DCB9AAA-F09C-4EA6-B992-F93E466D374A}" hiddenRows="1" topLeftCell="A47">
      <selection activeCell="B100" sqref="B100"/>
      <pageMargins left="0.7" right="0.7" top="0.75" bottom="0.75" header="0.3" footer="0.3"/>
      <pageSetup paperSize="9" scale="51" orientation="portrait" r:id="rId6"/>
    </customSheetView>
    <customSheetView guid="{A54C432C-6C68-4B53-A75C-446EB3A61B2B}" scale="70" showPageBreaks="1" printArea="1" hiddenRows="1" view="pageBreakPreview" topLeftCell="A46">
      <selection activeCell="C72" sqref="C72"/>
      <pageMargins left="0.70866141732283472" right="0.70866141732283472" top="0.74803149606299213" bottom="0.74803149606299213" header="0.31496062992125984" footer="0.31496062992125984"/>
      <pageSetup paperSize="9" scale="63" orientation="portrait" r:id="rId7"/>
    </customSheetView>
    <customSheetView guid="{5BFCA170-DEAE-4D2C-98A0-1E68B427AC01}" scale="89" showPageBreaks="1" printArea="1" hiddenRows="1" view="pageBreakPreview" topLeftCell="A49">
      <selection activeCell="D76" sqref="D76"/>
      <pageMargins left="0.7" right="0.7" top="0.75" bottom="0.75" header="0.3" footer="0.3"/>
      <pageSetup paperSize="9" scale="48" orientation="portrait" r:id="rId8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48" orientation="portrait" r:id="rId9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H101"/>
  <sheetViews>
    <sheetView topLeftCell="A48" zoomScaleSheetLayoutView="70" workbookViewId="0">
      <selection activeCell="C96" sqref="C96"/>
    </sheetView>
  </sheetViews>
  <sheetFormatPr defaultRowHeight="15.75"/>
  <cols>
    <col min="1" max="1" width="14.7109375" style="58" customWidth="1"/>
    <col min="2" max="2" width="57.5703125" style="59" customWidth="1"/>
    <col min="3" max="3" width="17.85546875" style="62" customWidth="1"/>
    <col min="4" max="4" width="16.140625" style="62" customWidth="1"/>
    <col min="5" max="5" width="11" style="62" customWidth="1"/>
    <col min="6" max="6" width="10.85546875" style="62" customWidth="1"/>
    <col min="7" max="7" width="15.42578125" style="1" bestFit="1" customWidth="1"/>
    <col min="8" max="8" width="10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37" t="s">
        <v>420</v>
      </c>
      <c r="B1" s="537"/>
      <c r="C1" s="537"/>
      <c r="D1" s="537"/>
      <c r="E1" s="537"/>
      <c r="F1" s="537"/>
    </row>
    <row r="2" spans="1:6">
      <c r="A2" s="537"/>
      <c r="B2" s="537"/>
      <c r="C2" s="537"/>
      <c r="D2" s="537"/>
      <c r="E2" s="537"/>
      <c r="F2" s="537"/>
    </row>
    <row r="3" spans="1:6" ht="63">
      <c r="A3" s="2" t="s">
        <v>1</v>
      </c>
      <c r="B3" s="2" t="s">
        <v>2</v>
      </c>
      <c r="C3" s="72" t="s">
        <v>434</v>
      </c>
      <c r="D3" s="73" t="s">
        <v>417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280">
        <f>C5+C12+C14+C17+C20+C7</f>
        <v>4380.491</v>
      </c>
      <c r="D4" s="280">
        <f>D5+D12+D14+D17+D20+D7</f>
        <v>193.26219000000003</v>
      </c>
      <c r="E4" s="5">
        <f>SUM(D4/C4*100)</f>
        <v>4.4118841928907058</v>
      </c>
      <c r="F4" s="5">
        <f>SUM(D4-C4)</f>
        <v>-4187.2288099999996</v>
      </c>
    </row>
    <row r="5" spans="1:6" s="6" customFormat="1">
      <c r="A5" s="68">
        <v>1010000000</v>
      </c>
      <c r="B5" s="67" t="s">
        <v>6</v>
      </c>
      <c r="C5" s="280">
        <f>C6</f>
        <v>452.03100000000001</v>
      </c>
      <c r="D5" s="280">
        <f>D6</f>
        <v>12.968579999999999</v>
      </c>
      <c r="E5" s="5">
        <f t="shared" ref="E5:E50" si="0">SUM(D5/C5*100)</f>
        <v>2.8689581024310278</v>
      </c>
      <c r="F5" s="5">
        <f t="shared" ref="F5:F50" si="1">SUM(D5-C5)</f>
        <v>-439.06242000000003</v>
      </c>
    </row>
    <row r="6" spans="1:6">
      <c r="A6" s="7">
        <v>1010200001</v>
      </c>
      <c r="B6" s="8" t="s">
        <v>229</v>
      </c>
      <c r="C6" s="329">
        <v>452.03100000000001</v>
      </c>
      <c r="D6" s="330">
        <v>12.968579999999999</v>
      </c>
      <c r="E6" s="9">
        <f t="shared" ref="E6:E11" si="2">SUM(D6/C6*100)</f>
        <v>2.8689581024310278</v>
      </c>
      <c r="F6" s="9">
        <f t="shared" si="1"/>
        <v>-439.06242000000003</v>
      </c>
    </row>
    <row r="7" spans="1:6" ht="31.5">
      <c r="A7" s="3">
        <v>1030000000</v>
      </c>
      <c r="B7" s="13" t="s">
        <v>281</v>
      </c>
      <c r="C7" s="485">
        <f>C8+C10+C9</f>
        <v>715.46</v>
      </c>
      <c r="D7" s="280">
        <f>D8+D10+D9+D11</f>
        <v>81.429750000000013</v>
      </c>
      <c r="E7" s="5">
        <f t="shared" si="2"/>
        <v>11.381453889805162</v>
      </c>
      <c r="F7" s="5">
        <f t="shared" si="1"/>
        <v>-634.03025000000002</v>
      </c>
    </row>
    <row r="8" spans="1:6">
      <c r="A8" s="7">
        <v>1030223001</v>
      </c>
      <c r="B8" s="8" t="s">
        <v>283</v>
      </c>
      <c r="C8" s="329">
        <v>266.87</v>
      </c>
      <c r="D8" s="330">
        <v>35.56082</v>
      </c>
      <c r="E8" s="9">
        <f t="shared" si="2"/>
        <v>13.325147075355043</v>
      </c>
      <c r="F8" s="9">
        <f t="shared" si="1"/>
        <v>-231.30918</v>
      </c>
    </row>
    <row r="9" spans="1:6">
      <c r="A9" s="7">
        <v>1030224001</v>
      </c>
      <c r="B9" s="8" t="s">
        <v>289</v>
      </c>
      <c r="C9" s="329">
        <v>2.86</v>
      </c>
      <c r="D9" s="330">
        <v>0.26554</v>
      </c>
      <c r="E9" s="9">
        <f t="shared" si="2"/>
        <v>9.2846153846153854</v>
      </c>
      <c r="F9" s="9">
        <f t="shared" si="1"/>
        <v>-2.5944599999999998</v>
      </c>
    </row>
    <row r="10" spans="1:6">
      <c r="A10" s="7">
        <v>1030225001</v>
      </c>
      <c r="B10" s="8" t="s">
        <v>282</v>
      </c>
      <c r="C10" s="329">
        <v>445.73</v>
      </c>
      <c r="D10" s="330">
        <v>51.757260000000002</v>
      </c>
      <c r="E10" s="9">
        <f t="shared" si="2"/>
        <v>11.611796378973818</v>
      </c>
      <c r="F10" s="9">
        <f t="shared" si="1"/>
        <v>-393.97274000000004</v>
      </c>
    </row>
    <row r="11" spans="1:6">
      <c r="A11" s="7">
        <v>1030226001</v>
      </c>
      <c r="B11" s="8" t="s">
        <v>290</v>
      </c>
      <c r="C11" s="329">
        <v>0</v>
      </c>
      <c r="D11" s="328">
        <v>-6.1538700000000004</v>
      </c>
      <c r="E11" s="9" t="e">
        <f t="shared" si="2"/>
        <v>#DIV/0!</v>
      </c>
      <c r="F11" s="9">
        <f t="shared" si="1"/>
        <v>-6.1538700000000004</v>
      </c>
    </row>
    <row r="12" spans="1:6" s="6" customFormat="1">
      <c r="A12" s="68">
        <v>1050000000</v>
      </c>
      <c r="B12" s="67" t="s">
        <v>7</v>
      </c>
      <c r="C12" s="280">
        <f>SUM(C13:C13)</f>
        <v>50</v>
      </c>
      <c r="D12" s="280">
        <f>D13</f>
        <v>1.2975000000000001</v>
      </c>
      <c r="E12" s="5">
        <f t="shared" si="0"/>
        <v>2.5950000000000002</v>
      </c>
      <c r="F12" s="5">
        <f t="shared" si="1"/>
        <v>-48.702500000000001</v>
      </c>
    </row>
    <row r="13" spans="1:6" ht="15.75" customHeight="1">
      <c r="A13" s="7">
        <v>1050300000</v>
      </c>
      <c r="B13" s="11" t="s">
        <v>230</v>
      </c>
      <c r="C13" s="331">
        <v>50</v>
      </c>
      <c r="D13" s="330">
        <v>1.2975000000000001</v>
      </c>
      <c r="E13" s="9">
        <f t="shared" si="0"/>
        <v>2.5950000000000002</v>
      </c>
      <c r="F13" s="9">
        <f t="shared" si="1"/>
        <v>-48.702500000000001</v>
      </c>
    </row>
    <row r="14" spans="1:6" s="6" customFormat="1" ht="15.75" customHeight="1">
      <c r="A14" s="68">
        <v>1060000000</v>
      </c>
      <c r="B14" s="67" t="s">
        <v>136</v>
      </c>
      <c r="C14" s="280">
        <f>C15+C16</f>
        <v>3138</v>
      </c>
      <c r="D14" s="280">
        <f>D15+D16</f>
        <v>96.766360000000006</v>
      </c>
      <c r="E14" s="5">
        <f t="shared" si="0"/>
        <v>3.0836953473550031</v>
      </c>
      <c r="F14" s="5">
        <f t="shared" si="1"/>
        <v>-3041.2336399999999</v>
      </c>
    </row>
    <row r="15" spans="1:6" s="6" customFormat="1" ht="15.75" customHeight="1">
      <c r="A15" s="7">
        <v>1060100000</v>
      </c>
      <c r="B15" s="11" t="s">
        <v>9</v>
      </c>
      <c r="C15" s="329">
        <v>338</v>
      </c>
      <c r="D15" s="330">
        <v>2.6716099999999998</v>
      </c>
      <c r="E15" s="9">
        <f t="shared" si="0"/>
        <v>0.7904171597633135</v>
      </c>
      <c r="F15" s="9">
        <f>SUM(D15-C15)</f>
        <v>-335.32839000000001</v>
      </c>
    </row>
    <row r="16" spans="1:6" ht="15.75" customHeight="1">
      <c r="A16" s="7">
        <v>1060600000</v>
      </c>
      <c r="B16" s="11" t="s">
        <v>8</v>
      </c>
      <c r="C16" s="329">
        <v>2800</v>
      </c>
      <c r="D16" s="330">
        <v>94.094750000000005</v>
      </c>
      <c r="E16" s="9">
        <f t="shared" si="0"/>
        <v>3.3605267857142858</v>
      </c>
      <c r="F16" s="9">
        <f t="shared" si="1"/>
        <v>-2705.9052499999998</v>
      </c>
    </row>
    <row r="17" spans="1:6" s="6" customFormat="1">
      <c r="A17" s="3">
        <v>1080000000</v>
      </c>
      <c r="B17" s="4" t="s">
        <v>11</v>
      </c>
      <c r="C17" s="280">
        <f>C18</f>
        <v>25</v>
      </c>
      <c r="D17" s="280">
        <f>D18</f>
        <v>0.8</v>
      </c>
      <c r="E17" s="5">
        <f t="shared" si="0"/>
        <v>3.2</v>
      </c>
      <c r="F17" s="5">
        <f t="shared" si="1"/>
        <v>-24.2</v>
      </c>
    </row>
    <row r="18" spans="1:6" ht="18" customHeight="1">
      <c r="A18" s="7">
        <v>1080400001</v>
      </c>
      <c r="B18" s="8" t="s">
        <v>228</v>
      </c>
      <c r="C18" s="329">
        <v>25</v>
      </c>
      <c r="D18" s="330">
        <v>0.8</v>
      </c>
      <c r="E18" s="9">
        <f t="shared" si="0"/>
        <v>3.2</v>
      </c>
      <c r="F18" s="9">
        <f t="shared" si="1"/>
        <v>-24.2</v>
      </c>
    </row>
    <row r="19" spans="1:6" ht="47.25" hidden="1" customHeight="1">
      <c r="A19" s="7">
        <v>1080714001</v>
      </c>
      <c r="B19" s="8" t="s">
        <v>12</v>
      </c>
      <c r="C19" s="329"/>
      <c r="D19" s="33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124</v>
      </c>
      <c r="C20" s="280">
        <f>C21+C22+C23+C24</f>
        <v>0</v>
      </c>
      <c r="D20" s="280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125</v>
      </c>
      <c r="C21" s="280"/>
      <c r="D21" s="332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126</v>
      </c>
      <c r="C22" s="280"/>
      <c r="D22" s="332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280"/>
      <c r="D23" s="332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280"/>
      <c r="D24" s="332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280">
        <f>C26+C29+C31+C36</f>
        <v>40</v>
      </c>
      <c r="D25" s="93">
        <f>D26+D29+D31+D36+D34</f>
        <v>4.95838</v>
      </c>
      <c r="E25" s="5">
        <f t="shared" si="0"/>
        <v>12.395949999999999</v>
      </c>
      <c r="F25" s="5">
        <f t="shared" si="1"/>
        <v>-35.041620000000002</v>
      </c>
    </row>
    <row r="26" spans="1:6" s="6" customFormat="1" ht="30" customHeight="1">
      <c r="A26" s="68">
        <v>1110000000</v>
      </c>
      <c r="B26" s="69" t="s">
        <v>129</v>
      </c>
      <c r="C26" s="280">
        <f>C27+C28</f>
        <v>40</v>
      </c>
      <c r="D26" s="93">
        <f>D27+D28</f>
        <v>0</v>
      </c>
      <c r="E26" s="5">
        <f t="shared" si="0"/>
        <v>0</v>
      </c>
      <c r="F26" s="5">
        <f t="shared" si="1"/>
        <v>-40</v>
      </c>
    </row>
    <row r="27" spans="1:6" ht="15" customHeight="1">
      <c r="A27" s="16">
        <v>1110502510</v>
      </c>
      <c r="B27" s="17" t="s">
        <v>226</v>
      </c>
      <c r="C27" s="331">
        <v>40</v>
      </c>
      <c r="D27" s="328">
        <v>0</v>
      </c>
      <c r="E27" s="9">
        <f t="shared" si="0"/>
        <v>0</v>
      </c>
      <c r="F27" s="9">
        <f t="shared" si="1"/>
        <v>-40</v>
      </c>
    </row>
    <row r="28" spans="1:6" ht="15.75" customHeight="1">
      <c r="A28" s="7">
        <v>1110503505</v>
      </c>
      <c r="B28" s="11" t="s">
        <v>225</v>
      </c>
      <c r="C28" s="331">
        <v>0</v>
      </c>
      <c r="D28" s="330">
        <v>0</v>
      </c>
      <c r="E28" s="9" t="e">
        <f t="shared" si="0"/>
        <v>#DIV/0!</v>
      </c>
      <c r="F28" s="9">
        <f t="shared" si="1"/>
        <v>0</v>
      </c>
    </row>
    <row r="29" spans="1:6" s="15" customFormat="1" ht="29.25">
      <c r="A29" s="68">
        <v>1130000000</v>
      </c>
      <c r="B29" s="69" t="s">
        <v>131</v>
      </c>
      <c r="C29" s="280">
        <f>C30</f>
        <v>0</v>
      </c>
      <c r="D29" s="280">
        <f>D30</f>
        <v>0</v>
      </c>
      <c r="E29" s="5" t="e">
        <f t="shared" si="0"/>
        <v>#DIV/0!</v>
      </c>
      <c r="F29" s="5">
        <f t="shared" si="1"/>
        <v>0</v>
      </c>
    </row>
    <row r="30" spans="1:6" ht="17.25" customHeight="1">
      <c r="A30" s="7">
        <v>1130206005</v>
      </c>
      <c r="B30" s="8" t="s">
        <v>224</v>
      </c>
      <c r="C30" s="329">
        <v>0</v>
      </c>
      <c r="D30" s="330">
        <v>0</v>
      </c>
      <c r="E30" s="9" t="e">
        <f t="shared" si="0"/>
        <v>#DIV/0!</v>
      </c>
      <c r="F30" s="9">
        <f t="shared" si="1"/>
        <v>0</v>
      </c>
    </row>
    <row r="31" spans="1:6" ht="28.5">
      <c r="A31" s="70">
        <v>1140000000</v>
      </c>
      <c r="B31" s="71" t="s">
        <v>132</v>
      </c>
      <c r="C31" s="280">
        <f>C32+C33</f>
        <v>0</v>
      </c>
      <c r="D31" s="280">
        <f>D32+D33</f>
        <v>0</v>
      </c>
      <c r="E31" s="5" t="e">
        <f t="shared" si="0"/>
        <v>#DIV/0!</v>
      </c>
      <c r="F31" s="5">
        <f t="shared" si="1"/>
        <v>0</v>
      </c>
    </row>
    <row r="32" spans="1:6">
      <c r="A32" s="16">
        <v>1140200000</v>
      </c>
      <c r="B32" s="18" t="s">
        <v>222</v>
      </c>
      <c r="C32" s="329">
        <v>0</v>
      </c>
      <c r="D32" s="330">
        <v>0</v>
      </c>
      <c r="E32" s="9" t="e">
        <f t="shared" si="0"/>
        <v>#DIV/0!</v>
      </c>
      <c r="F32" s="9">
        <f t="shared" si="1"/>
        <v>0</v>
      </c>
    </row>
    <row r="33" spans="1:7">
      <c r="A33" s="7">
        <v>1140600000</v>
      </c>
      <c r="B33" s="8" t="s">
        <v>223</v>
      </c>
      <c r="C33" s="329">
        <v>0</v>
      </c>
      <c r="D33" s="330">
        <v>0</v>
      </c>
      <c r="E33" s="9" t="e">
        <f t="shared" si="0"/>
        <v>#DIV/0!</v>
      </c>
      <c r="F33" s="9">
        <f t="shared" si="1"/>
        <v>0</v>
      </c>
    </row>
    <row r="34" spans="1:7">
      <c r="A34" s="3">
        <v>1160000000</v>
      </c>
      <c r="B34" s="13" t="s">
        <v>252</v>
      </c>
      <c r="C34" s="280">
        <f>C35</f>
        <v>0</v>
      </c>
      <c r="D34" s="280">
        <f>D35</f>
        <v>0</v>
      </c>
      <c r="E34" s="5" t="e">
        <f>SUM(D34/C34*100)</f>
        <v>#DIV/0!</v>
      </c>
      <c r="F34" s="5">
        <f>SUM(D34-C34)</f>
        <v>0</v>
      </c>
    </row>
    <row r="35" spans="1:7" ht="47.25">
      <c r="A35" s="7">
        <v>1163305010</v>
      </c>
      <c r="B35" s="8" t="s">
        <v>268</v>
      </c>
      <c r="C35" s="329">
        <v>0</v>
      </c>
      <c r="D35" s="330">
        <v>0</v>
      </c>
      <c r="E35" s="9" t="e">
        <f>SUM(D35/C35*100)</f>
        <v>#DIV/0!</v>
      </c>
      <c r="F35" s="9">
        <f>SUM(D35-C35)</f>
        <v>0</v>
      </c>
    </row>
    <row r="36" spans="1:7" ht="16.5" customHeight="1">
      <c r="A36" s="3">
        <v>1170000000</v>
      </c>
      <c r="B36" s="13" t="s">
        <v>135</v>
      </c>
      <c r="C36" s="280">
        <f>C37+C38</f>
        <v>0</v>
      </c>
      <c r="D36" s="93">
        <f>D37</f>
        <v>4.95838</v>
      </c>
      <c r="E36" s="5" t="e">
        <f t="shared" si="0"/>
        <v>#DIV/0!</v>
      </c>
      <c r="F36" s="5">
        <f t="shared" si="1"/>
        <v>4.95838</v>
      </c>
    </row>
    <row r="37" spans="1:7" ht="19.5" customHeight="1">
      <c r="A37" s="7">
        <v>1170105005</v>
      </c>
      <c r="B37" s="8" t="s">
        <v>18</v>
      </c>
      <c r="C37" s="329">
        <f>C38</f>
        <v>0</v>
      </c>
      <c r="D37" s="339">
        <v>4.95838</v>
      </c>
      <c r="E37" s="9" t="e">
        <f t="shared" si="0"/>
        <v>#DIV/0!</v>
      </c>
      <c r="F37" s="9">
        <f t="shared" si="1"/>
        <v>4.95838</v>
      </c>
    </row>
    <row r="38" spans="1:7" ht="17.25" customHeight="1">
      <c r="A38" s="7">
        <v>1170505005</v>
      </c>
      <c r="B38" s="11" t="s">
        <v>221</v>
      </c>
      <c r="C38" s="329">
        <v>0</v>
      </c>
      <c r="D38" s="330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19</v>
      </c>
      <c r="C39" s="333">
        <f>SUM(C4,C25)</f>
        <v>4420.491</v>
      </c>
      <c r="D39" s="333">
        <f>D4+D25</f>
        <v>198.22057000000004</v>
      </c>
      <c r="E39" s="5">
        <f t="shared" si="0"/>
        <v>4.4841301565821539</v>
      </c>
      <c r="F39" s="5">
        <f t="shared" si="1"/>
        <v>-4222.2704299999996</v>
      </c>
    </row>
    <row r="40" spans="1:7" s="6" customFormat="1">
      <c r="A40" s="3">
        <v>2000000000</v>
      </c>
      <c r="B40" s="4" t="s">
        <v>20</v>
      </c>
      <c r="C40" s="394">
        <f>C41+C43+C45+C46+C47+C48+C42+C44</f>
        <v>2569.7669999999998</v>
      </c>
      <c r="D40" s="280">
        <f>D41+D43+D45+D46+D47+D48+D42</f>
        <v>106.59099999999999</v>
      </c>
      <c r="E40" s="5">
        <f t="shared" si="0"/>
        <v>4.1478857810844332</v>
      </c>
      <c r="F40" s="5">
        <f t="shared" si="1"/>
        <v>-2463.1759999999999</v>
      </c>
      <c r="G40" s="19"/>
    </row>
    <row r="41" spans="1:7">
      <c r="A41" s="16">
        <v>2021000000</v>
      </c>
      <c r="B41" s="17" t="s">
        <v>21</v>
      </c>
      <c r="C41" s="334">
        <v>1101.0999999999999</v>
      </c>
      <c r="D41" s="335">
        <v>91.757999999999996</v>
      </c>
      <c r="E41" s="9">
        <f t="shared" si="0"/>
        <v>8.333303060575787</v>
      </c>
      <c r="F41" s="9">
        <f t="shared" si="1"/>
        <v>-1009.3419999999999</v>
      </c>
    </row>
    <row r="42" spans="1:7" ht="17.25" customHeight="1">
      <c r="A42" s="16">
        <v>2021500200</v>
      </c>
      <c r="B42" s="17" t="s">
        <v>232</v>
      </c>
      <c r="C42" s="334">
        <v>0</v>
      </c>
      <c r="D42" s="335">
        <v>0</v>
      </c>
      <c r="E42" s="9" t="e">
        <f>SUM(D42/C42*100)</f>
        <v>#DIV/0!</v>
      </c>
      <c r="F42" s="9">
        <f>SUM(D42-C42)</f>
        <v>0</v>
      </c>
    </row>
    <row r="43" spans="1:7" ht="15.75" customHeight="1">
      <c r="A43" s="16">
        <v>2022000000</v>
      </c>
      <c r="B43" s="17" t="s">
        <v>22</v>
      </c>
      <c r="C43" s="334">
        <v>1288.22</v>
      </c>
      <c r="D43" s="330">
        <v>0</v>
      </c>
      <c r="E43" s="9">
        <f t="shared" si="0"/>
        <v>0</v>
      </c>
      <c r="F43" s="9">
        <f t="shared" si="1"/>
        <v>-1288.22</v>
      </c>
    </row>
    <row r="44" spans="1:7" ht="0.75" hidden="1" customHeight="1">
      <c r="A44" s="16">
        <v>2022999910</v>
      </c>
      <c r="B44" s="18" t="s">
        <v>350</v>
      </c>
      <c r="C44" s="334">
        <v>0</v>
      </c>
      <c r="D44" s="330">
        <v>0</v>
      </c>
      <c r="E44" s="9" t="e">
        <f>SUM(D44/C44*100)</f>
        <v>#DIV/0!</v>
      </c>
      <c r="F44" s="9">
        <f>SUM(D44-C44)</f>
        <v>0</v>
      </c>
    </row>
    <row r="45" spans="1:7" ht="15.75" customHeight="1">
      <c r="A45" s="16">
        <v>2023000000</v>
      </c>
      <c r="B45" s="17" t="s">
        <v>23</v>
      </c>
      <c r="C45" s="331">
        <v>180.447</v>
      </c>
      <c r="D45" s="336">
        <v>14.833</v>
      </c>
      <c r="E45" s="9">
        <f t="shared" si="0"/>
        <v>8.220142202419547</v>
      </c>
      <c r="F45" s="9">
        <f t="shared" si="1"/>
        <v>-165.614</v>
      </c>
    </row>
    <row r="46" spans="1:7" ht="12.75" customHeight="1">
      <c r="A46" s="16">
        <v>2020400000</v>
      </c>
      <c r="B46" s="17" t="s">
        <v>24</v>
      </c>
      <c r="C46" s="331"/>
      <c r="D46" s="337"/>
      <c r="E46" s="9" t="e">
        <f t="shared" si="0"/>
        <v>#DIV/0!</v>
      </c>
      <c r="F46" s="9">
        <f t="shared" si="1"/>
        <v>0</v>
      </c>
    </row>
    <row r="47" spans="1:7" ht="17.25" customHeight="1">
      <c r="A47" s="7">
        <v>2070500010</v>
      </c>
      <c r="B47" s="17" t="s">
        <v>357</v>
      </c>
      <c r="C47" s="331">
        <v>0</v>
      </c>
      <c r="D47" s="337">
        <v>0</v>
      </c>
      <c r="E47" s="9" t="e">
        <f t="shared" si="0"/>
        <v>#DIV/0!</v>
      </c>
      <c r="F47" s="9">
        <f t="shared" si="1"/>
        <v>0</v>
      </c>
    </row>
    <row r="48" spans="1:7" ht="21" customHeight="1">
      <c r="A48" s="7">
        <v>2190500005</v>
      </c>
      <c r="B48" s="11" t="s">
        <v>26</v>
      </c>
      <c r="C48" s="332"/>
      <c r="D48" s="332"/>
      <c r="E48" s="5"/>
      <c r="F48" s="5">
        <f>SUM(D48-C48)</f>
        <v>0</v>
      </c>
    </row>
    <row r="49" spans="1:8" s="6" customFormat="1" ht="17.25" customHeight="1">
      <c r="A49" s="3">
        <v>3000000000</v>
      </c>
      <c r="B49" s="13" t="s">
        <v>27</v>
      </c>
      <c r="C49" s="338">
        <v>0</v>
      </c>
      <c r="D49" s="332">
        <v>0</v>
      </c>
      <c r="E49" s="5" t="e">
        <f t="shared" si="0"/>
        <v>#DIV/0!</v>
      </c>
      <c r="F49" s="5">
        <f t="shared" si="1"/>
        <v>0</v>
      </c>
    </row>
    <row r="50" spans="1:8" s="6" customFormat="1" ht="18" customHeight="1">
      <c r="A50" s="3"/>
      <c r="B50" s="4" t="s">
        <v>28</v>
      </c>
      <c r="C50" s="377">
        <f>C39+C40</f>
        <v>6990.2579999999998</v>
      </c>
      <c r="D50" s="374">
        <f>D39+D40</f>
        <v>304.81157000000002</v>
      </c>
      <c r="E50" s="280">
        <f t="shared" si="0"/>
        <v>4.3605195974168627</v>
      </c>
      <c r="F50" s="93">
        <f t="shared" si="1"/>
        <v>-6685.44643</v>
      </c>
      <c r="G50" s="151"/>
      <c r="H50" s="293"/>
    </row>
    <row r="51" spans="1:8" s="6" customFormat="1">
      <c r="A51" s="3"/>
      <c r="B51" s="21" t="s">
        <v>321</v>
      </c>
      <c r="C51" s="93">
        <f>C50-C96</f>
        <v>0</v>
      </c>
      <c r="D51" s="93">
        <f>D50-D96</f>
        <v>49.195740000000001</v>
      </c>
      <c r="E51" s="32"/>
      <c r="F51" s="32"/>
    </row>
    <row r="52" spans="1:8">
      <c r="A52" s="23"/>
      <c r="B52" s="24"/>
      <c r="C52" s="326"/>
      <c r="D52" s="326"/>
      <c r="E52" s="26"/>
      <c r="F52" s="27"/>
    </row>
    <row r="53" spans="1:8" ht="45.75" customHeight="1">
      <c r="A53" s="28" t="s">
        <v>1</v>
      </c>
      <c r="B53" s="28" t="s">
        <v>29</v>
      </c>
      <c r="C53" s="243" t="s">
        <v>434</v>
      </c>
      <c r="D53" s="244" t="s">
        <v>413</v>
      </c>
      <c r="E53" s="72" t="s">
        <v>3</v>
      </c>
      <c r="F53" s="74" t="s">
        <v>4</v>
      </c>
    </row>
    <row r="54" spans="1:8">
      <c r="A54" s="29">
        <v>1</v>
      </c>
      <c r="B54" s="28">
        <v>2</v>
      </c>
      <c r="C54" s="87">
        <v>3</v>
      </c>
      <c r="D54" s="87">
        <v>4</v>
      </c>
      <c r="E54" s="87">
        <v>5</v>
      </c>
      <c r="F54" s="87">
        <v>6</v>
      </c>
    </row>
    <row r="55" spans="1:8" s="6" customFormat="1" ht="29.25" customHeight="1">
      <c r="A55" s="30" t="s">
        <v>30</v>
      </c>
      <c r="B55" s="31" t="s">
        <v>31</v>
      </c>
      <c r="C55" s="32">
        <f>C56+C57+C58+C59+C60+C62+C61</f>
        <v>1592.1209999999999</v>
      </c>
      <c r="D55" s="32">
        <f>D56+D57+D58+D59+D60+D62+D61</f>
        <v>36.462609999999998</v>
      </c>
      <c r="E55" s="34">
        <f>SUM(D55/C55*100)</f>
        <v>2.2901908837330831</v>
      </c>
      <c r="F55" s="34">
        <f>SUM(D55-C55)</f>
        <v>-1555.6583899999998</v>
      </c>
    </row>
    <row r="56" spans="1:8" s="6" customFormat="1" ht="31.5" hidden="1">
      <c r="A56" s="35" t="s">
        <v>32</v>
      </c>
      <c r="B56" s="36" t="s">
        <v>33</v>
      </c>
      <c r="C56" s="37"/>
      <c r="D56" s="37"/>
      <c r="E56" s="38"/>
      <c r="F56" s="38"/>
    </row>
    <row r="57" spans="1:8" ht="15.75" customHeight="1">
      <c r="A57" s="35" t="s">
        <v>34</v>
      </c>
      <c r="B57" s="39" t="s">
        <v>35</v>
      </c>
      <c r="C57" s="37">
        <v>1582.0709999999999</v>
      </c>
      <c r="D57" s="37">
        <v>36.462609999999998</v>
      </c>
      <c r="E57" s="38">
        <f t="shared" ref="E57:E69" si="3">SUM(D57/C57*100)</f>
        <v>2.3047391678376004</v>
      </c>
      <c r="F57" s="38">
        <f t="shared" ref="F57:F69" si="4">SUM(D57-C57)</f>
        <v>-1545.6083899999999</v>
      </c>
    </row>
    <row r="58" spans="1:8" ht="0.75" hidden="1" customHeight="1">
      <c r="A58" s="35" t="s">
        <v>36</v>
      </c>
      <c r="B58" s="39" t="s">
        <v>37</v>
      </c>
      <c r="C58" s="37"/>
      <c r="D58" s="37"/>
      <c r="E58" s="38"/>
      <c r="F58" s="38">
        <f t="shared" si="4"/>
        <v>0</v>
      </c>
    </row>
    <row r="59" spans="1:8" ht="31.5" hidden="1" customHeight="1">
      <c r="A59" s="35" t="s">
        <v>38</v>
      </c>
      <c r="B59" s="39" t="s">
        <v>39</v>
      </c>
      <c r="C59" s="37"/>
      <c r="D59" s="37"/>
      <c r="E59" s="38" t="e">
        <f t="shared" si="3"/>
        <v>#DIV/0!</v>
      </c>
      <c r="F59" s="38">
        <f t="shared" si="4"/>
        <v>0</v>
      </c>
    </row>
    <row r="60" spans="1:8" ht="17.25" customHeight="1">
      <c r="A60" s="35" t="s">
        <v>40</v>
      </c>
      <c r="B60" s="39" t="s">
        <v>41</v>
      </c>
      <c r="C60" s="37">
        <v>0</v>
      </c>
      <c r="D60" s="37">
        <v>0</v>
      </c>
      <c r="E60" s="38" t="e">
        <f t="shared" si="3"/>
        <v>#DIV/0!</v>
      </c>
      <c r="F60" s="38">
        <f t="shared" si="4"/>
        <v>0</v>
      </c>
    </row>
    <row r="61" spans="1:8" ht="17.25" customHeight="1">
      <c r="A61" s="35" t="s">
        <v>42</v>
      </c>
      <c r="B61" s="39" t="s">
        <v>43</v>
      </c>
      <c r="C61" s="37">
        <v>5</v>
      </c>
      <c r="D61" s="32">
        <v>0</v>
      </c>
      <c r="E61" s="38">
        <f t="shared" si="3"/>
        <v>0</v>
      </c>
      <c r="F61" s="38">
        <f t="shared" si="4"/>
        <v>-5</v>
      </c>
    </row>
    <row r="62" spans="1:8" ht="15" customHeight="1">
      <c r="A62" s="35" t="s">
        <v>44</v>
      </c>
      <c r="B62" s="39" t="s">
        <v>45</v>
      </c>
      <c r="C62" s="37">
        <v>5.05</v>
      </c>
      <c r="D62" s="37">
        <v>0</v>
      </c>
      <c r="E62" s="38">
        <f t="shared" si="3"/>
        <v>0</v>
      </c>
      <c r="F62" s="38">
        <f t="shared" si="4"/>
        <v>-5.05</v>
      </c>
    </row>
    <row r="63" spans="1:8" s="6" customFormat="1">
      <c r="A63" s="41" t="s">
        <v>46</v>
      </c>
      <c r="B63" s="42" t="s">
        <v>47</v>
      </c>
      <c r="C63" s="32">
        <f>C64</f>
        <v>177.95</v>
      </c>
      <c r="D63" s="32">
        <f>D64</f>
        <v>4</v>
      </c>
      <c r="E63" s="34">
        <f t="shared" si="3"/>
        <v>2.2478224220286598</v>
      </c>
      <c r="F63" s="34">
        <f t="shared" si="4"/>
        <v>-173.95</v>
      </c>
    </row>
    <row r="64" spans="1:8">
      <c r="A64" s="43" t="s">
        <v>48</v>
      </c>
      <c r="B64" s="44" t="s">
        <v>49</v>
      </c>
      <c r="C64" s="37">
        <v>177.95</v>
      </c>
      <c r="D64" s="37">
        <v>4</v>
      </c>
      <c r="E64" s="38">
        <f t="shared" si="3"/>
        <v>2.2478224220286598</v>
      </c>
      <c r="F64" s="38">
        <f t="shared" si="4"/>
        <v>-173.95</v>
      </c>
    </row>
    <row r="65" spans="1:7" s="6" customFormat="1" ht="15.75" customHeight="1">
      <c r="A65" s="30" t="s">
        <v>50</v>
      </c>
      <c r="B65" s="31" t="s">
        <v>51</v>
      </c>
      <c r="C65" s="32">
        <f>C68+C69</f>
        <v>4</v>
      </c>
      <c r="D65" s="32">
        <f>D68+D69</f>
        <v>0</v>
      </c>
      <c r="E65" s="34">
        <f t="shared" si="3"/>
        <v>0</v>
      </c>
      <c r="F65" s="34">
        <f t="shared" si="4"/>
        <v>-4</v>
      </c>
    </row>
    <row r="66" spans="1:7" hidden="1">
      <c r="A66" s="35" t="s">
        <v>52</v>
      </c>
      <c r="B66" s="39" t="s">
        <v>53</v>
      </c>
      <c r="C66" s="37"/>
      <c r="D66" s="37"/>
      <c r="E66" s="34" t="e">
        <f t="shared" si="3"/>
        <v>#DIV/0!</v>
      </c>
      <c r="F66" s="34">
        <f t="shared" si="4"/>
        <v>0</v>
      </c>
    </row>
    <row r="67" spans="1:7" hidden="1">
      <c r="A67" s="45" t="s">
        <v>54</v>
      </c>
      <c r="B67" s="39" t="s">
        <v>55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t="17.25" customHeight="1">
      <c r="A68" s="46" t="s">
        <v>56</v>
      </c>
      <c r="B68" s="47" t="s">
        <v>57</v>
      </c>
      <c r="C68" s="37">
        <v>1.6</v>
      </c>
      <c r="D68" s="37">
        <v>0</v>
      </c>
      <c r="E68" s="34">
        <f t="shared" si="3"/>
        <v>0</v>
      </c>
      <c r="F68" s="34">
        <f t="shared" si="4"/>
        <v>-1.6</v>
      </c>
    </row>
    <row r="69" spans="1:7" s="6" customFormat="1" ht="15.75" customHeight="1">
      <c r="A69" s="46" t="s">
        <v>219</v>
      </c>
      <c r="B69" s="47" t="s">
        <v>220</v>
      </c>
      <c r="C69" s="37">
        <v>2.4</v>
      </c>
      <c r="D69" s="37">
        <v>0</v>
      </c>
      <c r="E69" s="38">
        <f t="shared" si="3"/>
        <v>0</v>
      </c>
      <c r="F69" s="38">
        <f t="shared" si="4"/>
        <v>-2.4</v>
      </c>
    </row>
    <row r="70" spans="1:7">
      <c r="A70" s="30" t="s">
        <v>58</v>
      </c>
      <c r="B70" s="31" t="s">
        <v>59</v>
      </c>
      <c r="C70" s="48">
        <f>SUM(C71:C74)</f>
        <v>2129.9300000000003</v>
      </c>
      <c r="D70" s="48">
        <f>SUM(D71:D74)</f>
        <v>14.95322</v>
      </c>
      <c r="E70" s="34">
        <f t="shared" ref="E70:E85" si="5">SUM(D70/C70*100)</f>
        <v>0.70205218011859538</v>
      </c>
      <c r="F70" s="34">
        <f t="shared" ref="F70:F85" si="6">SUM(D70-C70)</f>
        <v>-2114.9767800000004</v>
      </c>
    </row>
    <row r="71" spans="1:7" s="6" customFormat="1" ht="17.25" customHeight="1">
      <c r="A71" s="35" t="s">
        <v>60</v>
      </c>
      <c r="B71" s="39" t="s">
        <v>61</v>
      </c>
      <c r="C71" s="49">
        <v>6.25</v>
      </c>
      <c r="D71" s="37">
        <v>0</v>
      </c>
      <c r="E71" s="38">
        <f t="shared" si="5"/>
        <v>0</v>
      </c>
      <c r="F71" s="38">
        <f t="shared" si="6"/>
        <v>-6.25</v>
      </c>
      <c r="G71" s="50"/>
    </row>
    <row r="72" spans="1:7">
      <c r="A72" s="35" t="s">
        <v>62</v>
      </c>
      <c r="B72" s="39" t="s">
        <v>63</v>
      </c>
      <c r="C72" s="49">
        <v>50</v>
      </c>
      <c r="D72" s="37">
        <v>0</v>
      </c>
      <c r="E72" s="38">
        <f t="shared" si="5"/>
        <v>0</v>
      </c>
      <c r="F72" s="38">
        <f t="shared" si="6"/>
        <v>-50</v>
      </c>
    </row>
    <row r="73" spans="1:7">
      <c r="A73" s="35" t="s">
        <v>64</v>
      </c>
      <c r="B73" s="39" t="s">
        <v>65</v>
      </c>
      <c r="C73" s="49">
        <v>2023.68</v>
      </c>
      <c r="D73" s="37">
        <v>14.95322</v>
      </c>
      <c r="E73" s="38">
        <f t="shared" si="5"/>
        <v>0.73891227862112585</v>
      </c>
      <c r="F73" s="38">
        <f t="shared" si="6"/>
        <v>-2008.72678</v>
      </c>
    </row>
    <row r="74" spans="1:7" s="6" customFormat="1">
      <c r="A74" s="35" t="s">
        <v>66</v>
      </c>
      <c r="B74" s="39" t="s">
        <v>67</v>
      </c>
      <c r="C74" s="49">
        <v>50</v>
      </c>
      <c r="D74" s="37">
        <v>0</v>
      </c>
      <c r="E74" s="38">
        <f t="shared" si="5"/>
        <v>0</v>
      </c>
      <c r="F74" s="38">
        <f t="shared" si="6"/>
        <v>-50</v>
      </c>
    </row>
    <row r="75" spans="1:7" ht="17.25" customHeight="1">
      <c r="A75" s="30" t="s">
        <v>68</v>
      </c>
      <c r="B75" s="31" t="s">
        <v>69</v>
      </c>
      <c r="C75" s="32">
        <f>SUM(C76:C78)</f>
        <v>813.45699999999999</v>
      </c>
      <c r="D75" s="32">
        <f>SUM(D76:D78)</f>
        <v>11.2</v>
      </c>
      <c r="E75" s="34">
        <f t="shared" si="5"/>
        <v>1.3768398329598244</v>
      </c>
      <c r="F75" s="34">
        <f t="shared" si="6"/>
        <v>-802.25699999999995</v>
      </c>
    </row>
    <row r="76" spans="1:7" ht="0.75" customHeight="1">
      <c r="A76" s="35" t="s">
        <v>70</v>
      </c>
      <c r="B76" s="51" t="s">
        <v>71</v>
      </c>
      <c r="C76" s="37">
        <v>0</v>
      </c>
      <c r="D76" s="37">
        <v>0</v>
      </c>
      <c r="E76" s="38" t="e">
        <f t="shared" si="5"/>
        <v>#DIV/0!</v>
      </c>
      <c r="F76" s="38">
        <f t="shared" si="6"/>
        <v>0</v>
      </c>
    </row>
    <row r="77" spans="1:7" ht="17.25" customHeight="1">
      <c r="A77" s="35" t="s">
        <v>72</v>
      </c>
      <c r="B77" s="51" t="s">
        <v>73</v>
      </c>
      <c r="C77" s="37">
        <v>0</v>
      </c>
      <c r="D77" s="37">
        <v>0</v>
      </c>
      <c r="E77" s="38" t="e">
        <f t="shared" si="5"/>
        <v>#DIV/0!</v>
      </c>
      <c r="F77" s="38">
        <f t="shared" si="6"/>
        <v>0</v>
      </c>
    </row>
    <row r="78" spans="1:7" s="6" customFormat="1">
      <c r="A78" s="35" t="s">
        <v>74</v>
      </c>
      <c r="B78" s="39" t="s">
        <v>75</v>
      </c>
      <c r="C78" s="37">
        <v>813.45699999999999</v>
      </c>
      <c r="D78" s="37">
        <v>11.2</v>
      </c>
      <c r="E78" s="38">
        <f t="shared" si="5"/>
        <v>1.3768398329598244</v>
      </c>
      <c r="F78" s="38">
        <f t="shared" si="6"/>
        <v>-802.25699999999995</v>
      </c>
    </row>
    <row r="79" spans="1:7">
      <c r="A79" s="30" t="s">
        <v>86</v>
      </c>
      <c r="B79" s="31" t="s">
        <v>87</v>
      </c>
      <c r="C79" s="32">
        <f>C80</f>
        <v>2271.8000000000002</v>
      </c>
      <c r="D79" s="32">
        <f>D80</f>
        <v>189</v>
      </c>
      <c r="E79" s="34">
        <f t="shared" si="5"/>
        <v>8.3193943128796555</v>
      </c>
      <c r="F79" s="34">
        <f t="shared" si="6"/>
        <v>-2082.8000000000002</v>
      </c>
    </row>
    <row r="80" spans="1:7" s="6" customFormat="1" ht="15" customHeight="1">
      <c r="A80" s="35" t="s">
        <v>88</v>
      </c>
      <c r="B80" s="39" t="s">
        <v>234</v>
      </c>
      <c r="C80" s="37">
        <v>2271.8000000000002</v>
      </c>
      <c r="D80" s="37">
        <v>189</v>
      </c>
      <c r="E80" s="38">
        <f t="shared" si="5"/>
        <v>8.3193943128796555</v>
      </c>
      <c r="F80" s="38">
        <f t="shared" si="6"/>
        <v>-2082.8000000000002</v>
      </c>
    </row>
    <row r="81" spans="1:6" ht="20.25" customHeight="1">
      <c r="A81" s="52">
        <v>1000</v>
      </c>
      <c r="B81" s="31" t="s">
        <v>89</v>
      </c>
      <c r="C81" s="32">
        <f>SUM(C82:C85)</f>
        <v>0</v>
      </c>
      <c r="D81" s="32">
        <f>SUM(D82:D85)</f>
        <v>0</v>
      </c>
      <c r="E81" s="34" t="e">
        <f t="shared" si="5"/>
        <v>#DIV/0!</v>
      </c>
      <c r="F81" s="34">
        <f t="shared" si="6"/>
        <v>0</v>
      </c>
    </row>
    <row r="82" spans="1:6" ht="18" hidden="1" customHeight="1">
      <c r="A82" s="53">
        <v>1001</v>
      </c>
      <c r="B82" s="54" t="s">
        <v>90</v>
      </c>
      <c r="C82" s="37">
        <v>0</v>
      </c>
      <c r="D82" s="37">
        <v>0</v>
      </c>
      <c r="E82" s="38" t="e">
        <f t="shared" si="5"/>
        <v>#DIV/0!</v>
      </c>
      <c r="F82" s="38">
        <f t="shared" si="6"/>
        <v>0</v>
      </c>
    </row>
    <row r="83" spans="1:6" ht="17.25" hidden="1" customHeight="1">
      <c r="A83" s="53">
        <v>1003</v>
      </c>
      <c r="B83" s="54" t="s">
        <v>91</v>
      </c>
      <c r="C83" s="37">
        <v>0</v>
      </c>
      <c r="D83" s="37">
        <v>0</v>
      </c>
      <c r="E83" s="38" t="e">
        <f t="shared" si="5"/>
        <v>#DIV/0!</v>
      </c>
      <c r="F83" s="38">
        <f t="shared" si="6"/>
        <v>0</v>
      </c>
    </row>
    <row r="84" spans="1:6" ht="17.25" hidden="1" customHeight="1">
      <c r="A84" s="53">
        <v>1004</v>
      </c>
      <c r="B84" s="54" t="s">
        <v>92</v>
      </c>
      <c r="C84" s="37">
        <v>0</v>
      </c>
      <c r="D84" s="55">
        <v>0</v>
      </c>
      <c r="E84" s="38" t="e">
        <f t="shared" si="5"/>
        <v>#DIV/0!</v>
      </c>
      <c r="F84" s="38">
        <f t="shared" si="6"/>
        <v>0</v>
      </c>
    </row>
    <row r="85" spans="1:6" ht="21.75" customHeight="1">
      <c r="A85" s="35" t="s">
        <v>93</v>
      </c>
      <c r="B85" s="39" t="s">
        <v>94</v>
      </c>
      <c r="C85" s="37">
        <v>0</v>
      </c>
      <c r="D85" s="37"/>
      <c r="E85" s="38" t="e">
        <f t="shared" si="5"/>
        <v>#DIV/0!</v>
      </c>
      <c r="F85" s="38">
        <f t="shared" si="6"/>
        <v>0</v>
      </c>
    </row>
    <row r="86" spans="1:6">
      <c r="A86" s="30" t="s">
        <v>95</v>
      </c>
      <c r="B86" s="31" t="s">
        <v>96</v>
      </c>
      <c r="C86" s="32">
        <f>C87+C88+C89+C90+C91</f>
        <v>1</v>
      </c>
      <c r="D86" s="32">
        <f>D87+D88+D89+D90+D91</f>
        <v>0</v>
      </c>
      <c r="E86" s="38">
        <f t="shared" ref="E86:E96" si="7">SUM(D86/C86*100)</f>
        <v>0</v>
      </c>
      <c r="F86" s="22">
        <f>F87+F88+F89+F90+F91</f>
        <v>-1</v>
      </c>
    </row>
    <row r="87" spans="1:6" ht="15.75" customHeight="1">
      <c r="A87" s="35" t="s">
        <v>97</v>
      </c>
      <c r="B87" s="39" t="s">
        <v>98</v>
      </c>
      <c r="C87" s="37">
        <v>1</v>
      </c>
      <c r="D87" s="37">
        <v>0</v>
      </c>
      <c r="E87" s="38">
        <f t="shared" si="7"/>
        <v>0</v>
      </c>
      <c r="F87" s="38">
        <f>SUM(D87-C87)</f>
        <v>-1</v>
      </c>
    </row>
    <row r="88" spans="1:6" ht="15" hidden="1" customHeight="1">
      <c r="A88" s="35" t="s">
        <v>99</v>
      </c>
      <c r="B88" s="39" t="s">
        <v>100</v>
      </c>
      <c r="C88" s="37"/>
      <c r="D88" s="37"/>
      <c r="E88" s="38" t="e">
        <f t="shared" si="7"/>
        <v>#DIV/0!</v>
      </c>
      <c r="F88" s="38">
        <f>SUM(D88-C88)</f>
        <v>0</v>
      </c>
    </row>
    <row r="89" spans="1:6" ht="15" hidden="1" customHeight="1">
      <c r="A89" s="35" t="s">
        <v>101</v>
      </c>
      <c r="B89" s="39" t="s">
        <v>102</v>
      </c>
      <c r="C89" s="37"/>
      <c r="D89" s="37"/>
      <c r="E89" s="38" t="e">
        <f t="shared" si="7"/>
        <v>#DIV/0!</v>
      </c>
      <c r="F89" s="38"/>
    </row>
    <row r="90" spans="1:6" ht="15" hidden="1" customHeight="1">
      <c r="A90" s="35" t="s">
        <v>103</v>
      </c>
      <c r="B90" s="39" t="s">
        <v>104</v>
      </c>
      <c r="C90" s="37"/>
      <c r="D90" s="37"/>
      <c r="E90" s="38" t="e">
        <f t="shared" si="7"/>
        <v>#DIV/0!</v>
      </c>
      <c r="F90" s="38"/>
    </row>
    <row r="91" spans="1:6" s="6" customFormat="1" ht="15" hidden="1" customHeight="1">
      <c r="A91" s="35" t="s">
        <v>105</v>
      </c>
      <c r="B91" s="39" t="s">
        <v>106</v>
      </c>
      <c r="C91" s="37"/>
      <c r="D91" s="37"/>
      <c r="E91" s="38" t="e">
        <f t="shared" si="7"/>
        <v>#DIV/0!</v>
      </c>
      <c r="F91" s="38"/>
    </row>
    <row r="92" spans="1:6" ht="18.75" hidden="1" customHeight="1">
      <c r="A92" s="52">
        <v>1400</v>
      </c>
      <c r="B92" s="56" t="s">
        <v>115</v>
      </c>
      <c r="C92" s="48">
        <f>C93+C94+C95</f>
        <v>0</v>
      </c>
      <c r="D92" s="48">
        <f>SUM(D93:D95)</f>
        <v>0</v>
      </c>
      <c r="E92" s="34" t="e">
        <f t="shared" si="7"/>
        <v>#DIV/0!</v>
      </c>
      <c r="F92" s="34">
        <f>SUM(D92-C92)</f>
        <v>0</v>
      </c>
    </row>
    <row r="93" spans="1:6" ht="18" hidden="1" customHeight="1">
      <c r="A93" s="53">
        <v>1401</v>
      </c>
      <c r="B93" s="54" t="s">
        <v>116</v>
      </c>
      <c r="C93" s="49"/>
      <c r="D93" s="37"/>
      <c r="E93" s="38" t="e">
        <f t="shared" si="7"/>
        <v>#DIV/0!</v>
      </c>
      <c r="F93" s="38">
        <f>SUM(D93-C93)</f>
        <v>0</v>
      </c>
    </row>
    <row r="94" spans="1:6" ht="18" hidden="1" customHeight="1">
      <c r="A94" s="53">
        <v>1402</v>
      </c>
      <c r="B94" s="54" t="s">
        <v>117</v>
      </c>
      <c r="C94" s="49"/>
      <c r="D94" s="37"/>
      <c r="E94" s="38" t="e">
        <f t="shared" si="7"/>
        <v>#DIV/0!</v>
      </c>
      <c r="F94" s="38">
        <f>SUM(D94-C94)</f>
        <v>0</v>
      </c>
    </row>
    <row r="95" spans="1:6" s="6" customFormat="1" ht="18" hidden="1" customHeight="1">
      <c r="A95" s="53">
        <v>1403</v>
      </c>
      <c r="B95" s="54" t="s">
        <v>118</v>
      </c>
      <c r="C95" s="49"/>
      <c r="D95" s="37"/>
      <c r="E95" s="38" t="e">
        <f t="shared" si="7"/>
        <v>#DIV/0!</v>
      </c>
      <c r="F95" s="38">
        <f>SUM(D95-C95)</f>
        <v>0</v>
      </c>
    </row>
    <row r="96" spans="1:6" ht="15" customHeight="1">
      <c r="A96" s="52"/>
      <c r="B96" s="57" t="s">
        <v>119</v>
      </c>
      <c r="C96" s="377">
        <f>C55+C63+C65+C70+C75+C79+C81+C86+C92</f>
        <v>6990.2580000000007</v>
      </c>
      <c r="D96" s="390">
        <f>D55+D63+D65+D70+D75+D79+D81+D86+D92</f>
        <v>255.61583000000002</v>
      </c>
      <c r="E96" s="34">
        <f t="shared" si="7"/>
        <v>3.6567438569506305</v>
      </c>
      <c r="F96" s="34">
        <f>SUM(D96-C96)</f>
        <v>-6734.642170000001</v>
      </c>
    </row>
    <row r="97" spans="1:6" s="65" customFormat="1" ht="22.5" customHeight="1">
      <c r="A97" s="63" t="s">
        <v>120</v>
      </c>
      <c r="B97" s="63"/>
      <c r="C97" s="249"/>
      <c r="D97" s="249"/>
    </row>
    <row r="98" spans="1:6" ht="16.5" customHeight="1">
      <c r="A98" s="66" t="s">
        <v>121</v>
      </c>
      <c r="B98" s="66"/>
      <c r="C98" s="249" t="s">
        <v>122</v>
      </c>
      <c r="D98" s="249"/>
      <c r="E98" s="65"/>
      <c r="F98" s="65"/>
    </row>
    <row r="99" spans="1:6" ht="20.25" customHeight="1">
      <c r="C99" s="120"/>
    </row>
    <row r="100" spans="1:6" ht="13.5" customHeight="1"/>
    <row r="101" spans="1:6" ht="5.25" customHeight="1"/>
  </sheetData>
  <customSheetViews>
    <customSheetView guid="{48371D92-7293-4EF7-9726-BD0490560EEB}" hiddenRows="1" topLeftCell="A48">
      <selection activeCell="C96" sqref="C96"/>
      <pageMargins left="0.7" right="0.7" top="0.75" bottom="0.75" header="0.3" footer="0.3"/>
      <pageSetup paperSize="9" scale="54" orientation="portrait" r:id="rId1"/>
    </customSheetView>
    <customSheetView guid="{1A52382B-3765-4E8C-903F-6B8919B7242E}" hiddenRows="1">
      <selection sqref="A1:F1"/>
      <pageMargins left="0.7" right="0.7" top="0.75" bottom="0.75" header="0.3" footer="0.3"/>
      <pageSetup paperSize="9" scale="54" orientation="portrait" r:id="rId2"/>
    </customSheetView>
    <customSheetView guid="{B30CE22D-C12F-4E12-8BB9-3AAE0A6991CC}" scale="70" showPageBreaks="1" hiddenRows="1" view="pageBreakPreview">
      <selection activeCell="C3" sqref="C3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42584DC0-1D41-4C93-9B38-C388E7B8DAC4}" scale="70" showPageBreaks="1" hiddenRows="1" view="pageBreakPreview" topLeftCell="A53">
      <selection activeCell="C74" sqref="C74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  <customSheetView guid="{1718F1EE-9F48-4DBE-9531-3B70F9C4A5DD}" scale="70" showPageBreaks="1" hiddenRows="1" view="pageBreakPreview" topLeftCell="A9">
      <selection activeCell="G51" sqref="G51"/>
      <pageMargins left="0.7" right="0.7" top="0.75" bottom="0.75" header="0.3" footer="0.3"/>
      <pageSetup paperSize="9" scale="42" orientation="portrait" r:id="rId5"/>
    </customSheetView>
    <customSheetView guid="{3DCB9AAA-F09C-4EA6-B992-F93E466D374A}" hiddenRows="1" topLeftCell="A50">
      <selection activeCell="B100" sqref="B100"/>
      <pageMargins left="0.7" right="0.7" top="0.75" bottom="0.75" header="0.3" footer="0.3"/>
      <pageSetup paperSize="9" scale="54" orientation="portrait" r:id="rId6"/>
    </customSheetView>
    <customSheetView guid="{A54C432C-6C68-4B53-A75C-446EB3A61B2B}" scale="70" showPageBreaks="1" hiddenRows="1" view="pageBreakPreview" topLeftCell="A47">
      <selection activeCell="G51" sqref="G51"/>
      <pageMargins left="0.70866141732283472" right="0.70866141732283472" top="0.74803149606299213" bottom="0.74803149606299213" header="0.31496062992125984" footer="0.31496062992125984"/>
      <pageSetup paperSize="9" scale="65" orientation="portrait" r:id="rId7"/>
    </customSheetView>
    <customSheetView guid="{5BFCA170-DEAE-4D2C-98A0-1E68B427AC01}" showPageBreaks="1" hiddenRows="1" topLeftCell="A48">
      <selection activeCell="C96" sqref="C96"/>
      <pageMargins left="0.7" right="0.7" top="0.75" bottom="0.75" header="0.3" footer="0.3"/>
      <pageSetup paperSize="9" scale="54" orientation="portrait" r:id="rId8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54" orientation="portrait" r:id="rId9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G101"/>
  <sheetViews>
    <sheetView tabSelected="1" zoomScaleSheetLayoutView="70" workbookViewId="0">
      <selection activeCell="D97" sqref="D97"/>
    </sheetView>
  </sheetViews>
  <sheetFormatPr defaultRowHeight="15.75"/>
  <cols>
    <col min="1" max="1" width="14.7109375" style="58" customWidth="1"/>
    <col min="2" max="2" width="58.140625" style="59" customWidth="1"/>
    <col min="3" max="3" width="16.85546875" style="62" customWidth="1"/>
    <col min="4" max="4" width="16.42578125" style="62" customWidth="1"/>
    <col min="5" max="5" width="12.5703125" style="62" customWidth="1"/>
    <col min="6" max="6" width="13.7109375" style="62" customWidth="1"/>
    <col min="7" max="7" width="19.1406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37" t="s">
        <v>421</v>
      </c>
      <c r="B1" s="537"/>
      <c r="C1" s="537"/>
      <c r="D1" s="537"/>
      <c r="E1" s="537"/>
      <c r="F1" s="537"/>
    </row>
    <row r="2" spans="1:6">
      <c r="A2" s="537"/>
      <c r="B2" s="537"/>
      <c r="C2" s="537"/>
      <c r="D2" s="537"/>
      <c r="E2" s="537"/>
      <c r="F2" s="537"/>
    </row>
    <row r="3" spans="1:6" ht="63">
      <c r="A3" s="2" t="s">
        <v>1</v>
      </c>
      <c r="B3" s="2" t="s">
        <v>2</v>
      </c>
      <c r="C3" s="72" t="s">
        <v>434</v>
      </c>
      <c r="D3" s="73" t="s">
        <v>417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C5+C12+C14+C17+C20+C7</f>
        <v>4744.2569999999996</v>
      </c>
      <c r="D4" s="5">
        <f>D5+D12+D14+D7+D20+D17</f>
        <v>273.8861</v>
      </c>
      <c r="E4" s="5">
        <f>SUM(D4/C4*100)</f>
        <v>5.7730030223910722</v>
      </c>
      <c r="F4" s="5">
        <f>SUM(D4-C4)</f>
        <v>-4470.3708999999999</v>
      </c>
    </row>
    <row r="5" spans="1:6" s="6" customFormat="1">
      <c r="A5" s="68">
        <v>1010000000</v>
      </c>
      <c r="B5" s="67" t="s">
        <v>6</v>
      </c>
      <c r="C5" s="5">
        <f>C6</f>
        <v>1755.837</v>
      </c>
      <c r="D5" s="5">
        <f>D6</f>
        <v>69.410420000000002</v>
      </c>
      <c r="E5" s="5">
        <f t="shared" ref="E5:E51" si="0">SUM(D5/C5*100)</f>
        <v>3.9531243503810432</v>
      </c>
      <c r="F5" s="5">
        <f t="shared" ref="F5:F51" si="1">SUM(D5-C5)</f>
        <v>-1686.4265800000001</v>
      </c>
    </row>
    <row r="6" spans="1:6">
      <c r="A6" s="7">
        <v>1010200001</v>
      </c>
      <c r="B6" s="8" t="s">
        <v>229</v>
      </c>
      <c r="C6" s="91">
        <v>1755.837</v>
      </c>
      <c r="D6" s="10">
        <v>69.410420000000002</v>
      </c>
      <c r="E6" s="9">
        <f t="shared" ref="E6:E11" si="2">SUM(D6/C6*100)</f>
        <v>3.9531243503810432</v>
      </c>
      <c r="F6" s="9">
        <f t="shared" si="1"/>
        <v>-1686.4265800000001</v>
      </c>
    </row>
    <row r="7" spans="1:6">
      <c r="A7" s="3">
        <v>1030200001</v>
      </c>
      <c r="B7" s="13" t="s">
        <v>279</v>
      </c>
      <c r="C7" s="5">
        <f>C8+C10+C9</f>
        <v>353.42</v>
      </c>
      <c r="D7" s="5">
        <f>D8+D9+D10+D11</f>
        <v>40.224359999999997</v>
      </c>
      <c r="E7" s="9">
        <f t="shared" si="2"/>
        <v>11.381461151038422</v>
      </c>
      <c r="F7" s="9">
        <f t="shared" si="1"/>
        <v>-313.19564000000003</v>
      </c>
    </row>
    <row r="8" spans="1:6">
      <c r="A8" s="7">
        <v>1030223001</v>
      </c>
      <c r="B8" s="8" t="s">
        <v>283</v>
      </c>
      <c r="C8" s="9">
        <v>131.83000000000001</v>
      </c>
      <c r="D8" s="10">
        <v>17.566199999999998</v>
      </c>
      <c r="E8" s="9">
        <f t="shared" si="2"/>
        <v>13.32488811347948</v>
      </c>
      <c r="F8" s="9">
        <f t="shared" si="1"/>
        <v>-114.26380000000002</v>
      </c>
    </row>
    <row r="9" spans="1:6">
      <c r="A9" s="7">
        <v>1030224001</v>
      </c>
      <c r="B9" s="8" t="s">
        <v>289</v>
      </c>
      <c r="C9" s="9">
        <v>1.41</v>
      </c>
      <c r="D9" s="10">
        <v>0.13116</v>
      </c>
      <c r="E9" s="9">
        <f t="shared" si="2"/>
        <v>9.3021276595744684</v>
      </c>
      <c r="F9" s="9">
        <f t="shared" si="1"/>
        <v>-1.27884</v>
      </c>
    </row>
    <row r="10" spans="1:6">
      <c r="A10" s="7">
        <v>1030225001</v>
      </c>
      <c r="B10" s="8" t="s">
        <v>282</v>
      </c>
      <c r="C10" s="9">
        <v>220.18</v>
      </c>
      <c r="D10" s="10">
        <v>25.566849999999999</v>
      </c>
      <c r="E10" s="9">
        <f t="shared" si="2"/>
        <v>11.611794895085838</v>
      </c>
      <c r="F10" s="9">
        <f t="shared" si="1"/>
        <v>-194.61315000000002</v>
      </c>
    </row>
    <row r="11" spans="1:6">
      <c r="A11" s="7">
        <v>1030226001</v>
      </c>
      <c r="B11" s="8" t="s">
        <v>291</v>
      </c>
      <c r="C11" s="9">
        <v>0</v>
      </c>
      <c r="D11" s="10">
        <v>-3.0398499999999999</v>
      </c>
      <c r="E11" s="9" t="e">
        <f t="shared" si="2"/>
        <v>#DIV/0!</v>
      </c>
      <c r="F11" s="9">
        <f t="shared" si="1"/>
        <v>-3.0398499999999999</v>
      </c>
    </row>
    <row r="12" spans="1:6" s="6" customFormat="1" ht="15" customHeight="1">
      <c r="A12" s="68">
        <v>1050000000</v>
      </c>
      <c r="B12" s="67" t="s">
        <v>7</v>
      </c>
      <c r="C12" s="5">
        <f>SUM(C13:C13)</f>
        <v>75</v>
      </c>
      <c r="D12" s="5">
        <f>SUM(D13:D13)</f>
        <v>5.5380000000000003</v>
      </c>
      <c r="E12" s="5">
        <f t="shared" si="0"/>
        <v>7.3840000000000003</v>
      </c>
      <c r="F12" s="5">
        <f t="shared" si="1"/>
        <v>-69.462000000000003</v>
      </c>
    </row>
    <row r="13" spans="1:6" ht="15.75" customHeight="1">
      <c r="A13" s="7">
        <v>1050300000</v>
      </c>
      <c r="B13" s="11" t="s">
        <v>230</v>
      </c>
      <c r="C13" s="12">
        <v>75</v>
      </c>
      <c r="D13" s="10">
        <v>5.5380000000000003</v>
      </c>
      <c r="E13" s="9">
        <f t="shared" si="0"/>
        <v>7.3840000000000003</v>
      </c>
      <c r="F13" s="9">
        <f t="shared" si="1"/>
        <v>-69.462000000000003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2560</v>
      </c>
      <c r="D14" s="5">
        <f>D15+D16</f>
        <v>158.71332000000001</v>
      </c>
      <c r="E14" s="5">
        <f t="shared" si="0"/>
        <v>6.1997390625</v>
      </c>
      <c r="F14" s="5">
        <f t="shared" si="1"/>
        <v>-2401.2866800000002</v>
      </c>
    </row>
    <row r="15" spans="1:6" s="6" customFormat="1" ht="15" customHeight="1">
      <c r="A15" s="7">
        <v>1060100000</v>
      </c>
      <c r="B15" s="11" t="s">
        <v>254</v>
      </c>
      <c r="C15" s="9">
        <v>900</v>
      </c>
      <c r="D15" s="10">
        <v>44.036879999999996</v>
      </c>
      <c r="E15" s="9">
        <f t="shared" si="0"/>
        <v>4.8929866666666664</v>
      </c>
      <c r="F15" s="9">
        <f>SUM(D15-C15)</f>
        <v>-855.96312</v>
      </c>
    </row>
    <row r="16" spans="1:6" ht="17.25" customHeight="1">
      <c r="A16" s="7">
        <v>1060600000</v>
      </c>
      <c r="B16" s="11" t="s">
        <v>8</v>
      </c>
      <c r="C16" s="9">
        <v>1660</v>
      </c>
      <c r="D16" s="10">
        <v>114.67644</v>
      </c>
      <c r="E16" s="9">
        <f t="shared" si="0"/>
        <v>6.9082192771084339</v>
      </c>
      <c r="F16" s="9">
        <f t="shared" si="1"/>
        <v>-1545.32356</v>
      </c>
    </row>
    <row r="17" spans="1:6" s="6" customFormat="1" ht="0.75" customHeight="1">
      <c r="A17" s="3">
        <v>1080000000</v>
      </c>
      <c r="B17" s="4" t="s">
        <v>11</v>
      </c>
      <c r="C17" s="5">
        <f>C18</f>
        <v>0</v>
      </c>
      <c r="D17" s="5">
        <f>D18</f>
        <v>0</v>
      </c>
      <c r="E17" s="5" t="e">
        <f t="shared" si="0"/>
        <v>#DIV/0!</v>
      </c>
      <c r="F17" s="5">
        <f t="shared" si="1"/>
        <v>0</v>
      </c>
    </row>
    <row r="18" spans="1:6" ht="15.75" customHeight="1">
      <c r="A18" s="7">
        <v>1080400001</v>
      </c>
      <c r="B18" s="8" t="s">
        <v>228</v>
      </c>
      <c r="C18" s="9">
        <v>0</v>
      </c>
      <c r="D18" s="10">
        <v>0</v>
      </c>
      <c r="E18" s="9" t="e">
        <f t="shared" si="0"/>
        <v>#DIV/0!</v>
      </c>
      <c r="F18" s="9">
        <f t="shared" si="1"/>
        <v>0</v>
      </c>
    </row>
    <row r="19" spans="1:6" ht="47.25" customHeight="1">
      <c r="A19" s="7">
        <v>1080714001</v>
      </c>
      <c r="B19" s="8" t="s">
        <v>12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29.25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0.7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8.75" customHeight="1">
      <c r="A22" s="7">
        <v>1090400000</v>
      </c>
      <c r="B22" s="8" t="s">
        <v>233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.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6.5" customHeight="1">
      <c r="A24" s="7">
        <v>1090700000</v>
      </c>
      <c r="B24" s="8" t="s">
        <v>128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20.25" customHeight="1">
      <c r="A25" s="3"/>
      <c r="B25" s="4" t="s">
        <v>13</v>
      </c>
      <c r="C25" s="5">
        <f>C26+C29+C31+C34+C36</f>
        <v>0</v>
      </c>
      <c r="D25" s="5">
        <f>D26+D29+D31+D34+D36</f>
        <v>0</v>
      </c>
      <c r="E25" s="5" t="e">
        <f t="shared" si="0"/>
        <v>#DIV/0!</v>
      </c>
      <c r="F25" s="5">
        <f t="shared" si="1"/>
        <v>0</v>
      </c>
    </row>
    <row r="26" spans="1:6" s="6" customFormat="1" ht="32.25" customHeight="1">
      <c r="A26" s="68">
        <v>1110000000</v>
      </c>
      <c r="B26" s="69" t="s">
        <v>129</v>
      </c>
      <c r="C26" s="5">
        <f>C27+C28</f>
        <v>0</v>
      </c>
      <c r="D26" s="5">
        <f>D27+D28</f>
        <v>0</v>
      </c>
      <c r="E26" s="5" t="e">
        <f t="shared" si="0"/>
        <v>#DIV/0!</v>
      </c>
      <c r="F26" s="5">
        <f t="shared" si="1"/>
        <v>0</v>
      </c>
    </row>
    <row r="27" spans="1:6" ht="17.25" customHeight="1">
      <c r="A27" s="16">
        <v>1110502501</v>
      </c>
      <c r="B27" s="17" t="s">
        <v>226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1110503505</v>
      </c>
      <c r="B28" s="11" t="s">
        <v>225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9.25">
      <c r="A29" s="68">
        <v>1130000000</v>
      </c>
      <c r="B29" s="69" t="s">
        <v>131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 ht="18" customHeight="1">
      <c r="A30" s="7">
        <v>1130206005</v>
      </c>
      <c r="B30" s="8" t="s">
        <v>224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>
      <c r="A32" s="16">
        <v>1140200000</v>
      </c>
      <c r="B32" s="18" t="s">
        <v>133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>
      <c r="A34" s="3">
        <v>1160000000</v>
      </c>
      <c r="B34" s="13" t="s">
        <v>252</v>
      </c>
      <c r="C34" s="5">
        <f>C35</f>
        <v>0</v>
      </c>
      <c r="D34" s="14">
        <f>D35</f>
        <v>0</v>
      </c>
      <c r="E34" s="5" t="e">
        <f t="shared" si="0"/>
        <v>#DIV/0!</v>
      </c>
      <c r="F34" s="5">
        <f t="shared" si="1"/>
        <v>0</v>
      </c>
    </row>
    <row r="35" spans="1:7" ht="47.25">
      <c r="A35" s="7">
        <v>1163305010</v>
      </c>
      <c r="B35" s="8" t="s">
        <v>268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20.25" customHeight="1">
      <c r="A36" s="3">
        <v>1170000000</v>
      </c>
      <c r="B36" s="13" t="s">
        <v>135</v>
      </c>
      <c r="C36" s="5">
        <f>C37+C38</f>
        <v>0</v>
      </c>
      <c r="D36" s="5">
        <f>D37+D38</f>
        <v>0</v>
      </c>
      <c r="E36" s="5">
        <v>0</v>
      </c>
      <c r="F36" s="5">
        <f t="shared" si="1"/>
        <v>0</v>
      </c>
    </row>
    <row r="37" spans="1:7" ht="15" hidden="1" customHeight="1">
      <c r="A37" s="7">
        <v>1170105005</v>
      </c>
      <c r="B37" s="8" t="s">
        <v>18</v>
      </c>
      <c r="C37" s="9">
        <v>0</v>
      </c>
      <c r="D37" s="9">
        <v>0</v>
      </c>
      <c r="E37" s="9">
        <v>0</v>
      </c>
      <c r="F37" s="9">
        <f t="shared" si="1"/>
        <v>0</v>
      </c>
    </row>
    <row r="38" spans="1:7" ht="15" customHeight="1">
      <c r="A38" s="7">
        <v>1170505005</v>
      </c>
      <c r="B38" s="11" t="s">
        <v>221</v>
      </c>
      <c r="C38" s="9">
        <v>0</v>
      </c>
      <c r="D38" s="10">
        <v>0</v>
      </c>
      <c r="E38" s="9">
        <v>0</v>
      </c>
      <c r="F38" s="9">
        <f t="shared" si="1"/>
        <v>0</v>
      </c>
    </row>
    <row r="39" spans="1:7" s="6" customFormat="1" ht="18" customHeight="1">
      <c r="A39" s="3">
        <v>1000000000</v>
      </c>
      <c r="B39" s="4" t="s">
        <v>19</v>
      </c>
      <c r="C39" s="127">
        <f>SUM(C4,C25)</f>
        <v>4744.2569999999996</v>
      </c>
      <c r="D39" s="127">
        <f>D4+D25</f>
        <v>273.8861</v>
      </c>
      <c r="E39" s="5">
        <f t="shared" si="0"/>
        <v>5.7730030223910722</v>
      </c>
      <c r="F39" s="5">
        <f t="shared" si="1"/>
        <v>-4470.3708999999999</v>
      </c>
    </row>
    <row r="40" spans="1:7" s="6" customFormat="1">
      <c r="A40" s="3">
        <v>2000000000</v>
      </c>
      <c r="B40" s="4" t="s">
        <v>20</v>
      </c>
      <c r="C40" s="5">
        <f>C41+C43+C45+C46+C47+C49+C42+C44+C48</f>
        <v>9468.3556300000018</v>
      </c>
      <c r="D40" s="5">
        <f>D41+D43+D45+D46+D47+D49+D42+D48</f>
        <v>390.625</v>
      </c>
      <c r="E40" s="5">
        <f t="shared" si="0"/>
        <v>4.1255843703454129</v>
      </c>
      <c r="F40" s="5">
        <f t="shared" si="1"/>
        <v>-9077.7306300000018</v>
      </c>
      <c r="G40" s="19"/>
    </row>
    <row r="41" spans="1:7" ht="17.25" customHeight="1">
      <c r="A41" s="16">
        <v>2021000000</v>
      </c>
      <c r="B41" s="17" t="s">
        <v>21</v>
      </c>
      <c r="C41" s="12">
        <v>4687.5</v>
      </c>
      <c r="D41" s="20">
        <v>390.625</v>
      </c>
      <c r="E41" s="9">
        <f t="shared" si="0"/>
        <v>8.3333333333333321</v>
      </c>
      <c r="F41" s="9">
        <f t="shared" si="1"/>
        <v>-4296.875</v>
      </c>
    </row>
    <row r="42" spans="1:7" ht="15" customHeight="1">
      <c r="A42" s="16">
        <v>2021500210</v>
      </c>
      <c r="B42" s="17" t="s">
        <v>232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 ht="20.25" customHeight="1">
      <c r="A43" s="16">
        <v>2022000000</v>
      </c>
      <c r="B43" s="17" t="s">
        <v>22</v>
      </c>
      <c r="C43" s="279">
        <v>4771.6386300000004</v>
      </c>
      <c r="D43" s="10">
        <v>0</v>
      </c>
      <c r="E43" s="9">
        <f t="shared" si="0"/>
        <v>0</v>
      </c>
      <c r="F43" s="9">
        <f t="shared" si="1"/>
        <v>-4771.6386300000004</v>
      </c>
    </row>
    <row r="44" spans="1:7" ht="0.75" hidden="1" customHeight="1">
      <c r="A44" s="16">
        <v>2022999910</v>
      </c>
      <c r="B44" s="18" t="s">
        <v>350</v>
      </c>
      <c r="C44" s="279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6.5" customHeight="1">
      <c r="A45" s="16">
        <v>2023000000</v>
      </c>
      <c r="B45" s="17" t="s">
        <v>23</v>
      </c>
      <c r="C45" s="12">
        <v>9.2170000000000005</v>
      </c>
      <c r="D45" s="251">
        <v>0</v>
      </c>
      <c r="E45" s="9">
        <f t="shared" si="0"/>
        <v>0</v>
      </c>
      <c r="F45" s="9">
        <f t="shared" si="1"/>
        <v>-9.2170000000000005</v>
      </c>
    </row>
    <row r="46" spans="1:7" ht="0.75" customHeight="1">
      <c r="A46" s="16">
        <v>2020400000</v>
      </c>
      <c r="B46" s="17" t="s">
        <v>24</v>
      </c>
      <c r="C46" s="12">
        <v>0</v>
      </c>
      <c r="D46" s="252">
        <v>0</v>
      </c>
      <c r="E46" s="9" t="e">
        <f t="shared" si="0"/>
        <v>#DIV/0!</v>
      </c>
      <c r="F46" s="9">
        <f t="shared" si="1"/>
        <v>0</v>
      </c>
    </row>
    <row r="47" spans="1:7" ht="31.5" hidden="1">
      <c r="A47" s="16">
        <v>2020900000</v>
      </c>
      <c r="B47" s="18" t="s">
        <v>25</v>
      </c>
      <c r="C47" s="12"/>
      <c r="D47" s="252"/>
      <c r="E47" s="9" t="e">
        <f>SUM(D47/C47*100)</f>
        <v>#DIV/0!</v>
      </c>
      <c r="F47" s="9">
        <f>SUM(D47-C47)</f>
        <v>0</v>
      </c>
    </row>
    <row r="48" spans="1:7" ht="18" customHeight="1">
      <c r="A48" s="7">
        <v>2070500010</v>
      </c>
      <c r="B48" s="18" t="s">
        <v>298</v>
      </c>
      <c r="C48" s="12">
        <v>0</v>
      </c>
      <c r="D48" s="252">
        <v>0</v>
      </c>
      <c r="E48" s="9" t="e">
        <f>SUM(D48/C48*100)</f>
        <v>#DIV/0!</v>
      </c>
      <c r="F48" s="9">
        <f>SUM(D48-C48)</f>
        <v>0</v>
      </c>
    </row>
    <row r="49" spans="1:7" hidden="1">
      <c r="A49" s="7">
        <v>2190500005</v>
      </c>
      <c r="B49" s="11" t="s">
        <v>26</v>
      </c>
      <c r="C49" s="14">
        <v>0</v>
      </c>
      <c r="D49" s="14"/>
      <c r="E49" s="9" t="e">
        <f>SUM(D49/C49*100)</f>
        <v>#DIV/0!</v>
      </c>
      <c r="F49" s="9">
        <f>SUM(D49-C49)</f>
        <v>0</v>
      </c>
    </row>
    <row r="50" spans="1:7" s="6" customFormat="1" ht="31.5" hidden="1">
      <c r="A50" s="3">
        <v>3000000000</v>
      </c>
      <c r="B50" s="13" t="s">
        <v>27</v>
      </c>
      <c r="C50" s="277">
        <v>0</v>
      </c>
      <c r="D50" s="14">
        <v>0</v>
      </c>
      <c r="E50" s="9" t="e">
        <f>SUM(D50/C50*100)</f>
        <v>#DIV/0!</v>
      </c>
      <c r="F50" s="9">
        <f>SUM(D50-C50)</f>
        <v>0</v>
      </c>
    </row>
    <row r="51" spans="1:7" s="6" customFormat="1" ht="15" customHeight="1">
      <c r="A51" s="3"/>
      <c r="B51" s="4" t="s">
        <v>28</v>
      </c>
      <c r="C51" s="373">
        <f>SUM(C39,C40,C50)</f>
        <v>14212.612630000001</v>
      </c>
      <c r="D51" s="374">
        <f>D39+D40</f>
        <v>664.51109999999994</v>
      </c>
      <c r="E51" s="93">
        <f t="shared" si="0"/>
        <v>4.675502789665491</v>
      </c>
      <c r="F51" s="93">
        <f t="shared" si="1"/>
        <v>-13548.101530000002</v>
      </c>
      <c r="G51" s="151">
        <f>664.5111-D51</f>
        <v>0</v>
      </c>
    </row>
    <row r="52" spans="1:7" s="6" customFormat="1" ht="23.25" customHeight="1">
      <c r="A52" s="3"/>
      <c r="B52" s="21" t="s">
        <v>321</v>
      </c>
      <c r="C52" s="93">
        <f>C51-C97</f>
        <v>0</v>
      </c>
      <c r="D52" s="93">
        <f>D51-D97</f>
        <v>119.16828999999996</v>
      </c>
      <c r="E52" s="281"/>
      <c r="F52" s="281"/>
    </row>
    <row r="53" spans="1:7">
      <c r="A53" s="23"/>
      <c r="B53" s="24"/>
      <c r="C53" s="25"/>
      <c r="D53" s="25"/>
      <c r="E53" s="26"/>
      <c r="F53" s="27"/>
    </row>
    <row r="54" spans="1:7" ht="32.25" customHeight="1">
      <c r="A54" s="28" t="s">
        <v>1</v>
      </c>
      <c r="B54" s="28" t="s">
        <v>29</v>
      </c>
      <c r="C54" s="248" t="s">
        <v>434</v>
      </c>
      <c r="D54" s="73" t="s">
        <v>413</v>
      </c>
      <c r="E54" s="72" t="s">
        <v>3</v>
      </c>
      <c r="F54" s="74" t="s">
        <v>4</v>
      </c>
    </row>
    <row r="55" spans="1:7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 ht="15" customHeight="1">
      <c r="A56" s="30" t="s">
        <v>30</v>
      </c>
      <c r="B56" s="31" t="s">
        <v>31</v>
      </c>
      <c r="C56" s="32">
        <f>C57+C58+C59+C60+C61+C63+C62+C65</f>
        <v>1718.0179999999998</v>
      </c>
      <c r="D56" s="33">
        <f>D57+D58+D59+D60+D61+D63+D62</f>
        <v>45.367789999999999</v>
      </c>
      <c r="E56" s="34">
        <f>SUM(D56/C56*100)</f>
        <v>2.6407051614127446</v>
      </c>
      <c r="F56" s="34">
        <f>SUM(D56-C56)</f>
        <v>-1672.6502099999998</v>
      </c>
    </row>
    <row r="57" spans="1:7" s="6" customFormat="1" ht="0.75" hidden="1" customHeight="1">
      <c r="A57" s="35" t="s">
        <v>32</v>
      </c>
      <c r="B57" s="36" t="s">
        <v>33</v>
      </c>
      <c r="C57" s="37"/>
      <c r="D57" s="37"/>
      <c r="E57" s="38"/>
      <c r="F57" s="38"/>
    </row>
    <row r="58" spans="1:7" ht="16.5" customHeight="1">
      <c r="A58" s="35" t="s">
        <v>34</v>
      </c>
      <c r="B58" s="39" t="s">
        <v>35</v>
      </c>
      <c r="C58" s="97">
        <v>1705.1</v>
      </c>
      <c r="D58" s="37">
        <v>45.367789999999999</v>
      </c>
      <c r="E58" s="38">
        <f t="shared" ref="E58:E97" si="3">SUM(D58/C58*100)</f>
        <v>2.6607113952260866</v>
      </c>
      <c r="F58" s="38">
        <f t="shared" ref="F58:F97" si="4">SUM(D58-C58)</f>
        <v>-1659.7322099999999</v>
      </c>
    </row>
    <row r="59" spans="1:7" ht="1.5" hidden="1" customHeight="1">
      <c r="A59" s="35" t="s">
        <v>36</v>
      </c>
      <c r="B59" s="39" t="s">
        <v>37</v>
      </c>
      <c r="C59" s="97"/>
      <c r="D59" s="37"/>
      <c r="E59" s="38"/>
      <c r="F59" s="38">
        <f t="shared" si="4"/>
        <v>0</v>
      </c>
    </row>
    <row r="60" spans="1:7" ht="17.25" hidden="1" customHeight="1">
      <c r="A60" s="35" t="s">
        <v>38</v>
      </c>
      <c r="B60" s="39" t="s">
        <v>39</v>
      </c>
      <c r="C60" s="97"/>
      <c r="D60" s="37"/>
      <c r="E60" s="38" t="e">
        <f t="shared" si="3"/>
        <v>#DIV/0!</v>
      </c>
      <c r="F60" s="38">
        <f t="shared" si="4"/>
        <v>0</v>
      </c>
    </row>
    <row r="61" spans="1:7">
      <c r="A61" s="35" t="s">
        <v>40</v>
      </c>
      <c r="B61" s="39" t="s">
        <v>41</v>
      </c>
      <c r="C61" s="9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8" customHeight="1">
      <c r="A62" s="35" t="s">
        <v>42</v>
      </c>
      <c r="B62" s="39" t="s">
        <v>43</v>
      </c>
      <c r="C62" s="149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7" ht="15.75" customHeight="1">
      <c r="A63" s="35" t="s">
        <v>44</v>
      </c>
      <c r="B63" s="39" t="s">
        <v>45</v>
      </c>
      <c r="C63" s="97">
        <v>7.9180000000000001</v>
      </c>
      <c r="D63" s="37">
        <v>0</v>
      </c>
      <c r="E63" s="38">
        <f t="shared" si="3"/>
        <v>0</v>
      </c>
      <c r="F63" s="38">
        <f t="shared" si="4"/>
        <v>-7.9180000000000001</v>
      </c>
    </row>
    <row r="64" spans="1:7" s="6" customFormat="1" ht="15.75" customHeight="1">
      <c r="A64" s="41" t="s">
        <v>46</v>
      </c>
      <c r="B64" s="42" t="s">
        <v>47</v>
      </c>
      <c r="C64" s="150">
        <f>C65</f>
        <v>0</v>
      </c>
      <c r="D64" s="32">
        <f>D65</f>
        <v>0</v>
      </c>
      <c r="E64" s="34" t="e">
        <f t="shared" si="3"/>
        <v>#DIV/0!</v>
      </c>
      <c r="F64" s="34">
        <f t="shared" si="4"/>
        <v>0</v>
      </c>
    </row>
    <row r="65" spans="1:7" ht="18" customHeight="1">
      <c r="A65" s="43" t="s">
        <v>48</v>
      </c>
      <c r="B65" s="44" t="s">
        <v>49</v>
      </c>
      <c r="C65" s="97">
        <v>0</v>
      </c>
      <c r="D65" s="37">
        <v>0</v>
      </c>
      <c r="E65" s="38" t="e">
        <f t="shared" si="3"/>
        <v>#DIV/0!</v>
      </c>
      <c r="F65" s="38">
        <f t="shared" si="4"/>
        <v>0</v>
      </c>
    </row>
    <row r="66" spans="1:7" s="6" customFormat="1" ht="18" customHeight="1">
      <c r="A66" s="30" t="s">
        <v>50</v>
      </c>
      <c r="B66" s="31" t="s">
        <v>51</v>
      </c>
      <c r="C66" s="150">
        <f>C69+C70</f>
        <v>4</v>
      </c>
      <c r="D66" s="150">
        <f>D69+D70</f>
        <v>0</v>
      </c>
      <c r="E66" s="34">
        <f t="shared" si="3"/>
        <v>0</v>
      </c>
      <c r="F66" s="34">
        <f t="shared" si="4"/>
        <v>-4</v>
      </c>
    </row>
    <row r="67" spans="1:7" ht="3.75" hidden="1" customHeight="1">
      <c r="A67" s="35" t="s">
        <v>52</v>
      </c>
      <c r="B67" s="39" t="s">
        <v>53</v>
      </c>
      <c r="C67" s="97"/>
      <c r="D67" s="37"/>
      <c r="E67" s="34" t="e">
        <f t="shared" si="3"/>
        <v>#DIV/0!</v>
      </c>
      <c r="F67" s="34">
        <f t="shared" si="4"/>
        <v>0</v>
      </c>
    </row>
    <row r="68" spans="1:7" ht="15.75" hidden="1" customHeight="1">
      <c r="A68" s="45" t="s">
        <v>54</v>
      </c>
      <c r="B68" s="39" t="s">
        <v>55</v>
      </c>
      <c r="C68" s="97"/>
      <c r="D68" s="37"/>
      <c r="E68" s="34" t="e">
        <f t="shared" si="3"/>
        <v>#DIV/0!</v>
      </c>
      <c r="F68" s="34">
        <f t="shared" si="4"/>
        <v>0</v>
      </c>
    </row>
    <row r="69" spans="1:7" ht="19.5" customHeight="1">
      <c r="A69" s="46" t="s">
        <v>56</v>
      </c>
      <c r="B69" s="47" t="s">
        <v>57</v>
      </c>
      <c r="C69" s="97">
        <v>2</v>
      </c>
      <c r="D69" s="37">
        <v>0</v>
      </c>
      <c r="E69" s="34">
        <f t="shared" si="3"/>
        <v>0</v>
      </c>
      <c r="F69" s="34">
        <f t="shared" si="4"/>
        <v>-2</v>
      </c>
    </row>
    <row r="70" spans="1:7" ht="17.25" customHeight="1">
      <c r="A70" s="46" t="s">
        <v>219</v>
      </c>
      <c r="B70" s="47" t="s">
        <v>220</v>
      </c>
      <c r="C70" s="97">
        <v>2</v>
      </c>
      <c r="D70" s="37">
        <v>0</v>
      </c>
      <c r="E70" s="34">
        <f t="shared" si="3"/>
        <v>0</v>
      </c>
      <c r="F70" s="34">
        <f t="shared" si="4"/>
        <v>-2</v>
      </c>
    </row>
    <row r="71" spans="1:7" s="6" customFormat="1" ht="16.5" customHeight="1">
      <c r="A71" s="30" t="s">
        <v>58</v>
      </c>
      <c r="B71" s="31" t="s">
        <v>59</v>
      </c>
      <c r="C71" s="48">
        <f>SUM(C72:C75)</f>
        <v>1373.836</v>
      </c>
      <c r="D71" s="48">
        <f>SUM(D72:D75)</f>
        <v>56.549799999999998</v>
      </c>
      <c r="E71" s="34">
        <f t="shared" si="3"/>
        <v>4.1161972753662006</v>
      </c>
      <c r="F71" s="34">
        <f t="shared" si="4"/>
        <v>-1317.2862</v>
      </c>
    </row>
    <row r="72" spans="1:7" ht="15" customHeight="1">
      <c r="A72" s="35" t="s">
        <v>60</v>
      </c>
      <c r="B72" s="39" t="s">
        <v>61</v>
      </c>
      <c r="C72" s="49">
        <v>20</v>
      </c>
      <c r="D72" s="37">
        <v>0</v>
      </c>
      <c r="E72" s="38">
        <f t="shared" si="3"/>
        <v>0</v>
      </c>
      <c r="F72" s="38">
        <f t="shared" si="4"/>
        <v>-20</v>
      </c>
    </row>
    <row r="73" spans="1:7" s="6" customFormat="1" ht="15.75" customHeight="1">
      <c r="A73" s="35" t="s">
        <v>62</v>
      </c>
      <c r="B73" s="39" t="s">
        <v>63</v>
      </c>
      <c r="C73" s="49">
        <v>200</v>
      </c>
      <c r="D73" s="37">
        <v>56.549799999999998</v>
      </c>
      <c r="E73" s="38">
        <f t="shared" si="3"/>
        <v>28.274899999999999</v>
      </c>
      <c r="F73" s="38">
        <f t="shared" si="4"/>
        <v>-143.4502</v>
      </c>
      <c r="G73" s="50"/>
    </row>
    <row r="74" spans="1:7" ht="15" customHeight="1">
      <c r="A74" s="35" t="s">
        <v>64</v>
      </c>
      <c r="B74" s="39" t="s">
        <v>65</v>
      </c>
      <c r="C74" s="49">
        <v>988.3</v>
      </c>
      <c r="D74" s="37">
        <v>0</v>
      </c>
      <c r="E74" s="38">
        <f t="shared" si="3"/>
        <v>0</v>
      </c>
      <c r="F74" s="38">
        <f t="shared" si="4"/>
        <v>-988.3</v>
      </c>
    </row>
    <row r="75" spans="1:7" ht="18" customHeight="1">
      <c r="A75" s="35" t="s">
        <v>66</v>
      </c>
      <c r="B75" s="39" t="s">
        <v>67</v>
      </c>
      <c r="C75" s="49">
        <v>165.536</v>
      </c>
      <c r="D75" s="37">
        <v>0</v>
      </c>
      <c r="E75" s="38">
        <f t="shared" si="3"/>
        <v>0</v>
      </c>
      <c r="F75" s="38">
        <f t="shared" si="4"/>
        <v>-165.536</v>
      </c>
    </row>
    <row r="76" spans="1:7" s="6" customFormat="1" ht="17.25" customHeight="1">
      <c r="A76" s="30" t="s">
        <v>68</v>
      </c>
      <c r="B76" s="31" t="s">
        <v>69</v>
      </c>
      <c r="C76" s="32">
        <f>C77+C78+C79+C82</f>
        <v>7376.7586300000003</v>
      </c>
      <c r="D76" s="32">
        <f>D77+D78+D79+D82</f>
        <v>132.17522</v>
      </c>
      <c r="E76" s="34">
        <f t="shared" si="3"/>
        <v>1.7917791082721111</v>
      </c>
      <c r="F76" s="34">
        <f t="shared" si="4"/>
        <v>-7244.5834100000002</v>
      </c>
    </row>
    <row r="77" spans="1:7" ht="18" customHeight="1">
      <c r="A77" s="35" t="s">
        <v>70</v>
      </c>
      <c r="B77" s="51" t="s">
        <v>71</v>
      </c>
      <c r="C77" s="37">
        <v>0</v>
      </c>
      <c r="D77" s="37">
        <v>0</v>
      </c>
      <c r="E77" s="38" t="e">
        <f t="shared" si="3"/>
        <v>#DIV/0!</v>
      </c>
      <c r="F77" s="38">
        <f t="shared" si="4"/>
        <v>0</v>
      </c>
    </row>
    <row r="78" spans="1:7" ht="20.25" customHeight="1">
      <c r="A78" s="35" t="s">
        <v>72</v>
      </c>
      <c r="B78" s="51" t="s">
        <v>73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17.25" customHeight="1">
      <c r="A79" s="35" t="s">
        <v>74</v>
      </c>
      <c r="B79" s="39" t="s">
        <v>75</v>
      </c>
      <c r="C79" s="37">
        <v>7376.7586300000003</v>
      </c>
      <c r="D79" s="37">
        <v>132.17522</v>
      </c>
      <c r="E79" s="38">
        <f t="shared" si="3"/>
        <v>1.7917791082721111</v>
      </c>
      <c r="F79" s="38">
        <f t="shared" si="4"/>
        <v>-7244.5834100000002</v>
      </c>
    </row>
    <row r="80" spans="1:7" s="6" customFormat="1" ht="18.75" customHeight="1">
      <c r="A80" s="30" t="s">
        <v>86</v>
      </c>
      <c r="B80" s="31" t="s">
        <v>87</v>
      </c>
      <c r="C80" s="32">
        <f>C81</f>
        <v>3735</v>
      </c>
      <c r="D80" s="32">
        <f>D81</f>
        <v>311.25</v>
      </c>
      <c r="E80" s="38">
        <f t="shared" si="3"/>
        <v>8.3333333333333321</v>
      </c>
      <c r="F80" s="38">
        <f t="shared" si="4"/>
        <v>-3423.75</v>
      </c>
    </row>
    <row r="81" spans="1:6" ht="19.5" customHeight="1">
      <c r="A81" s="35" t="s">
        <v>88</v>
      </c>
      <c r="B81" s="39" t="s">
        <v>234</v>
      </c>
      <c r="C81" s="37">
        <v>3735</v>
      </c>
      <c r="D81" s="37">
        <v>311.25</v>
      </c>
      <c r="E81" s="38">
        <f t="shared" si="3"/>
        <v>8.3333333333333321</v>
      </c>
      <c r="F81" s="38">
        <f t="shared" si="4"/>
        <v>-3423.75</v>
      </c>
    </row>
    <row r="82" spans="1:6" ht="15" hidden="1" customHeight="1">
      <c r="A82" s="35" t="s">
        <v>264</v>
      </c>
      <c r="B82" s="39" t="s">
        <v>265</v>
      </c>
      <c r="C82" s="37">
        <v>0</v>
      </c>
      <c r="D82" s="37"/>
      <c r="E82" s="38" t="e">
        <f t="shared" si="3"/>
        <v>#DIV/0!</v>
      </c>
      <c r="F82" s="38">
        <f t="shared" si="4"/>
        <v>0</v>
      </c>
    </row>
    <row r="83" spans="1:6" s="6" customFormat="1" ht="12.75" hidden="1" customHeight="1">
      <c r="A83" s="52">
        <v>1000</v>
      </c>
      <c r="B83" s="31" t="s">
        <v>89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12.75" hidden="1" customHeight="1">
      <c r="A84" s="53">
        <v>1001</v>
      </c>
      <c r="B84" s="54" t="s">
        <v>90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6" ht="15.75" hidden="1" customHeight="1">
      <c r="A85" s="53">
        <v>1003</v>
      </c>
      <c r="B85" s="54" t="s">
        <v>91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18.75" hidden="1" customHeight="1">
      <c r="A86" s="53">
        <v>1004</v>
      </c>
      <c r="B86" s="54" t="s">
        <v>92</v>
      </c>
      <c r="C86" s="37">
        <v>0</v>
      </c>
      <c r="D86" s="55">
        <v>0</v>
      </c>
      <c r="E86" s="38" t="e">
        <f t="shared" si="3"/>
        <v>#DIV/0!</v>
      </c>
      <c r="F86" s="38">
        <f t="shared" si="4"/>
        <v>0</v>
      </c>
    </row>
    <row r="87" spans="1:6" ht="17.25" hidden="1" customHeight="1">
      <c r="A87" s="35" t="s">
        <v>93</v>
      </c>
      <c r="B87" s="39" t="s">
        <v>94</v>
      </c>
      <c r="C87" s="37">
        <v>0</v>
      </c>
      <c r="D87" s="37">
        <v>0</v>
      </c>
      <c r="E87" s="38"/>
      <c r="F87" s="38">
        <f t="shared" si="4"/>
        <v>0</v>
      </c>
    </row>
    <row r="88" spans="1:6" ht="19.5" customHeight="1">
      <c r="A88" s="30" t="s">
        <v>95</v>
      </c>
      <c r="B88" s="31" t="s">
        <v>96</v>
      </c>
      <c r="C88" s="32">
        <f>C89+C90+C91+C92+C93</f>
        <v>5</v>
      </c>
      <c r="D88" s="32">
        <f>D89+D90+D91+D92+D93</f>
        <v>0</v>
      </c>
      <c r="E88" s="38">
        <f t="shared" si="3"/>
        <v>0</v>
      </c>
      <c r="F88" s="22">
        <f>F89+F90+F91+F92+F93</f>
        <v>-5</v>
      </c>
    </row>
    <row r="89" spans="1:6" ht="15.75" customHeight="1">
      <c r="A89" s="35" t="s">
        <v>97</v>
      </c>
      <c r="B89" s="39" t="s">
        <v>98</v>
      </c>
      <c r="C89" s="37">
        <v>5</v>
      </c>
      <c r="D89" s="37">
        <v>0</v>
      </c>
      <c r="E89" s="38">
        <f t="shared" si="3"/>
        <v>0</v>
      </c>
      <c r="F89" s="38">
        <f>SUM(D89-C89)</f>
        <v>-5</v>
      </c>
    </row>
    <row r="90" spans="1:6" ht="15" hidden="1" customHeight="1">
      <c r="A90" s="35" t="s">
        <v>99</v>
      </c>
      <c r="B90" s="39" t="s">
        <v>100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15" hidden="1" customHeight="1">
      <c r="A91" s="35" t="s">
        <v>101</v>
      </c>
      <c r="B91" s="39" t="s">
        <v>102</v>
      </c>
      <c r="C91" s="37"/>
      <c r="D91" s="37"/>
      <c r="E91" s="38" t="e">
        <f t="shared" si="3"/>
        <v>#DIV/0!</v>
      </c>
      <c r="F91" s="38"/>
    </row>
    <row r="92" spans="1:6" ht="15" hidden="1" customHeight="1">
      <c r="A92" s="35" t="s">
        <v>103</v>
      </c>
      <c r="B92" s="39" t="s">
        <v>104</v>
      </c>
      <c r="C92" s="37"/>
      <c r="D92" s="37"/>
      <c r="E92" s="38" t="e">
        <f t="shared" si="3"/>
        <v>#DIV/0!</v>
      </c>
      <c r="F92" s="38"/>
    </row>
    <row r="93" spans="1:6" ht="15" hidden="1" customHeight="1">
      <c r="A93" s="35" t="s">
        <v>105</v>
      </c>
      <c r="B93" s="39" t="s">
        <v>106</v>
      </c>
      <c r="C93" s="37"/>
      <c r="D93" s="37"/>
      <c r="E93" s="38" t="e">
        <f t="shared" si="3"/>
        <v>#DIV/0!</v>
      </c>
      <c r="F93" s="38"/>
    </row>
    <row r="94" spans="1:6" s="6" customFormat="1" ht="18" hidden="1" customHeight="1">
      <c r="A94" s="52">
        <v>1400</v>
      </c>
      <c r="B94" s="56" t="s">
        <v>115</v>
      </c>
      <c r="C94" s="48">
        <f>SUM(C95+C96)</f>
        <v>0</v>
      </c>
      <c r="D94" s="48">
        <f>SUM(D95+D96)</f>
        <v>0</v>
      </c>
      <c r="E94" s="34" t="e">
        <f t="shared" si="3"/>
        <v>#DIV/0!</v>
      </c>
      <c r="F94" s="34">
        <f t="shared" si="4"/>
        <v>0</v>
      </c>
    </row>
    <row r="95" spans="1:6" ht="20.25" hidden="1" customHeight="1">
      <c r="A95" s="53">
        <v>1402</v>
      </c>
      <c r="B95" s="54" t="s">
        <v>117</v>
      </c>
      <c r="C95" s="239"/>
      <c r="D95" s="240"/>
      <c r="E95" s="38" t="e">
        <f t="shared" si="3"/>
        <v>#DIV/0!</v>
      </c>
      <c r="F95" s="38">
        <f t="shared" si="4"/>
        <v>0</v>
      </c>
    </row>
    <row r="96" spans="1:6" ht="15" hidden="1" customHeight="1">
      <c r="A96" s="53">
        <v>1403</v>
      </c>
      <c r="B96" s="54" t="s">
        <v>118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7" s="6" customFormat="1" ht="16.5" customHeight="1">
      <c r="A97" s="52"/>
      <c r="B97" s="57" t="s">
        <v>119</v>
      </c>
      <c r="C97" s="377">
        <f>C56+C71+C76+C83+C88+C94+C66+C80</f>
        <v>14212.61263</v>
      </c>
      <c r="D97" s="377">
        <f>D56+D71+D76+D83+D88+D94+D66+D80</f>
        <v>545.34280999999999</v>
      </c>
      <c r="E97" s="34">
        <f t="shared" si="3"/>
        <v>3.8370342188099165</v>
      </c>
      <c r="F97" s="34">
        <f t="shared" si="4"/>
        <v>-13667.26982</v>
      </c>
      <c r="G97" s="293">
        <f>14212.61263-C97</f>
        <v>0</v>
      </c>
    </row>
    <row r="98" spans="1:7" ht="20.25" customHeight="1">
      <c r="D98" s="245"/>
    </row>
    <row r="99" spans="1:7" s="65" customFormat="1" ht="13.5" customHeight="1">
      <c r="A99" s="63" t="s">
        <v>120</v>
      </c>
      <c r="B99" s="63"/>
      <c r="C99" s="119"/>
      <c r="D99" s="64"/>
    </row>
    <row r="100" spans="1:7" s="65" customFormat="1" ht="12.75">
      <c r="A100" s="66" t="s">
        <v>121</v>
      </c>
      <c r="B100" s="66"/>
      <c r="C100" s="134" t="s">
        <v>122</v>
      </c>
      <c r="D100" s="134"/>
    </row>
    <row r="101" spans="1:7" ht="5.25" customHeight="1"/>
  </sheetData>
  <customSheetViews>
    <customSheetView guid="{48371D92-7293-4EF7-9726-BD0490560EEB}" hiddenRows="1">
      <selection activeCell="D97" sqref="D97"/>
      <pageMargins left="0.7" right="0.7" top="0.75" bottom="0.75" header="0.3" footer="0.3"/>
      <pageSetup paperSize="9" scale="50" orientation="portrait" r:id="rId1"/>
    </customSheetView>
    <customSheetView guid="{1A52382B-3765-4E8C-903F-6B8919B7242E}" printArea="1" hiddenRows="1" topLeftCell="A48">
      <selection activeCell="C61" sqref="C61"/>
      <pageMargins left="0.7" right="0.7" top="0.75" bottom="0.75" header="0.3" footer="0.3"/>
      <pageSetup paperSize="9" scale="50" orientation="portrait" r:id="rId2"/>
    </customSheetView>
    <customSheetView guid="{B30CE22D-C12F-4E12-8BB9-3AAE0A6991CC}" scale="70" showPageBreaks="1" printArea="1" hiddenRows="1" view="pageBreakPreview">
      <selection activeCell="C3" sqref="C3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42584DC0-1D41-4C93-9B38-C388E7B8DAC4}" scale="70" showPageBreaks="1" printArea="1" hiddenRows="1" view="pageBreakPreview" topLeftCell="A54">
      <selection activeCell="C97" sqref="C97:D97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1718F1EE-9F48-4DBE-9531-3B70F9C4A5DD}" scale="70" showPageBreaks="1" printArea="1" hiddenRows="1" view="pageBreakPreview" topLeftCell="A42">
      <selection activeCell="C41" sqref="C41:C48"/>
      <pageMargins left="0.7" right="0.7" top="0.75" bottom="0.75" header="0.3" footer="0.3"/>
      <pageSetup paperSize="9" scale="41" orientation="portrait" r:id="rId5"/>
    </customSheetView>
    <customSheetView guid="{3DCB9AAA-F09C-4EA6-B992-F93E466D374A}" hiddenRows="1" topLeftCell="A31">
      <selection activeCell="B100" sqref="B100"/>
      <pageMargins left="0.7" right="0.7" top="0.75" bottom="0.75" header="0.3" footer="0.3"/>
      <pageSetup paperSize="9" scale="50" orientation="portrait" r:id="rId6"/>
    </customSheetView>
    <customSheetView guid="{A54C432C-6C68-4B53-A75C-446EB3A61B2B}" scale="70" showPageBreaks="1" printArea="1" hiddenRows="1" view="pageBreakPreview" topLeftCell="A42">
      <selection activeCell="G97" sqref="G97"/>
      <pageMargins left="0.70866141732283472" right="0.70866141732283472" top="0.74803149606299213" bottom="0.74803149606299213" header="0.31496062992125984" footer="0.31496062992125984"/>
      <pageSetup paperSize="9" scale="65" orientation="portrait" r:id="rId7"/>
    </customSheetView>
    <customSheetView guid="{5BFCA170-DEAE-4D2C-98A0-1E68B427AC01}" showPageBreaks="1" printArea="1" hiddenRows="1" topLeftCell="A41">
      <selection activeCell="D97" sqref="D97"/>
      <pageMargins left="0.7" right="0.7" top="0.75" bottom="0.75" header="0.3" footer="0.3"/>
      <pageSetup paperSize="9" scale="50" orientation="portrait" r:id="rId8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50" orientation="portrait" r:id="rId9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G104"/>
  <sheetViews>
    <sheetView view="pageBreakPreview" zoomScale="86" zoomScaleSheetLayoutView="86" workbookViewId="0">
      <selection activeCell="C102" sqref="C102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6.85546875" style="62" customWidth="1"/>
    <col min="5" max="5" width="14.7109375" style="62" customWidth="1"/>
    <col min="6" max="6" width="16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37" t="s">
        <v>422</v>
      </c>
      <c r="B1" s="537"/>
      <c r="C1" s="537"/>
      <c r="D1" s="537"/>
      <c r="E1" s="537"/>
      <c r="F1" s="537"/>
    </row>
    <row r="2" spans="1:6">
      <c r="A2" s="537"/>
      <c r="B2" s="537"/>
      <c r="C2" s="537"/>
      <c r="D2" s="537"/>
      <c r="E2" s="537"/>
      <c r="F2" s="537"/>
    </row>
    <row r="3" spans="1:6" ht="63">
      <c r="A3" s="2" t="s">
        <v>1</v>
      </c>
      <c r="B3" s="2" t="s">
        <v>2</v>
      </c>
      <c r="C3" s="72" t="s">
        <v>434</v>
      </c>
      <c r="D3" s="73" t="s">
        <v>417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C5+C12+C14+C17+C20+C7</f>
        <v>4741.1550000000007</v>
      </c>
      <c r="D4" s="5">
        <f>D5+D12+D14+D17+D20+D7</f>
        <v>276.75270999999998</v>
      </c>
      <c r="E4" s="5">
        <f>SUM(D4/C4*100)</f>
        <v>5.8372424019041764</v>
      </c>
      <c r="F4" s="5">
        <f>SUM(D4-C4)</f>
        <v>-4464.4022900000009</v>
      </c>
    </row>
    <row r="5" spans="1:6" s="6" customFormat="1">
      <c r="A5" s="68">
        <v>1010000000</v>
      </c>
      <c r="B5" s="67" t="s">
        <v>6</v>
      </c>
      <c r="C5" s="5">
        <f>C6</f>
        <v>1300.26</v>
      </c>
      <c r="D5" s="5">
        <f>D6</f>
        <v>116.84936999999999</v>
      </c>
      <c r="E5" s="5">
        <f t="shared" ref="E5:E51" si="0">SUM(D5/C5*100)</f>
        <v>8.9866157537723215</v>
      </c>
      <c r="F5" s="5">
        <f t="shared" ref="F5:F51" si="1">SUM(D5-C5)</f>
        <v>-1183.4106300000001</v>
      </c>
    </row>
    <row r="6" spans="1:6">
      <c r="A6" s="7">
        <v>1010200001</v>
      </c>
      <c r="B6" s="8" t="s">
        <v>229</v>
      </c>
      <c r="C6" s="9">
        <v>1300.26</v>
      </c>
      <c r="D6" s="10">
        <v>116.84936999999999</v>
      </c>
      <c r="E6" s="9">
        <f t="shared" ref="E6:E11" si="2">SUM(D6/C6*100)</f>
        <v>8.9866157537723215</v>
      </c>
      <c r="F6" s="9">
        <f t="shared" si="1"/>
        <v>-1183.4106300000001</v>
      </c>
    </row>
    <row r="7" spans="1:6" ht="31.5">
      <c r="A7" s="3">
        <v>1030000000</v>
      </c>
      <c r="B7" s="13" t="s">
        <v>281</v>
      </c>
      <c r="C7" s="5">
        <f>C8+C10+C9</f>
        <v>665.89499999999998</v>
      </c>
      <c r="D7" s="5">
        <f>D8+D10+D9+D11</f>
        <v>75.788539999999998</v>
      </c>
      <c r="E7" s="9">
        <f t="shared" si="2"/>
        <v>11.381455034202089</v>
      </c>
      <c r="F7" s="9">
        <f t="shared" si="1"/>
        <v>-590.10645999999997</v>
      </c>
    </row>
    <row r="8" spans="1:6">
      <c r="A8" s="7">
        <v>1030223001</v>
      </c>
      <c r="B8" s="8" t="s">
        <v>283</v>
      </c>
      <c r="C8" s="9">
        <v>248.38</v>
      </c>
      <c r="D8" s="10">
        <v>33.097299999999997</v>
      </c>
      <c r="E8" s="9">
        <f t="shared" si="2"/>
        <v>13.325267734922294</v>
      </c>
      <c r="F8" s="9">
        <f t="shared" si="1"/>
        <v>-215.28270000000001</v>
      </c>
    </row>
    <row r="9" spans="1:6">
      <c r="A9" s="7">
        <v>1030224001</v>
      </c>
      <c r="B9" s="8" t="s">
        <v>289</v>
      </c>
      <c r="C9" s="9">
        <v>2.665</v>
      </c>
      <c r="D9" s="10">
        <v>0.24712999999999999</v>
      </c>
      <c r="E9" s="9">
        <f t="shared" si="2"/>
        <v>9.2731707317073173</v>
      </c>
      <c r="F9" s="9">
        <f t="shared" si="1"/>
        <v>-2.4178700000000002</v>
      </c>
    </row>
    <row r="10" spans="1:6">
      <c r="A10" s="7">
        <v>1030225001</v>
      </c>
      <c r="B10" s="8" t="s">
        <v>282</v>
      </c>
      <c r="C10" s="9">
        <v>414.85</v>
      </c>
      <c r="D10" s="10">
        <v>48.171669999999999</v>
      </c>
      <c r="E10" s="9">
        <f t="shared" si="2"/>
        <v>11.611828371700614</v>
      </c>
      <c r="F10" s="9">
        <f t="shared" si="1"/>
        <v>-366.67833000000002</v>
      </c>
    </row>
    <row r="11" spans="1:6">
      <c r="A11" s="7">
        <v>1030226001</v>
      </c>
      <c r="B11" s="8" t="s">
        <v>292</v>
      </c>
      <c r="C11" s="9">
        <v>0</v>
      </c>
      <c r="D11" s="10">
        <v>-5.7275600000000004</v>
      </c>
      <c r="E11" s="9" t="e">
        <f t="shared" si="2"/>
        <v>#DIV/0!</v>
      </c>
      <c r="F11" s="9">
        <f t="shared" si="1"/>
        <v>-5.7275600000000004</v>
      </c>
    </row>
    <row r="12" spans="1:6" s="6" customFormat="1">
      <c r="A12" s="68">
        <v>1050000000</v>
      </c>
      <c r="B12" s="67" t="s">
        <v>7</v>
      </c>
      <c r="C12" s="5">
        <f>SUM(C13:C13)</f>
        <v>30</v>
      </c>
      <c r="D12" s="5">
        <f>SUM(D13:D13)</f>
        <v>0</v>
      </c>
      <c r="E12" s="5">
        <f t="shared" si="0"/>
        <v>0</v>
      </c>
      <c r="F12" s="5">
        <f t="shared" si="1"/>
        <v>-30</v>
      </c>
    </row>
    <row r="13" spans="1:6" ht="15.75" customHeight="1">
      <c r="A13" s="7">
        <v>1050300000</v>
      </c>
      <c r="B13" s="11" t="s">
        <v>230</v>
      </c>
      <c r="C13" s="12">
        <v>30</v>
      </c>
      <c r="D13" s="10">
        <v>0</v>
      </c>
      <c r="E13" s="9">
        <f t="shared" si="0"/>
        <v>0</v>
      </c>
      <c r="F13" s="9">
        <f t="shared" si="1"/>
        <v>-30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2735</v>
      </c>
      <c r="D14" s="5">
        <f>D15+D16</f>
        <v>84.114800000000002</v>
      </c>
      <c r="E14" s="5">
        <f t="shared" si="0"/>
        <v>3.0754954296160877</v>
      </c>
      <c r="F14" s="5">
        <f t="shared" si="1"/>
        <v>-2650.8852000000002</v>
      </c>
    </row>
    <row r="15" spans="1:6" s="6" customFormat="1" ht="15.75" customHeight="1">
      <c r="A15" s="7">
        <v>1060100000</v>
      </c>
      <c r="B15" s="11" t="s">
        <v>9</v>
      </c>
      <c r="C15" s="9">
        <v>495</v>
      </c>
      <c r="D15" s="10">
        <v>3.71061</v>
      </c>
      <c r="E15" s="9">
        <f t="shared" si="0"/>
        <v>0.74961818181818185</v>
      </c>
      <c r="F15" s="9">
        <f>SUM(D15-C15)</f>
        <v>-491.28939000000003</v>
      </c>
    </row>
    <row r="16" spans="1:6" ht="15.75" customHeight="1">
      <c r="A16" s="7">
        <v>1060600000</v>
      </c>
      <c r="B16" s="11" t="s">
        <v>8</v>
      </c>
      <c r="C16" s="9">
        <v>2240</v>
      </c>
      <c r="D16" s="10">
        <v>80.40419</v>
      </c>
      <c r="E16" s="9">
        <f t="shared" si="0"/>
        <v>3.589472767857143</v>
      </c>
      <c r="F16" s="9">
        <f t="shared" si="1"/>
        <v>-2159.5958099999998</v>
      </c>
    </row>
    <row r="17" spans="1:6" s="6" customFormat="1">
      <c r="A17" s="3">
        <v>1080000000</v>
      </c>
      <c r="B17" s="4" t="s">
        <v>11</v>
      </c>
      <c r="C17" s="5">
        <f>C18</f>
        <v>10</v>
      </c>
      <c r="D17" s="5">
        <f>D18</f>
        <v>0</v>
      </c>
      <c r="E17" s="5">
        <f t="shared" si="0"/>
        <v>0</v>
      </c>
      <c r="F17" s="5">
        <f t="shared" si="1"/>
        <v>-10</v>
      </c>
    </row>
    <row r="18" spans="1:6" ht="15" customHeight="1">
      <c r="A18" s="7">
        <v>1080400001</v>
      </c>
      <c r="B18" s="8" t="s">
        <v>228</v>
      </c>
      <c r="C18" s="9">
        <v>10</v>
      </c>
      <c r="D18" s="10">
        <v>0</v>
      </c>
      <c r="E18" s="9">
        <f t="shared" si="0"/>
        <v>0</v>
      </c>
      <c r="F18" s="9">
        <f t="shared" si="1"/>
        <v>-10</v>
      </c>
    </row>
    <row r="19" spans="1:6" ht="1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5" hidden="1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5" hidden="1" customHeight="1">
      <c r="A22" s="7">
        <v>1090400000</v>
      </c>
      <c r="B22" s="8" t="s">
        <v>126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1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C26+C29+C31+C36</f>
        <v>0</v>
      </c>
      <c r="D25" s="5">
        <f>D26+D29+D31+D36+D34</f>
        <v>0</v>
      </c>
      <c r="E25" s="5" t="e">
        <f t="shared" si="0"/>
        <v>#DIV/0!</v>
      </c>
      <c r="F25" s="5">
        <f t="shared" si="1"/>
        <v>0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0</v>
      </c>
      <c r="D26" s="5">
        <f>D27+D28</f>
        <v>0</v>
      </c>
      <c r="E26" s="5" t="e">
        <f t="shared" si="0"/>
        <v>#DIV/0!</v>
      </c>
      <c r="F26" s="5">
        <f t="shared" si="1"/>
        <v>0</v>
      </c>
    </row>
    <row r="27" spans="1:6">
      <c r="A27" s="16">
        <v>1110501101</v>
      </c>
      <c r="B27" s="17" t="s">
        <v>226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18" customHeight="1">
      <c r="A28" s="7">
        <v>1110503505</v>
      </c>
      <c r="B28" s="11" t="s">
        <v>14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17.25" customHeight="1">
      <c r="A29" s="68">
        <v>1130000000</v>
      </c>
      <c r="B29" s="69" t="s">
        <v>131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 ht="19.5" customHeight="1">
      <c r="A30" s="7">
        <v>1130206005</v>
      </c>
      <c r="B30" s="8" t="s">
        <v>15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25.5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1.75" customHeight="1">
      <c r="A32" s="16">
        <v>1140200000</v>
      </c>
      <c r="B32" s="18" t="s">
        <v>222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5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4.25" customHeight="1">
      <c r="A34" s="3">
        <v>1160000000</v>
      </c>
      <c r="B34" s="13" t="s">
        <v>252</v>
      </c>
      <c r="C34" s="5">
        <f>C35</f>
        <v>0</v>
      </c>
      <c r="D34" s="5">
        <f>D35</f>
        <v>0</v>
      </c>
      <c r="E34" s="5" t="e">
        <f t="shared" si="0"/>
        <v>#DIV/0!</v>
      </c>
      <c r="F34" s="5">
        <f t="shared" si="1"/>
        <v>0</v>
      </c>
    </row>
    <row r="35" spans="1:7" ht="53.25" customHeight="1">
      <c r="A35" s="7">
        <v>1163305010</v>
      </c>
      <c r="B35" s="8" t="s">
        <v>268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15" customHeight="1">
      <c r="A36" s="3">
        <v>1170000000</v>
      </c>
      <c r="B36" s="13" t="s">
        <v>135</v>
      </c>
      <c r="C36" s="5">
        <f>C37+C38</f>
        <v>0</v>
      </c>
      <c r="D36" s="5">
        <f>D37+D38</f>
        <v>0</v>
      </c>
      <c r="E36" s="5" t="e">
        <f t="shared" si="0"/>
        <v>#DIV/0!</v>
      </c>
      <c r="F36" s="5">
        <f t="shared" si="1"/>
        <v>0</v>
      </c>
    </row>
    <row r="37" spans="1:7" ht="15" customHeight="1">
      <c r="A37" s="7">
        <v>1170105005</v>
      </c>
      <c r="B37" s="8" t="s">
        <v>18</v>
      </c>
      <c r="C37" s="9"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5" customHeight="1">
      <c r="A38" s="7">
        <v>1170505005</v>
      </c>
      <c r="B38" s="11" t="s">
        <v>221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19</v>
      </c>
      <c r="C39" s="127">
        <f>SUM(C4,C25)</f>
        <v>4741.1550000000007</v>
      </c>
      <c r="D39" s="127">
        <f>SUM(D4,D25)</f>
        <v>276.75270999999998</v>
      </c>
      <c r="E39" s="5">
        <f t="shared" si="0"/>
        <v>5.8372424019041764</v>
      </c>
      <c r="F39" s="5">
        <f t="shared" si="1"/>
        <v>-4464.4022900000009</v>
      </c>
    </row>
    <row r="40" spans="1:7" s="6" customFormat="1" ht="20.25" customHeight="1">
      <c r="A40" s="3">
        <v>2000000000</v>
      </c>
      <c r="B40" s="4" t="s">
        <v>20</v>
      </c>
      <c r="C40" s="5">
        <f>C41+C43+C45+C46+C47+C48+C42+C44+C50</f>
        <v>1375.68</v>
      </c>
      <c r="D40" s="343">
        <f>D41+D43+D45+D46+D47+D48+D42+D44+D50</f>
        <v>14.833</v>
      </c>
      <c r="E40" s="5">
        <f t="shared" si="0"/>
        <v>1.0782304024191673</v>
      </c>
      <c r="F40" s="5">
        <f t="shared" si="1"/>
        <v>-1360.847</v>
      </c>
      <c r="G40" s="19"/>
    </row>
    <row r="41" spans="1:7" ht="15.75" customHeight="1">
      <c r="A41" s="16">
        <v>2021000000</v>
      </c>
      <c r="B41" s="17" t="s">
        <v>21</v>
      </c>
      <c r="C41" s="12">
        <v>0</v>
      </c>
      <c r="D41" s="20">
        <v>0</v>
      </c>
      <c r="E41" s="9" t="e">
        <f t="shared" si="0"/>
        <v>#DIV/0!</v>
      </c>
      <c r="F41" s="9">
        <f t="shared" si="1"/>
        <v>0</v>
      </c>
    </row>
    <row r="42" spans="1:7" ht="15.75" customHeight="1">
      <c r="A42" s="16">
        <v>2020100310</v>
      </c>
      <c r="B42" s="17" t="s">
        <v>232</v>
      </c>
      <c r="C42" s="12">
        <v>0</v>
      </c>
      <c r="D42" s="20">
        <v>0</v>
      </c>
      <c r="E42" s="9" t="e">
        <f t="shared" si="0"/>
        <v>#DIV/0!</v>
      </c>
      <c r="F42" s="9">
        <f t="shared" si="1"/>
        <v>0</v>
      </c>
    </row>
    <row r="43" spans="1:7" ht="15.75" customHeight="1">
      <c r="A43" s="16">
        <v>2022000000</v>
      </c>
      <c r="B43" s="17" t="s">
        <v>22</v>
      </c>
      <c r="C43" s="12">
        <v>1195.94</v>
      </c>
      <c r="D43" s="10">
        <v>0</v>
      </c>
      <c r="E43" s="9">
        <f t="shared" si="0"/>
        <v>0</v>
      </c>
      <c r="F43" s="9">
        <f t="shared" si="1"/>
        <v>-1195.94</v>
      </c>
    </row>
    <row r="44" spans="1:7" hidden="1">
      <c r="A44" s="16">
        <v>2022999910</v>
      </c>
      <c r="B44" s="18" t="s">
        <v>350</v>
      </c>
      <c r="C44" s="12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5" customHeight="1">
      <c r="A45" s="16">
        <v>2023000000</v>
      </c>
      <c r="B45" s="17" t="s">
        <v>23</v>
      </c>
      <c r="C45" s="12">
        <v>179.74</v>
      </c>
      <c r="D45" s="251">
        <v>14.833</v>
      </c>
      <c r="E45" s="9">
        <f t="shared" si="0"/>
        <v>8.2524757983754302</v>
      </c>
      <c r="F45" s="9">
        <f t="shared" si="1"/>
        <v>-164.90700000000001</v>
      </c>
    </row>
    <row r="46" spans="1:7" ht="12.75" customHeight="1">
      <c r="A46" s="16">
        <v>2020400000</v>
      </c>
      <c r="B46" s="17" t="s">
        <v>24</v>
      </c>
      <c r="C46" s="12">
        <v>0</v>
      </c>
      <c r="D46" s="252">
        <v>0</v>
      </c>
      <c r="E46" s="9" t="e">
        <f t="shared" si="0"/>
        <v>#DIV/0!</v>
      </c>
      <c r="F46" s="9">
        <f t="shared" si="1"/>
        <v>0</v>
      </c>
    </row>
    <row r="47" spans="1:7" ht="15" customHeight="1">
      <c r="A47" s="16">
        <v>2020900000</v>
      </c>
      <c r="B47" s="18" t="s">
        <v>25</v>
      </c>
      <c r="C47" s="12">
        <v>0</v>
      </c>
      <c r="D47" s="252">
        <v>0</v>
      </c>
      <c r="E47" s="9" t="e">
        <f t="shared" si="0"/>
        <v>#DIV/0!</v>
      </c>
      <c r="F47" s="9">
        <f t="shared" si="1"/>
        <v>0</v>
      </c>
    </row>
    <row r="48" spans="1:7" ht="15.75" customHeight="1">
      <c r="A48" s="7">
        <v>2190500005</v>
      </c>
      <c r="B48" s="11" t="s">
        <v>26</v>
      </c>
      <c r="C48" s="14">
        <v>0</v>
      </c>
      <c r="D48" s="14">
        <v>0</v>
      </c>
      <c r="E48" s="5" t="e">
        <f>SUM(D48/C48*100)</f>
        <v>#DIV/0!</v>
      </c>
      <c r="F48" s="5">
        <f>SUM(D48-C48)</f>
        <v>0</v>
      </c>
    </row>
    <row r="49" spans="1:7" s="6" customFormat="1" ht="15" customHeight="1">
      <c r="A49" s="3">
        <v>3000000000</v>
      </c>
      <c r="B49" s="13" t="s">
        <v>27</v>
      </c>
      <c r="C49" s="277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7" s="6" customFormat="1" ht="17.25" customHeight="1">
      <c r="A50" s="7">
        <v>2070500010</v>
      </c>
      <c r="B50" s="8" t="s">
        <v>352</v>
      </c>
      <c r="C50" s="12">
        <v>0</v>
      </c>
      <c r="D50" s="10">
        <v>0</v>
      </c>
      <c r="E50" s="9" t="e">
        <f t="shared" si="0"/>
        <v>#DIV/0!</v>
      </c>
      <c r="F50" s="9">
        <f t="shared" si="1"/>
        <v>0</v>
      </c>
    </row>
    <row r="51" spans="1:7" s="6" customFormat="1" ht="15.75" customHeight="1">
      <c r="A51" s="3"/>
      <c r="B51" s="4" t="s">
        <v>28</v>
      </c>
      <c r="C51" s="373">
        <f>C39+C40</f>
        <v>6116.8350000000009</v>
      </c>
      <c r="D51" s="374">
        <f>D39+D40</f>
        <v>291.58571000000001</v>
      </c>
      <c r="E51" s="5">
        <f t="shared" si="0"/>
        <v>4.7669376401357884</v>
      </c>
      <c r="F51" s="5">
        <f t="shared" si="1"/>
        <v>-5825.2492900000007</v>
      </c>
      <c r="G51" s="94"/>
    </row>
    <row r="52" spans="1:7" s="6" customFormat="1">
      <c r="A52" s="3"/>
      <c r="B52" s="21" t="s">
        <v>322</v>
      </c>
      <c r="C52" s="93">
        <f>C51-C101</f>
        <v>-605.99999999999818</v>
      </c>
      <c r="D52" s="93">
        <f>D51-D101</f>
        <v>188.00673999999998</v>
      </c>
      <c r="E52" s="22"/>
      <c r="F52" s="22"/>
    </row>
    <row r="53" spans="1:7">
      <c r="A53" s="23"/>
      <c r="B53" s="24"/>
      <c r="C53" s="250"/>
      <c r="D53" s="250"/>
      <c r="E53" s="26"/>
      <c r="F53" s="92"/>
    </row>
    <row r="54" spans="1:7" ht="42.75" customHeight="1">
      <c r="A54" s="28" t="s">
        <v>1</v>
      </c>
      <c r="B54" s="28" t="s">
        <v>29</v>
      </c>
      <c r="C54" s="243" t="s">
        <v>434</v>
      </c>
      <c r="D54" s="244" t="s">
        <v>413</v>
      </c>
      <c r="E54" s="72" t="s">
        <v>3</v>
      </c>
      <c r="F54" s="74" t="s">
        <v>4</v>
      </c>
    </row>
    <row r="55" spans="1:7">
      <c r="A55" s="8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 ht="29.25" customHeight="1">
      <c r="A56" s="30" t="s">
        <v>30</v>
      </c>
      <c r="B56" s="31" t="s">
        <v>31</v>
      </c>
      <c r="C56" s="246">
        <f>C57+C58+C59+C60+C61+C63+C62</f>
        <v>2124.7999999999997</v>
      </c>
      <c r="D56" s="32">
        <f>D57+D58+D59+D60+D61+D63+D62</f>
        <v>75.180000000000007</v>
      </c>
      <c r="E56" s="34">
        <f>SUM(D56/C56*100)</f>
        <v>3.5382153614457836</v>
      </c>
      <c r="F56" s="34">
        <f>SUM(D56-C56)</f>
        <v>-2049.62</v>
      </c>
    </row>
    <row r="57" spans="1:7" s="6" customFormat="1" ht="31.5" hidden="1">
      <c r="A57" s="35" t="s">
        <v>32</v>
      </c>
      <c r="B57" s="36" t="s">
        <v>33</v>
      </c>
      <c r="C57" s="37"/>
      <c r="D57" s="37"/>
      <c r="E57" s="38"/>
      <c r="F57" s="38"/>
    </row>
    <row r="58" spans="1:7">
      <c r="A58" s="35" t="s">
        <v>34</v>
      </c>
      <c r="B58" s="39" t="s">
        <v>35</v>
      </c>
      <c r="C58" s="37">
        <v>2115.3229999999999</v>
      </c>
      <c r="D58" s="37">
        <v>75.180000000000007</v>
      </c>
      <c r="E58" s="38">
        <f t="shared" ref="E58:E101" si="3">SUM(D58/C58*100)</f>
        <v>3.5540671566469997</v>
      </c>
      <c r="F58" s="38">
        <f t="shared" ref="F58:F101" si="4">SUM(D58-C58)</f>
        <v>-2040.1429999999998</v>
      </c>
    </row>
    <row r="59" spans="1:7" ht="0.75" hidden="1" customHeight="1">
      <c r="A59" s="35" t="s">
        <v>36</v>
      </c>
      <c r="B59" s="39" t="s">
        <v>37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38</v>
      </c>
      <c r="B60" s="39" t="s">
        <v>39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>
      <c r="A61" s="35" t="s">
        <v>40</v>
      </c>
      <c r="B61" s="39" t="s">
        <v>41</v>
      </c>
      <c r="C61" s="3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42</v>
      </c>
      <c r="B62" s="39" t="s">
        <v>43</v>
      </c>
      <c r="C62" s="40">
        <v>5</v>
      </c>
      <c r="D62" s="40">
        <v>0</v>
      </c>
      <c r="E62" s="38">
        <f>SUM(D62/C62*100)</f>
        <v>0</v>
      </c>
      <c r="F62" s="38">
        <f t="shared" si="4"/>
        <v>-5</v>
      </c>
    </row>
    <row r="63" spans="1:7" ht="18" customHeight="1">
      <c r="A63" s="35" t="s">
        <v>44</v>
      </c>
      <c r="B63" s="39" t="s">
        <v>45</v>
      </c>
      <c r="C63" s="37">
        <v>4.4770000000000003</v>
      </c>
      <c r="D63" s="37">
        <v>0</v>
      </c>
      <c r="E63" s="38">
        <f t="shared" si="3"/>
        <v>0</v>
      </c>
      <c r="F63" s="38">
        <f t="shared" si="4"/>
        <v>-4.4770000000000003</v>
      </c>
    </row>
    <row r="64" spans="1:7" s="6" customFormat="1">
      <c r="A64" s="41" t="s">
        <v>46</v>
      </c>
      <c r="B64" s="42" t="s">
        <v>47</v>
      </c>
      <c r="C64" s="32">
        <f>C65</f>
        <v>177.95</v>
      </c>
      <c r="D64" s="32">
        <f>D65</f>
        <v>4.5</v>
      </c>
      <c r="E64" s="34">
        <f t="shared" si="3"/>
        <v>2.5288002247822421</v>
      </c>
      <c r="F64" s="34">
        <f t="shared" si="4"/>
        <v>-173.45</v>
      </c>
    </row>
    <row r="65" spans="1:7">
      <c r="A65" s="43" t="s">
        <v>48</v>
      </c>
      <c r="B65" s="44" t="s">
        <v>49</v>
      </c>
      <c r="C65" s="37">
        <v>177.95</v>
      </c>
      <c r="D65" s="37">
        <v>4.5</v>
      </c>
      <c r="E65" s="38">
        <f t="shared" si="3"/>
        <v>2.5288002247822421</v>
      </c>
      <c r="F65" s="38">
        <f t="shared" si="4"/>
        <v>-173.45</v>
      </c>
    </row>
    <row r="66" spans="1:7" s="6" customFormat="1" ht="15" customHeight="1">
      <c r="A66" s="30" t="s">
        <v>50</v>
      </c>
      <c r="B66" s="31" t="s">
        <v>51</v>
      </c>
      <c r="C66" s="32">
        <f>C69+C70</f>
        <v>7</v>
      </c>
      <c r="D66" s="32">
        <f>D69+D70</f>
        <v>0</v>
      </c>
      <c r="E66" s="34">
        <f t="shared" si="3"/>
        <v>0</v>
      </c>
      <c r="F66" s="34">
        <f t="shared" si="4"/>
        <v>-7</v>
      </c>
    </row>
    <row r="67" spans="1:7" hidden="1">
      <c r="A67" s="35" t="s">
        <v>52</v>
      </c>
      <c r="B67" s="39" t="s">
        <v>53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54</v>
      </c>
      <c r="B68" s="39" t="s">
        <v>55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56</v>
      </c>
      <c r="B69" s="47" t="s">
        <v>57</v>
      </c>
      <c r="C69" s="96">
        <v>2</v>
      </c>
      <c r="D69" s="37">
        <v>0</v>
      </c>
      <c r="E69" s="34">
        <f t="shared" si="3"/>
        <v>0</v>
      </c>
      <c r="F69" s="34">
        <f t="shared" si="4"/>
        <v>-2</v>
      </c>
    </row>
    <row r="70" spans="1:7" ht="15.75" customHeight="1">
      <c r="A70" s="46" t="s">
        <v>219</v>
      </c>
      <c r="B70" s="47" t="s">
        <v>220</v>
      </c>
      <c r="C70" s="37">
        <v>5</v>
      </c>
      <c r="D70" s="37">
        <v>0</v>
      </c>
      <c r="E70" s="34">
        <f t="shared" si="3"/>
        <v>0</v>
      </c>
      <c r="F70" s="34">
        <f t="shared" si="4"/>
        <v>-5</v>
      </c>
    </row>
    <row r="71" spans="1:7" s="6" customFormat="1" ht="17.25" customHeight="1">
      <c r="A71" s="30" t="s">
        <v>58</v>
      </c>
      <c r="B71" s="31" t="s">
        <v>59</v>
      </c>
      <c r="C71" s="48">
        <f>SUM(C72:C75)</f>
        <v>2150.585</v>
      </c>
      <c r="D71" s="48">
        <f>SUM(D72:D75)</f>
        <v>11.988860000000001</v>
      </c>
      <c r="E71" s="34">
        <f t="shared" si="3"/>
        <v>0.55746971172959914</v>
      </c>
      <c r="F71" s="34">
        <f t="shared" si="4"/>
        <v>-2138.5961400000001</v>
      </c>
    </row>
    <row r="72" spans="1:7" ht="15" customHeight="1">
      <c r="A72" s="35" t="s">
        <v>60</v>
      </c>
      <c r="B72" s="39" t="s">
        <v>61</v>
      </c>
      <c r="C72" s="49">
        <v>3.75</v>
      </c>
      <c r="D72" s="37">
        <v>0</v>
      </c>
      <c r="E72" s="38">
        <f t="shared" si="3"/>
        <v>0</v>
      </c>
      <c r="F72" s="38">
        <f t="shared" si="4"/>
        <v>-3.75</v>
      </c>
    </row>
    <row r="73" spans="1:7" s="6" customFormat="1" ht="15" customHeight="1">
      <c r="A73" s="35" t="s">
        <v>62</v>
      </c>
      <c r="B73" s="39" t="s">
        <v>63</v>
      </c>
      <c r="C73" s="49">
        <v>268</v>
      </c>
      <c r="D73" s="37">
        <v>0</v>
      </c>
      <c r="E73" s="38">
        <f t="shared" si="3"/>
        <v>0</v>
      </c>
      <c r="F73" s="38">
        <f t="shared" si="4"/>
        <v>-268</v>
      </c>
      <c r="G73" s="50"/>
    </row>
    <row r="74" spans="1:7">
      <c r="A74" s="35" t="s">
        <v>64</v>
      </c>
      <c r="B74" s="39" t="s">
        <v>65</v>
      </c>
      <c r="C74" s="49">
        <v>1861.835</v>
      </c>
      <c r="D74" s="37">
        <v>11.988860000000001</v>
      </c>
      <c r="E74" s="38">
        <f t="shared" si="3"/>
        <v>0.64392709343201737</v>
      </c>
      <c r="F74" s="38">
        <f t="shared" si="4"/>
        <v>-1849.8461400000001</v>
      </c>
    </row>
    <row r="75" spans="1:7">
      <c r="A75" s="35" t="s">
        <v>66</v>
      </c>
      <c r="B75" s="39" t="s">
        <v>67</v>
      </c>
      <c r="C75" s="49">
        <v>17</v>
      </c>
      <c r="D75" s="37">
        <v>0</v>
      </c>
      <c r="E75" s="38">
        <f t="shared" si="3"/>
        <v>0</v>
      </c>
      <c r="F75" s="38">
        <f t="shared" si="4"/>
        <v>-17</v>
      </c>
    </row>
    <row r="76" spans="1:7" s="6" customFormat="1" ht="17.25" customHeight="1">
      <c r="A76" s="30" t="s">
        <v>68</v>
      </c>
      <c r="B76" s="31" t="s">
        <v>69</v>
      </c>
      <c r="C76" s="32">
        <f>SUM(C77:C80)</f>
        <v>820.8</v>
      </c>
      <c r="D76" s="32">
        <f>SUM(D77:D80)</f>
        <v>11.91011</v>
      </c>
      <c r="E76" s="34">
        <f t="shared" si="3"/>
        <v>1.4510367933723198</v>
      </c>
      <c r="F76" s="34">
        <f t="shared" si="4"/>
        <v>-808.88988999999992</v>
      </c>
    </row>
    <row r="77" spans="1:7" ht="17.25" customHeight="1">
      <c r="A77" s="35" t="s">
        <v>70</v>
      </c>
      <c r="B77" s="51" t="s">
        <v>71</v>
      </c>
      <c r="C77" s="37">
        <v>0</v>
      </c>
      <c r="D77" s="37">
        <v>0</v>
      </c>
      <c r="E77" s="38" t="e">
        <f t="shared" si="3"/>
        <v>#DIV/0!</v>
      </c>
      <c r="F77" s="38">
        <f t="shared" si="4"/>
        <v>0</v>
      </c>
    </row>
    <row r="78" spans="1:7" ht="15" customHeight="1">
      <c r="A78" s="35" t="s">
        <v>72</v>
      </c>
      <c r="B78" s="51" t="s">
        <v>73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18" customHeight="1">
      <c r="A79" s="35" t="s">
        <v>74</v>
      </c>
      <c r="B79" s="39" t="s">
        <v>75</v>
      </c>
      <c r="C79" s="37">
        <v>820.8</v>
      </c>
      <c r="D79" s="37">
        <v>11.91011</v>
      </c>
      <c r="E79" s="38">
        <f t="shared" si="3"/>
        <v>1.4510367933723198</v>
      </c>
      <c r="F79" s="38">
        <f t="shared" si="4"/>
        <v>-808.88988999999992</v>
      </c>
    </row>
    <row r="80" spans="1:7" hidden="1">
      <c r="A80" s="35" t="s">
        <v>264</v>
      </c>
      <c r="B80" s="39" t="s">
        <v>265</v>
      </c>
      <c r="C80" s="37">
        <v>0</v>
      </c>
      <c r="D80" s="37">
        <v>0</v>
      </c>
      <c r="E80" s="38" t="e">
        <f t="shared" si="3"/>
        <v>#DIV/0!</v>
      </c>
      <c r="F80" s="38">
        <f t="shared" si="4"/>
        <v>0</v>
      </c>
    </row>
    <row r="81" spans="1:6" s="6" customFormat="1" ht="20.25" customHeight="1">
      <c r="A81" s="30" t="s">
        <v>86</v>
      </c>
      <c r="B81" s="31" t="s">
        <v>87</v>
      </c>
      <c r="C81" s="32">
        <f>C82+C83</f>
        <v>1411.7</v>
      </c>
      <c r="D81" s="32">
        <f>D82+D83</f>
        <v>0</v>
      </c>
      <c r="E81" s="34">
        <f t="shared" si="3"/>
        <v>0</v>
      </c>
      <c r="F81" s="34">
        <f t="shared" si="4"/>
        <v>-1411.7</v>
      </c>
    </row>
    <row r="82" spans="1:6" ht="18" hidden="1" customHeight="1">
      <c r="A82" s="35" t="s">
        <v>88</v>
      </c>
      <c r="B82" s="39" t="s">
        <v>234</v>
      </c>
      <c r="C82" s="37">
        <v>1411.7</v>
      </c>
      <c r="D82" s="37">
        <v>0</v>
      </c>
      <c r="E82" s="38">
        <f t="shared" si="3"/>
        <v>0</v>
      </c>
      <c r="F82" s="38">
        <f t="shared" si="4"/>
        <v>-1411.7</v>
      </c>
    </row>
    <row r="83" spans="1:6" hidden="1">
      <c r="A83" s="35" t="s">
        <v>273</v>
      </c>
      <c r="B83" s="39" t="s">
        <v>274</v>
      </c>
      <c r="C83" s="37">
        <v>0</v>
      </c>
      <c r="D83" s="37">
        <v>0</v>
      </c>
      <c r="E83" s="38" t="e">
        <f t="shared" si="3"/>
        <v>#DIV/0!</v>
      </c>
      <c r="F83" s="38">
        <f t="shared" si="4"/>
        <v>0</v>
      </c>
    </row>
    <row r="84" spans="1:6" s="6" customFormat="1" hidden="1">
      <c r="A84" s="52">
        <v>1000</v>
      </c>
      <c r="B84" s="31" t="s">
        <v>89</v>
      </c>
      <c r="C84" s="32">
        <f>SUM(C85:C88)</f>
        <v>0</v>
      </c>
      <c r="D84" s="32">
        <f>SUM(D85:D88)</f>
        <v>0</v>
      </c>
      <c r="E84" s="38" t="e">
        <f t="shared" si="3"/>
        <v>#DIV/0!</v>
      </c>
      <c r="F84" s="38">
        <f t="shared" si="4"/>
        <v>0</v>
      </c>
    </row>
    <row r="85" spans="1:6" hidden="1">
      <c r="A85" s="53">
        <v>1001</v>
      </c>
      <c r="B85" s="54" t="s">
        <v>90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7.25" hidden="1" customHeight="1">
      <c r="A86" s="53">
        <v>1003</v>
      </c>
      <c r="B86" s="54" t="s">
        <v>91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5" hidden="1" customHeight="1">
      <c r="A87" s="53">
        <v>1004</v>
      </c>
      <c r="B87" s="54" t="s">
        <v>92</v>
      </c>
      <c r="C87" s="37">
        <v>0</v>
      </c>
      <c r="D87" s="55">
        <v>0</v>
      </c>
      <c r="E87" s="38" t="e">
        <f t="shared" si="3"/>
        <v>#DIV/0!</v>
      </c>
      <c r="F87" s="38">
        <f t="shared" si="4"/>
        <v>0</v>
      </c>
    </row>
    <row r="88" spans="1:6" ht="18" hidden="1" customHeight="1">
      <c r="A88" s="35" t="s">
        <v>93</v>
      </c>
      <c r="B88" s="39" t="s">
        <v>94</v>
      </c>
      <c r="C88" s="37">
        <v>0</v>
      </c>
      <c r="D88" s="37">
        <v>0</v>
      </c>
      <c r="E88" s="38" t="e">
        <f t="shared" si="3"/>
        <v>#DIV/0!</v>
      </c>
      <c r="F88" s="38">
        <f t="shared" si="4"/>
        <v>0</v>
      </c>
    </row>
    <row r="89" spans="1:6" ht="18.75" customHeight="1">
      <c r="A89" s="52">
        <v>1000</v>
      </c>
      <c r="B89" s="31" t="s">
        <v>89</v>
      </c>
      <c r="C89" s="32">
        <f>SUM(C90)</f>
        <v>0</v>
      </c>
      <c r="D89" s="32">
        <f>SUM(D90)</f>
        <v>0</v>
      </c>
      <c r="E89" s="34" t="e">
        <f t="shared" si="3"/>
        <v>#DIV/0!</v>
      </c>
      <c r="F89" s="34">
        <f t="shared" si="4"/>
        <v>0</v>
      </c>
    </row>
    <row r="90" spans="1:6" ht="20.25" customHeight="1">
      <c r="A90" s="53">
        <v>1006</v>
      </c>
      <c r="B90" s="54" t="s">
        <v>90</v>
      </c>
      <c r="C90" s="37">
        <v>0</v>
      </c>
      <c r="D90" s="37">
        <v>0</v>
      </c>
      <c r="E90" s="38" t="e">
        <f t="shared" si="3"/>
        <v>#DIV/0!</v>
      </c>
      <c r="F90" s="38">
        <f t="shared" si="4"/>
        <v>0</v>
      </c>
    </row>
    <row r="91" spans="1:6" ht="16.5" customHeight="1">
      <c r="A91" s="53">
        <v>1100</v>
      </c>
      <c r="B91" s="56" t="s">
        <v>96</v>
      </c>
      <c r="C91" s="32">
        <f>C92+C93+C94+C95+C96</f>
        <v>30</v>
      </c>
      <c r="D91" s="32">
        <f>D92+D93+D94+D95+D96</f>
        <v>0</v>
      </c>
      <c r="E91" s="38">
        <f t="shared" si="3"/>
        <v>0</v>
      </c>
      <c r="F91" s="22">
        <f>F92+F93+F94+F95+F96</f>
        <v>-30</v>
      </c>
    </row>
    <row r="92" spans="1:6" ht="18.75" customHeight="1">
      <c r="A92" s="53">
        <v>1101</v>
      </c>
      <c r="B92" s="54" t="s">
        <v>98</v>
      </c>
      <c r="C92" s="37">
        <v>30</v>
      </c>
      <c r="D92" s="37">
        <v>0</v>
      </c>
      <c r="E92" s="38">
        <f t="shared" si="3"/>
        <v>0</v>
      </c>
      <c r="F92" s="38">
        <f>SUM(D92-C92)</f>
        <v>-30</v>
      </c>
    </row>
    <row r="93" spans="1:6" ht="0.75" hidden="1" customHeight="1">
      <c r="A93" s="35" t="s">
        <v>93</v>
      </c>
      <c r="B93" s="39" t="s">
        <v>94</v>
      </c>
      <c r="C93" s="37"/>
      <c r="D93" s="37"/>
      <c r="E93" s="38" t="e">
        <f t="shared" si="3"/>
        <v>#DIV/0!</v>
      </c>
      <c r="F93" s="38">
        <f>SUM(D93-C93)</f>
        <v>0</v>
      </c>
    </row>
    <row r="94" spans="1:6" ht="18" hidden="1" customHeight="1">
      <c r="A94" s="35" t="s">
        <v>101</v>
      </c>
      <c r="B94" s="39" t="s">
        <v>102</v>
      </c>
      <c r="C94" s="37"/>
      <c r="D94" s="37"/>
      <c r="E94" s="38" t="e">
        <f t="shared" si="3"/>
        <v>#DIV/0!</v>
      </c>
      <c r="F94" s="38"/>
    </row>
    <row r="95" spans="1:6" ht="17.25" hidden="1" customHeight="1">
      <c r="A95" s="35" t="s">
        <v>103</v>
      </c>
      <c r="B95" s="39" t="s">
        <v>104</v>
      </c>
      <c r="C95" s="37"/>
      <c r="D95" s="37"/>
      <c r="E95" s="38" t="e">
        <f t="shared" si="3"/>
        <v>#DIV/0!</v>
      </c>
      <c r="F95" s="38"/>
    </row>
    <row r="96" spans="1:6" ht="18" hidden="1" customHeight="1">
      <c r="A96" s="35" t="s">
        <v>105</v>
      </c>
      <c r="B96" s="39" t="s">
        <v>106</v>
      </c>
      <c r="C96" s="37"/>
      <c r="D96" s="37"/>
      <c r="E96" s="38" t="e">
        <f t="shared" si="3"/>
        <v>#DIV/0!</v>
      </c>
      <c r="F96" s="38"/>
    </row>
    <row r="97" spans="1:6" s="6" customFormat="1" ht="57.75" hidden="1" customHeight="1">
      <c r="A97" s="52">
        <v>1400</v>
      </c>
      <c r="B97" s="56" t="s">
        <v>115</v>
      </c>
      <c r="C97" s="48">
        <f>C98+C99+C100</f>
        <v>0</v>
      </c>
      <c r="D97" s="48">
        <f>SUM(D98:D100)</f>
        <v>0</v>
      </c>
      <c r="E97" s="34" t="e">
        <f t="shared" si="3"/>
        <v>#DIV/0!</v>
      </c>
      <c r="F97" s="34">
        <f t="shared" si="4"/>
        <v>0</v>
      </c>
    </row>
    <row r="98" spans="1:6" ht="1.5" hidden="1" customHeight="1">
      <c r="A98" s="53">
        <v>1401</v>
      </c>
      <c r="B98" s="54" t="s">
        <v>116</v>
      </c>
      <c r="C98" s="49"/>
      <c r="D98" s="37"/>
      <c r="E98" s="38" t="e">
        <f t="shared" si="3"/>
        <v>#DIV/0!</v>
      </c>
      <c r="F98" s="38">
        <f t="shared" si="4"/>
        <v>0</v>
      </c>
    </row>
    <row r="99" spans="1:6" ht="16.5" customHeight="1">
      <c r="A99" s="53">
        <v>1402</v>
      </c>
      <c r="B99" s="54" t="s">
        <v>117</v>
      </c>
      <c r="C99" s="49"/>
      <c r="D99" s="37"/>
      <c r="E99" s="38" t="e">
        <f t="shared" si="3"/>
        <v>#DIV/0!</v>
      </c>
      <c r="F99" s="38">
        <f t="shared" si="4"/>
        <v>0</v>
      </c>
    </row>
    <row r="100" spans="1:6" ht="20.25" customHeight="1">
      <c r="A100" s="53">
        <v>1403</v>
      </c>
      <c r="B100" s="54" t="s">
        <v>118</v>
      </c>
      <c r="C100" s="49"/>
      <c r="D100" s="37"/>
      <c r="E100" s="38" t="e">
        <f t="shared" si="3"/>
        <v>#DIV/0!</v>
      </c>
      <c r="F100" s="38">
        <f t="shared" si="4"/>
        <v>0</v>
      </c>
    </row>
    <row r="101" spans="1:6" s="6" customFormat="1" ht="14.25" customHeight="1">
      <c r="A101" s="52"/>
      <c r="B101" s="57" t="s">
        <v>119</v>
      </c>
      <c r="C101" s="377">
        <f>C56+C64+C66+C71+C76+C81+C84+C91+C97+C89</f>
        <v>6722.8349999999991</v>
      </c>
      <c r="D101" s="377">
        <f>D56+D64+D66+D71+D76+D81+D84+D91+D97+D89</f>
        <v>103.57897000000001</v>
      </c>
      <c r="E101" s="34">
        <f t="shared" si="3"/>
        <v>1.5407037358495341</v>
      </c>
      <c r="F101" s="34">
        <f t="shared" si="4"/>
        <v>-6619.2560299999996</v>
      </c>
    </row>
    <row r="102" spans="1:6">
      <c r="D102" s="245"/>
    </row>
    <row r="103" spans="1:6" s="65" customFormat="1" ht="12.75">
      <c r="A103" s="63" t="s">
        <v>120</v>
      </c>
      <c r="B103" s="63"/>
      <c r="C103" s="119"/>
      <c r="D103" s="64"/>
    </row>
    <row r="104" spans="1:6" s="65" customFormat="1" ht="18.75" customHeight="1">
      <c r="A104" s="66" t="s">
        <v>121</v>
      </c>
      <c r="B104" s="66"/>
      <c r="C104" s="65" t="s">
        <v>122</v>
      </c>
    </row>
  </sheetData>
  <customSheetViews>
    <customSheetView guid="{48371D92-7293-4EF7-9726-BD0490560EEB}" scale="86" showPageBreaks="1" hiddenRows="1" view="pageBreakPreview">
      <selection activeCell="C102" sqref="C102"/>
      <pageMargins left="0.7" right="0.7" top="0.75" bottom="0.75" header="0.3" footer="0.3"/>
      <pageSetup paperSize="9" scale="53" orientation="portrait" r:id="rId1"/>
    </customSheetView>
    <customSheetView guid="{1A52382B-3765-4E8C-903F-6B8919B7242E}" scale="86" showPageBreaks="1" hiddenRows="1" view="pageBreakPreview" topLeftCell="A46">
      <selection activeCell="C81" sqref="C81:D81"/>
      <pageMargins left="0.7" right="0.7" top="0.75" bottom="0.75" header="0.3" footer="0.3"/>
      <pageSetup paperSize="9" scale="52" orientation="portrait" r:id="rId2"/>
    </customSheetView>
    <customSheetView guid="{B30CE22D-C12F-4E12-8BB9-3AAE0A6991CC}" scale="70" showPageBreaks="1" hiddenRows="1" view="pageBreakPreview">
      <selection activeCell="C3" sqref="C3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42584DC0-1D41-4C93-9B38-C388E7B8DAC4}" scale="70" showPageBreaks="1" hiddenRows="1" view="pageBreakPreview" topLeftCell="A61">
      <selection activeCell="D101" sqref="C101:D101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1718F1EE-9F48-4DBE-9531-3B70F9C4A5DD}" scale="70" showPageBreaks="1" hiddenRows="1" view="pageBreakPreview" topLeftCell="A42">
      <selection activeCell="D101" sqref="D101"/>
      <pageMargins left="0.7" right="0.7" top="0.75" bottom="0.75" header="0.3" footer="0.3"/>
      <pageSetup paperSize="9" scale="39" orientation="portrait" r:id="rId5"/>
    </customSheetView>
    <customSheetView guid="{3DCB9AAA-F09C-4EA6-B992-F93E466D374A}" scale="70" showPageBreaks="1" hiddenRows="1" view="pageBreakPreview" topLeftCell="A4">
      <selection activeCell="C47" sqref="C47"/>
      <pageMargins left="0.7" right="0.7" top="0.75" bottom="0.75" header="0.3" footer="0.3"/>
      <pageSetup paperSize="9" scale="53" orientation="portrait" r:id="rId6"/>
    </customSheetView>
    <customSheetView guid="{A54C432C-6C68-4B53-A75C-446EB3A61B2B}" scale="70" showPageBreaks="1" hiddenRows="1" view="pageBreakPreview" topLeftCell="A50">
      <selection activeCell="D81" sqref="D81"/>
      <pageMargins left="0.70866141732283472" right="0.70866141732283472" top="0.74803149606299213" bottom="0.74803149606299213" header="0.31496062992125984" footer="0.31496062992125984"/>
      <pageSetup paperSize="9" scale="64" orientation="portrait" r:id="rId7"/>
    </customSheetView>
    <customSheetView guid="{5BFCA170-DEAE-4D2C-98A0-1E68B427AC01}" scale="86" showPageBreaks="1" hiddenRows="1" view="pageBreakPreview">
      <selection activeCell="C102" sqref="C102"/>
      <pageMargins left="0.7" right="0.7" top="0.75" bottom="0.75" header="0.3" footer="0.3"/>
      <pageSetup paperSize="9" scale="53" orientation="portrait" r:id="rId8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53" orientation="portrait" r:id="rId9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G102"/>
  <sheetViews>
    <sheetView topLeftCell="A51" zoomScaleSheetLayoutView="70" workbookViewId="0">
      <selection activeCell="D98" sqref="D98"/>
    </sheetView>
  </sheetViews>
  <sheetFormatPr defaultRowHeight="15.75"/>
  <cols>
    <col min="1" max="1" width="14.7109375" style="58" customWidth="1"/>
    <col min="2" max="2" width="57.5703125" style="59" customWidth="1"/>
    <col min="3" max="3" width="17" style="62" customWidth="1"/>
    <col min="4" max="4" width="15" style="62" customWidth="1"/>
    <col min="5" max="5" width="14.140625" style="62" customWidth="1"/>
    <col min="6" max="6" width="10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37" t="s">
        <v>423</v>
      </c>
      <c r="B1" s="537"/>
      <c r="C1" s="537"/>
      <c r="D1" s="537"/>
      <c r="E1" s="537"/>
      <c r="F1" s="537"/>
    </row>
    <row r="2" spans="1:6">
      <c r="A2" s="537"/>
      <c r="B2" s="537"/>
      <c r="C2" s="537"/>
      <c r="D2" s="537"/>
      <c r="E2" s="537"/>
      <c r="F2" s="537"/>
    </row>
    <row r="3" spans="1:6" ht="66.75" customHeight="1">
      <c r="A3" s="2" t="s">
        <v>1</v>
      </c>
      <c r="B3" s="2" t="s">
        <v>2</v>
      </c>
      <c r="C3" s="72" t="s">
        <v>434</v>
      </c>
      <c r="D3" s="73" t="s">
        <v>417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2594.6179999999999</v>
      </c>
      <c r="D4" s="5">
        <f>D5+D12+D14+D17+D7</f>
        <v>80.580420000000004</v>
      </c>
      <c r="E4" s="5">
        <f>SUM(D4/C4*100)</f>
        <v>3.1056756717173783</v>
      </c>
      <c r="F4" s="5">
        <f>SUM(D4-C4)</f>
        <v>-2514.0375800000002</v>
      </c>
    </row>
    <row r="5" spans="1:6" s="6" customFormat="1">
      <c r="A5" s="68">
        <v>1010000000</v>
      </c>
      <c r="B5" s="67" t="s">
        <v>6</v>
      </c>
      <c r="C5" s="5">
        <f>C6</f>
        <v>244.083</v>
      </c>
      <c r="D5" s="5">
        <f>D6</f>
        <v>10.26676</v>
      </c>
      <c r="E5" s="5">
        <f t="shared" ref="E5:E51" si="0">SUM(D5/C5*100)</f>
        <v>4.2062577074191978</v>
      </c>
      <c r="F5" s="5">
        <f t="shared" ref="F5:F51" si="1">SUM(D5-C5)</f>
        <v>-233.81623999999999</v>
      </c>
    </row>
    <row r="6" spans="1:6">
      <c r="A6" s="7">
        <v>1010200001</v>
      </c>
      <c r="B6" s="8" t="s">
        <v>229</v>
      </c>
      <c r="C6" s="9">
        <v>244.083</v>
      </c>
      <c r="D6" s="10">
        <v>10.26676</v>
      </c>
      <c r="E6" s="9">
        <f t="shared" ref="E6:E11" si="2">SUM(D6/C6*100)</f>
        <v>4.2062577074191978</v>
      </c>
      <c r="F6" s="9">
        <f t="shared" si="1"/>
        <v>-233.81623999999999</v>
      </c>
    </row>
    <row r="7" spans="1:6" ht="31.5">
      <c r="A7" s="3">
        <v>1030000000</v>
      </c>
      <c r="B7" s="13" t="s">
        <v>281</v>
      </c>
      <c r="C7" s="5">
        <f>C8+C10+C9</f>
        <v>424.53500000000003</v>
      </c>
      <c r="D7" s="5">
        <f>D8+D9+D10+D11</f>
        <v>48.318260000000002</v>
      </c>
      <c r="E7" s="9">
        <f t="shared" si="2"/>
        <v>11.381455003709942</v>
      </c>
      <c r="F7" s="9">
        <f t="shared" si="1"/>
        <v>-376.21674000000002</v>
      </c>
    </row>
    <row r="8" spans="1:6">
      <c r="A8" s="7">
        <v>1030223001</v>
      </c>
      <c r="B8" s="8" t="s">
        <v>283</v>
      </c>
      <c r="C8" s="9">
        <v>158.35</v>
      </c>
      <c r="D8" s="10">
        <v>21.10087</v>
      </c>
      <c r="E8" s="9">
        <f t="shared" si="2"/>
        <v>13.325462582886013</v>
      </c>
      <c r="F8" s="9">
        <f t="shared" si="1"/>
        <v>-137.24912999999998</v>
      </c>
    </row>
    <row r="9" spans="1:6">
      <c r="A9" s="7">
        <v>1030224001</v>
      </c>
      <c r="B9" s="8" t="s">
        <v>289</v>
      </c>
      <c r="C9" s="9">
        <v>1.6950000000000001</v>
      </c>
      <c r="D9" s="10">
        <v>0.15755</v>
      </c>
      <c r="E9" s="9">
        <f t="shared" si="2"/>
        <v>9.2949852507374633</v>
      </c>
      <c r="F9" s="9">
        <f t="shared" si="1"/>
        <v>-1.53745</v>
      </c>
    </row>
    <row r="10" spans="1:6">
      <c r="A10" s="7">
        <v>1030225001</v>
      </c>
      <c r="B10" s="8" t="s">
        <v>282</v>
      </c>
      <c r="C10" s="9">
        <v>264.49</v>
      </c>
      <c r="D10" s="10">
        <v>30.711390000000002</v>
      </c>
      <c r="E10" s="9">
        <f t="shared" si="2"/>
        <v>11.611550531211009</v>
      </c>
      <c r="F10" s="9">
        <f t="shared" si="1"/>
        <v>-233.77861000000001</v>
      </c>
    </row>
    <row r="11" spans="1:6">
      <c r="A11" s="7">
        <v>1030265001</v>
      </c>
      <c r="B11" s="8" t="s">
        <v>291</v>
      </c>
      <c r="C11" s="9">
        <v>0</v>
      </c>
      <c r="D11" s="10">
        <v>-3.6515499999999999</v>
      </c>
      <c r="E11" s="9" t="e">
        <f t="shared" si="2"/>
        <v>#DIV/0!</v>
      </c>
      <c r="F11" s="9">
        <f t="shared" si="1"/>
        <v>-3.6515499999999999</v>
      </c>
    </row>
    <row r="12" spans="1:6" s="6" customFormat="1">
      <c r="A12" s="68">
        <v>1050000000</v>
      </c>
      <c r="B12" s="67" t="s">
        <v>7</v>
      </c>
      <c r="C12" s="5">
        <f>SUM(C13:C13)</f>
        <v>40</v>
      </c>
      <c r="D12" s="5">
        <f>SUM(D13:D13)</f>
        <v>1.026</v>
      </c>
      <c r="E12" s="5">
        <f t="shared" si="0"/>
        <v>2.5649999999999999</v>
      </c>
      <c r="F12" s="5">
        <f t="shared" si="1"/>
        <v>-38.973999999999997</v>
      </c>
    </row>
    <row r="13" spans="1:6" ht="15.75" customHeight="1">
      <c r="A13" s="7">
        <v>1050300000</v>
      </c>
      <c r="B13" s="11" t="s">
        <v>230</v>
      </c>
      <c r="C13" s="12">
        <v>40</v>
      </c>
      <c r="D13" s="10">
        <v>1.026</v>
      </c>
      <c r="E13" s="9">
        <f t="shared" si="0"/>
        <v>2.5649999999999999</v>
      </c>
      <c r="F13" s="9">
        <f t="shared" si="1"/>
        <v>-38.973999999999997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1876</v>
      </c>
      <c r="D14" s="5">
        <f>D15+D16</f>
        <v>20.6694</v>
      </c>
      <c r="E14" s="5">
        <f t="shared" si="0"/>
        <v>1.1017803837953093</v>
      </c>
      <c r="F14" s="5">
        <f t="shared" si="1"/>
        <v>-1855.3306</v>
      </c>
    </row>
    <row r="15" spans="1:6" s="6" customFormat="1" ht="15.75" customHeight="1">
      <c r="A15" s="7">
        <v>1060100000</v>
      </c>
      <c r="B15" s="11" t="s">
        <v>9</v>
      </c>
      <c r="C15" s="9">
        <v>326</v>
      </c>
      <c r="D15" s="10">
        <v>1.3729999999999999E-2</v>
      </c>
      <c r="E15" s="9">
        <f t="shared" si="0"/>
        <v>4.2116564417177911E-3</v>
      </c>
      <c r="F15" s="9">
        <f>SUM(D15-C15)</f>
        <v>-325.98626999999999</v>
      </c>
    </row>
    <row r="16" spans="1:6" ht="15.75" customHeight="1">
      <c r="A16" s="7">
        <v>1060600000</v>
      </c>
      <c r="B16" s="11" t="s">
        <v>8</v>
      </c>
      <c r="C16" s="9">
        <v>1550</v>
      </c>
      <c r="D16" s="10">
        <v>20.655670000000001</v>
      </c>
      <c r="E16" s="9">
        <f t="shared" si="0"/>
        <v>1.332623870967742</v>
      </c>
      <c r="F16" s="9">
        <f t="shared" si="1"/>
        <v>-1529.3443299999999</v>
      </c>
    </row>
    <row r="17" spans="1:6" s="6" customFormat="1">
      <c r="A17" s="3">
        <v>1080000000</v>
      </c>
      <c r="B17" s="4" t="s">
        <v>11</v>
      </c>
      <c r="C17" s="5">
        <f>C18</f>
        <v>10</v>
      </c>
      <c r="D17" s="5">
        <f>D18</f>
        <v>0.3</v>
      </c>
      <c r="E17" s="5">
        <f t="shared" si="0"/>
        <v>3</v>
      </c>
      <c r="F17" s="5">
        <f t="shared" si="1"/>
        <v>-9.6999999999999993</v>
      </c>
    </row>
    <row r="18" spans="1:6" ht="18" customHeight="1">
      <c r="A18" s="7">
        <v>1080400001</v>
      </c>
      <c r="B18" s="8" t="s">
        <v>228</v>
      </c>
      <c r="C18" s="9">
        <v>10</v>
      </c>
      <c r="D18" s="9">
        <v>0.3</v>
      </c>
      <c r="E18" s="9">
        <f t="shared" si="0"/>
        <v>3</v>
      </c>
      <c r="F18" s="9">
        <f t="shared" si="1"/>
        <v>-9.6999999999999993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C26+C29+C31+C36</f>
        <v>80</v>
      </c>
      <c r="D25" s="5">
        <f>D26+D29+D31+D36+D34</f>
        <v>0</v>
      </c>
      <c r="E25" s="5">
        <f t="shared" si="0"/>
        <v>0</v>
      </c>
      <c r="F25" s="5">
        <f t="shared" si="1"/>
        <v>-80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80</v>
      </c>
      <c r="D26" s="5">
        <f>D27+D28</f>
        <v>4.6500000000000004</v>
      </c>
      <c r="E26" s="5">
        <f t="shared" si="0"/>
        <v>5.8125</v>
      </c>
      <c r="F26" s="5">
        <f t="shared" si="1"/>
        <v>-75.349999999999994</v>
      </c>
    </row>
    <row r="27" spans="1:6" ht="15.75" customHeight="1">
      <c r="A27" s="16">
        <v>1110502510</v>
      </c>
      <c r="B27" s="17" t="s">
        <v>226</v>
      </c>
      <c r="C27" s="12">
        <v>50</v>
      </c>
      <c r="D27" s="12">
        <v>4.6500000000000004</v>
      </c>
      <c r="E27" s="9">
        <f t="shared" si="0"/>
        <v>9.3000000000000007</v>
      </c>
      <c r="F27" s="9">
        <f t="shared" si="1"/>
        <v>-45.35</v>
      </c>
    </row>
    <row r="28" spans="1:6" ht="17.25" customHeight="1">
      <c r="A28" s="7">
        <v>1110503510</v>
      </c>
      <c r="B28" s="11" t="s">
        <v>225</v>
      </c>
      <c r="C28" s="12">
        <v>30</v>
      </c>
      <c r="D28" s="10">
        <v>0</v>
      </c>
      <c r="E28" s="9">
        <f t="shared" si="0"/>
        <v>0</v>
      </c>
      <c r="F28" s="9">
        <f t="shared" si="1"/>
        <v>-30</v>
      </c>
    </row>
    <row r="29" spans="1:6" s="15" customFormat="1" ht="15" customHeight="1">
      <c r="A29" s="68">
        <v>1130000000</v>
      </c>
      <c r="B29" s="69" t="s">
        <v>131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 ht="15.75" customHeight="1">
      <c r="A30" s="7">
        <v>1130206005</v>
      </c>
      <c r="B30" s="8" t="s">
        <v>224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15.75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0.75" hidden="1" customHeight="1">
      <c r="A32" s="16">
        <v>1140200000</v>
      </c>
      <c r="B32" s="18" t="s">
        <v>133</v>
      </c>
      <c r="C32" s="9"/>
      <c r="D32" s="10"/>
      <c r="E32" s="9" t="e">
        <f t="shared" si="0"/>
        <v>#DIV/0!</v>
      </c>
      <c r="F32" s="9">
        <f t="shared" si="1"/>
        <v>0</v>
      </c>
    </row>
    <row r="33" spans="1:7" ht="18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8" customHeight="1">
      <c r="A34" s="7">
        <v>1169000000</v>
      </c>
      <c r="B34" s="13" t="s">
        <v>340</v>
      </c>
      <c r="C34" s="9">
        <v>0</v>
      </c>
      <c r="D34" s="10">
        <v>0</v>
      </c>
      <c r="E34" s="9" t="e">
        <f>SUM(D34/C34*100)</f>
        <v>#DIV/0!</v>
      </c>
      <c r="F34" s="9">
        <f>SUM(D34-C34)</f>
        <v>0</v>
      </c>
    </row>
    <row r="35" spans="1:7" ht="18" customHeight="1">
      <c r="A35" s="7">
        <v>1169005010</v>
      </c>
      <c r="B35" s="8" t="s">
        <v>341</v>
      </c>
      <c r="C35" s="9">
        <v>0</v>
      </c>
      <c r="D35" s="10">
        <v>0</v>
      </c>
      <c r="E35" s="9" t="e">
        <f>SUM(D35/C35*100)</f>
        <v>#DIV/0!</v>
      </c>
      <c r="F35" s="9">
        <f>SUM(D35-C35)</f>
        <v>0</v>
      </c>
    </row>
    <row r="36" spans="1:7" ht="19.5" customHeight="1">
      <c r="A36" s="3">
        <v>1170000000</v>
      </c>
      <c r="B36" s="13" t="s">
        <v>135</v>
      </c>
      <c r="C36" s="5">
        <f>C37+C38</f>
        <v>0</v>
      </c>
      <c r="D36" s="5">
        <f>D37+D38</f>
        <v>-4.6500000000000004</v>
      </c>
      <c r="E36" s="5" t="e">
        <f t="shared" si="0"/>
        <v>#DIV/0!</v>
      </c>
      <c r="F36" s="5">
        <f t="shared" si="1"/>
        <v>-4.6500000000000004</v>
      </c>
    </row>
    <row r="37" spans="1:7" ht="15.75" customHeight="1">
      <c r="A37" s="7">
        <v>1170105005</v>
      </c>
      <c r="B37" s="8" t="s">
        <v>18</v>
      </c>
      <c r="C37" s="9">
        <v>0</v>
      </c>
      <c r="D37" s="9">
        <v>-4.6500000000000004</v>
      </c>
      <c r="E37" s="9" t="e">
        <f t="shared" si="0"/>
        <v>#DIV/0!</v>
      </c>
      <c r="F37" s="9">
        <f t="shared" si="1"/>
        <v>-4.6500000000000004</v>
      </c>
    </row>
    <row r="38" spans="1:7" ht="18.75" customHeight="1">
      <c r="A38" s="7">
        <v>1170505005</v>
      </c>
      <c r="B38" s="11" t="s">
        <v>221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20.25" customHeight="1">
      <c r="A39" s="3">
        <v>1000000000</v>
      </c>
      <c r="B39" s="4" t="s">
        <v>19</v>
      </c>
      <c r="C39" s="438">
        <f>SUM(C4,C25)</f>
        <v>2674.6179999999999</v>
      </c>
      <c r="D39" s="438">
        <f>SUM(D4,D25)</f>
        <v>80.580420000000004</v>
      </c>
      <c r="E39" s="5">
        <f t="shared" si="0"/>
        <v>3.0127823861201866</v>
      </c>
      <c r="F39" s="5">
        <f t="shared" si="1"/>
        <v>-2594.0375800000002</v>
      </c>
    </row>
    <row r="40" spans="1:7" s="6" customFormat="1">
      <c r="A40" s="3">
        <v>2000000000</v>
      </c>
      <c r="B40" s="4" t="s">
        <v>20</v>
      </c>
      <c r="C40" s="5">
        <f>C41+C43+C45+C46+C48+C49+C47+C42+C44</f>
        <v>2407.0309999999999</v>
      </c>
      <c r="D40" s="391">
        <f>D41+D43+D45+D46+D48+D49+D42+D47</f>
        <v>136.708</v>
      </c>
      <c r="E40" s="5">
        <f t="shared" si="0"/>
        <v>5.6795280160496482</v>
      </c>
      <c r="F40" s="5">
        <f t="shared" si="1"/>
        <v>-2270.3229999999999</v>
      </c>
      <c r="G40" s="19"/>
    </row>
    <row r="41" spans="1:7">
      <c r="A41" s="16">
        <v>2021000000</v>
      </c>
      <c r="B41" s="17" t="s">
        <v>21</v>
      </c>
      <c r="C41" s="99">
        <v>1462.5</v>
      </c>
      <c r="D41" s="20">
        <v>121.875</v>
      </c>
      <c r="E41" s="9">
        <f t="shared" si="0"/>
        <v>8.3333333333333321</v>
      </c>
      <c r="F41" s="9">
        <f t="shared" si="1"/>
        <v>-1340.625</v>
      </c>
    </row>
    <row r="42" spans="1:7" ht="17.25" customHeight="1">
      <c r="A42" s="16">
        <v>2021500200</v>
      </c>
      <c r="B42" s="17" t="s">
        <v>232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 ht="19.5" customHeight="1">
      <c r="A43" s="16">
        <v>2022000000</v>
      </c>
      <c r="B43" s="17" t="s">
        <v>22</v>
      </c>
      <c r="C43" s="12">
        <v>764.07</v>
      </c>
      <c r="D43" s="10">
        <v>0</v>
      </c>
      <c r="E43" s="9">
        <f t="shared" si="0"/>
        <v>0</v>
      </c>
      <c r="F43" s="9">
        <f t="shared" si="1"/>
        <v>-764.07</v>
      </c>
    </row>
    <row r="44" spans="1:7" hidden="1">
      <c r="A44" s="16">
        <v>2022999910</v>
      </c>
      <c r="B44" s="18" t="s">
        <v>350</v>
      </c>
      <c r="C44" s="12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7.25" customHeight="1">
      <c r="A45" s="16">
        <v>2023000000</v>
      </c>
      <c r="B45" s="17" t="s">
        <v>23</v>
      </c>
      <c r="C45" s="12">
        <v>180.46100000000001</v>
      </c>
      <c r="D45" s="251">
        <v>14.833</v>
      </c>
      <c r="E45" s="9">
        <f t="shared" si="0"/>
        <v>8.2195044912751225</v>
      </c>
      <c r="F45" s="9">
        <f t="shared" si="1"/>
        <v>-165.62800000000001</v>
      </c>
    </row>
    <row r="46" spans="1:7" ht="17.25" customHeight="1">
      <c r="A46" s="16">
        <v>2020400000</v>
      </c>
      <c r="B46" s="17" t="s">
        <v>24</v>
      </c>
      <c r="C46" s="12">
        <v>0</v>
      </c>
      <c r="D46" s="252">
        <v>0</v>
      </c>
      <c r="E46" s="9" t="e">
        <f t="shared" si="0"/>
        <v>#DIV/0!</v>
      </c>
      <c r="F46" s="9">
        <f t="shared" si="1"/>
        <v>0</v>
      </c>
    </row>
    <row r="47" spans="1:7" ht="20.25" customHeight="1">
      <c r="A47" s="7">
        <v>2070500010</v>
      </c>
      <c r="B47" s="18" t="s">
        <v>298</v>
      </c>
      <c r="C47" s="12">
        <v>0</v>
      </c>
      <c r="D47" s="252">
        <v>0</v>
      </c>
      <c r="E47" s="9" t="e">
        <f t="shared" si="0"/>
        <v>#DIV/0!</v>
      </c>
      <c r="F47" s="9">
        <f t="shared" si="1"/>
        <v>0</v>
      </c>
    </row>
    <row r="48" spans="1:7" ht="19.5" hidden="1" customHeight="1">
      <c r="A48" s="16">
        <v>2020900000</v>
      </c>
      <c r="B48" s="18" t="s">
        <v>25</v>
      </c>
      <c r="C48" s="12"/>
      <c r="D48" s="252"/>
      <c r="E48" s="9" t="e">
        <f t="shared" si="0"/>
        <v>#DIV/0!</v>
      </c>
      <c r="F48" s="9">
        <f t="shared" si="1"/>
        <v>0</v>
      </c>
    </row>
    <row r="49" spans="1:7" ht="0.75" hidden="1" customHeight="1">
      <c r="A49" s="7">
        <v>2190500005</v>
      </c>
      <c r="B49" s="11" t="s">
        <v>26</v>
      </c>
      <c r="C49" s="14"/>
      <c r="D49" s="14"/>
      <c r="E49" s="5"/>
      <c r="F49" s="5">
        <f>SUM(D49-C49)</f>
        <v>0</v>
      </c>
    </row>
    <row r="50" spans="1:7" s="6" customFormat="1" ht="3" hidden="1" customHeight="1">
      <c r="A50" s="3">
        <v>3000000000</v>
      </c>
      <c r="B50" s="13" t="s">
        <v>27</v>
      </c>
      <c r="C50" s="122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7" s="6" customFormat="1" ht="17.25" customHeight="1">
      <c r="A51" s="3"/>
      <c r="B51" s="4" t="s">
        <v>28</v>
      </c>
      <c r="C51" s="386">
        <f>C39+C40</f>
        <v>5081.6489999999994</v>
      </c>
      <c r="D51" s="387">
        <f>D39+D40</f>
        <v>217.28842</v>
      </c>
      <c r="E51" s="5">
        <f t="shared" si="0"/>
        <v>4.275943104295477</v>
      </c>
      <c r="F51" s="5">
        <f t="shared" si="1"/>
        <v>-4864.3605799999996</v>
      </c>
      <c r="G51" s="293"/>
    </row>
    <row r="52" spans="1:7" s="6" customFormat="1">
      <c r="A52" s="3"/>
      <c r="B52" s="21" t="s">
        <v>321</v>
      </c>
      <c r="C52" s="93">
        <f>C51-C98</f>
        <v>0</v>
      </c>
      <c r="D52" s="93">
        <f>D51-D98</f>
        <v>52.966010000000011</v>
      </c>
      <c r="E52" s="22"/>
      <c r="F52" s="22"/>
    </row>
    <row r="53" spans="1:7" ht="23.25" customHeight="1">
      <c r="A53" s="23"/>
      <c r="B53" s="24"/>
      <c r="C53" s="242"/>
      <c r="D53" s="242"/>
      <c r="E53" s="132"/>
      <c r="F53" s="92"/>
    </row>
    <row r="54" spans="1:7" ht="65.25" customHeight="1">
      <c r="A54" s="28" t="s">
        <v>1</v>
      </c>
      <c r="B54" s="28" t="s">
        <v>29</v>
      </c>
      <c r="C54" s="72" t="s">
        <v>434</v>
      </c>
      <c r="D54" s="103" t="s">
        <v>413</v>
      </c>
      <c r="E54" s="72" t="s">
        <v>3</v>
      </c>
      <c r="F54" s="74" t="s">
        <v>4</v>
      </c>
    </row>
    <row r="55" spans="1:7" ht="19.5" customHeight="1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>
      <c r="A56" s="30" t="s">
        <v>30</v>
      </c>
      <c r="B56" s="31" t="s">
        <v>31</v>
      </c>
      <c r="C56" s="32">
        <f>C57+C58+C59+C60+C61+C63+C62</f>
        <v>1204.2350000000001</v>
      </c>
      <c r="D56" s="33">
        <f>D57+D58+D59+D60+D61+D63+D62</f>
        <v>27.872409999999999</v>
      </c>
      <c r="E56" s="34">
        <f>SUM(D56/C56*100)</f>
        <v>2.3145324625176973</v>
      </c>
      <c r="F56" s="34">
        <f>SUM(D56-C56)</f>
        <v>-1176.3625900000002</v>
      </c>
    </row>
    <row r="57" spans="1:7" s="6" customFormat="1" ht="0.75" hidden="1" customHeight="1">
      <c r="A57" s="35" t="s">
        <v>32</v>
      </c>
      <c r="B57" s="36" t="s">
        <v>33</v>
      </c>
      <c r="C57" s="37"/>
      <c r="D57" s="37"/>
      <c r="E57" s="38"/>
      <c r="F57" s="38"/>
    </row>
    <row r="58" spans="1:7" ht="18" customHeight="1">
      <c r="A58" s="35" t="s">
        <v>34</v>
      </c>
      <c r="B58" s="39" t="s">
        <v>35</v>
      </c>
      <c r="C58" s="37">
        <v>1195.0350000000001</v>
      </c>
      <c r="D58" s="37">
        <v>27.872409999999999</v>
      </c>
      <c r="E58" s="38">
        <f t="shared" ref="E58:E98" si="3">SUM(D58/C58*100)</f>
        <v>2.3323509353282539</v>
      </c>
      <c r="F58" s="38">
        <f t="shared" ref="F58:F98" si="4">SUM(D58-C58)</f>
        <v>-1167.1625900000001</v>
      </c>
    </row>
    <row r="59" spans="1:7" ht="16.5" hidden="1" customHeight="1">
      <c r="A59" s="35" t="s">
        <v>36</v>
      </c>
      <c r="B59" s="39" t="s">
        <v>37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38</v>
      </c>
      <c r="B60" s="39" t="s">
        <v>39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 ht="15.75" customHeight="1">
      <c r="A61" s="35" t="s">
        <v>40</v>
      </c>
      <c r="B61" s="39" t="s">
        <v>41</v>
      </c>
      <c r="C61" s="3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42</v>
      </c>
      <c r="B62" s="39" t="s">
        <v>43</v>
      </c>
      <c r="C62" s="40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7" ht="18" customHeight="1">
      <c r="A63" s="35" t="s">
        <v>44</v>
      </c>
      <c r="B63" s="39" t="s">
        <v>45</v>
      </c>
      <c r="C63" s="37">
        <v>4.2</v>
      </c>
      <c r="D63" s="37">
        <v>0</v>
      </c>
      <c r="E63" s="38">
        <f t="shared" si="3"/>
        <v>0</v>
      </c>
      <c r="F63" s="38">
        <f t="shared" si="4"/>
        <v>-4.2</v>
      </c>
    </row>
    <row r="64" spans="1:7" s="6" customFormat="1">
      <c r="A64" s="41" t="s">
        <v>46</v>
      </c>
      <c r="B64" s="42" t="s">
        <v>47</v>
      </c>
      <c r="C64" s="32">
        <f>C65</f>
        <v>177.95</v>
      </c>
      <c r="D64" s="32">
        <f>D65</f>
        <v>4</v>
      </c>
      <c r="E64" s="34">
        <f t="shared" si="3"/>
        <v>2.2478224220286598</v>
      </c>
      <c r="F64" s="34">
        <f t="shared" si="4"/>
        <v>-173.95</v>
      </c>
    </row>
    <row r="65" spans="1:7">
      <c r="A65" s="43" t="s">
        <v>48</v>
      </c>
      <c r="B65" s="44" t="s">
        <v>49</v>
      </c>
      <c r="C65" s="37">
        <v>177.95</v>
      </c>
      <c r="D65" s="37">
        <v>4</v>
      </c>
      <c r="E65" s="38">
        <f t="shared" si="3"/>
        <v>2.2478224220286598</v>
      </c>
      <c r="F65" s="38">
        <f t="shared" si="4"/>
        <v>-173.95</v>
      </c>
    </row>
    <row r="66" spans="1:7" s="6" customFormat="1" ht="18.75" customHeight="1">
      <c r="A66" s="30" t="s">
        <v>50</v>
      </c>
      <c r="B66" s="31" t="s">
        <v>51</v>
      </c>
      <c r="C66" s="32">
        <f>C70+C69+C68+C67</f>
        <v>8</v>
      </c>
      <c r="D66" s="32">
        <f>D70+D69+D68+D67</f>
        <v>1.35</v>
      </c>
      <c r="E66" s="34">
        <f t="shared" si="3"/>
        <v>16.875</v>
      </c>
      <c r="F66" s="34">
        <f t="shared" si="4"/>
        <v>-6.65</v>
      </c>
    </row>
    <row r="67" spans="1:7" hidden="1">
      <c r="A67" s="35" t="s">
        <v>52</v>
      </c>
      <c r="B67" s="39" t="s">
        <v>53</v>
      </c>
      <c r="C67" s="37"/>
      <c r="D67" s="37"/>
      <c r="E67" s="38" t="e">
        <f t="shared" si="3"/>
        <v>#DIV/0!</v>
      </c>
      <c r="F67" s="38">
        <f t="shared" si="4"/>
        <v>0</v>
      </c>
    </row>
    <row r="68" spans="1:7" hidden="1">
      <c r="A68" s="45" t="s">
        <v>54</v>
      </c>
      <c r="B68" s="39" t="s">
        <v>55</v>
      </c>
      <c r="C68" s="37"/>
      <c r="D68" s="37"/>
      <c r="E68" s="38" t="e">
        <f t="shared" si="3"/>
        <v>#DIV/0!</v>
      </c>
      <c r="F68" s="38">
        <f t="shared" si="4"/>
        <v>0</v>
      </c>
    </row>
    <row r="69" spans="1:7" ht="15.75" customHeight="1">
      <c r="A69" s="46" t="s">
        <v>56</v>
      </c>
      <c r="B69" s="47" t="s">
        <v>57</v>
      </c>
      <c r="C69" s="37">
        <v>1.5</v>
      </c>
      <c r="D69" s="37">
        <v>0</v>
      </c>
      <c r="E69" s="38">
        <f t="shared" si="3"/>
        <v>0</v>
      </c>
      <c r="F69" s="38">
        <f t="shared" si="4"/>
        <v>-1.5</v>
      </c>
    </row>
    <row r="70" spans="1:7" ht="15.75" customHeight="1">
      <c r="A70" s="46" t="s">
        <v>219</v>
      </c>
      <c r="B70" s="47" t="s">
        <v>220</v>
      </c>
      <c r="C70" s="37">
        <v>6.5</v>
      </c>
      <c r="D70" s="37">
        <v>1.35</v>
      </c>
      <c r="E70" s="38">
        <f>SUM(D70/C70*100)</f>
        <v>20.76923076923077</v>
      </c>
      <c r="F70" s="38">
        <f>SUM(D70-C70)</f>
        <v>-5.15</v>
      </c>
    </row>
    <row r="71" spans="1:7" s="6" customFormat="1">
      <c r="A71" s="30" t="s">
        <v>58</v>
      </c>
      <c r="B71" s="31" t="s">
        <v>59</v>
      </c>
      <c r="C71" s="48">
        <f>SUM(C72:C75)</f>
        <v>1369.855</v>
      </c>
      <c r="D71" s="48">
        <f>SUM(D72:D75)</f>
        <v>0</v>
      </c>
      <c r="E71" s="34">
        <f t="shared" si="3"/>
        <v>0</v>
      </c>
      <c r="F71" s="34">
        <f t="shared" si="4"/>
        <v>-1369.855</v>
      </c>
    </row>
    <row r="72" spans="1:7" ht="17.25" customHeight="1">
      <c r="A72" s="35" t="s">
        <v>60</v>
      </c>
      <c r="B72" s="39" t="s">
        <v>61</v>
      </c>
      <c r="C72" s="49">
        <v>6.25</v>
      </c>
      <c r="D72" s="37">
        <v>0</v>
      </c>
      <c r="E72" s="38">
        <f t="shared" si="3"/>
        <v>0</v>
      </c>
      <c r="F72" s="38">
        <f t="shared" si="4"/>
        <v>-6.25</v>
      </c>
    </row>
    <row r="73" spans="1:7" s="6" customFormat="1" ht="17.25" customHeight="1">
      <c r="A73" s="35" t="s">
        <v>62</v>
      </c>
      <c r="B73" s="39" t="s">
        <v>63</v>
      </c>
      <c r="C73" s="49">
        <v>100</v>
      </c>
      <c r="D73" s="37">
        <v>0</v>
      </c>
      <c r="E73" s="38">
        <f t="shared" si="3"/>
        <v>0</v>
      </c>
      <c r="F73" s="38">
        <f t="shared" si="4"/>
        <v>-100</v>
      </c>
      <c r="G73" s="50"/>
    </row>
    <row r="74" spans="1:7">
      <c r="A74" s="35" t="s">
        <v>64</v>
      </c>
      <c r="B74" s="39" t="s">
        <v>65</v>
      </c>
      <c r="C74" s="49">
        <v>1213.605</v>
      </c>
      <c r="D74" s="37">
        <v>0</v>
      </c>
      <c r="E74" s="38">
        <f t="shared" si="3"/>
        <v>0</v>
      </c>
      <c r="F74" s="38">
        <f t="shared" si="4"/>
        <v>-1213.605</v>
      </c>
    </row>
    <row r="75" spans="1:7">
      <c r="A75" s="35" t="s">
        <v>66</v>
      </c>
      <c r="B75" s="39" t="s">
        <v>67</v>
      </c>
      <c r="C75" s="49">
        <v>50</v>
      </c>
      <c r="D75" s="37">
        <v>0</v>
      </c>
      <c r="E75" s="38">
        <f t="shared" si="3"/>
        <v>0</v>
      </c>
      <c r="F75" s="38">
        <f t="shared" si="4"/>
        <v>-50</v>
      </c>
    </row>
    <row r="76" spans="1:7" s="6" customFormat="1" ht="18" customHeight="1">
      <c r="A76" s="30" t="s">
        <v>68</v>
      </c>
      <c r="B76" s="31" t="s">
        <v>69</v>
      </c>
      <c r="C76" s="32">
        <f>SUM(C77:C80)</f>
        <v>720.50900000000001</v>
      </c>
      <c r="D76" s="32">
        <f>SUM(D77:D80)</f>
        <v>0</v>
      </c>
      <c r="E76" s="34">
        <f t="shared" si="3"/>
        <v>0</v>
      </c>
      <c r="F76" s="34">
        <f t="shared" si="4"/>
        <v>-720.50900000000001</v>
      </c>
    </row>
    <row r="77" spans="1:7" hidden="1">
      <c r="A77" s="35" t="s">
        <v>70</v>
      </c>
      <c r="B77" s="51" t="s">
        <v>71</v>
      </c>
      <c r="C77" s="37"/>
      <c r="D77" s="37"/>
      <c r="E77" s="38" t="e">
        <f t="shared" si="3"/>
        <v>#DIV/0!</v>
      </c>
      <c r="F77" s="38">
        <f t="shared" si="4"/>
        <v>0</v>
      </c>
    </row>
    <row r="78" spans="1:7" ht="15.75" hidden="1" customHeight="1">
      <c r="A78" s="35" t="s">
        <v>72</v>
      </c>
      <c r="B78" s="51" t="s">
        <v>73</v>
      </c>
      <c r="C78" s="37"/>
      <c r="D78" s="37"/>
      <c r="E78" s="38" t="e">
        <f t="shared" si="3"/>
        <v>#DIV/0!</v>
      </c>
      <c r="F78" s="38">
        <f t="shared" si="4"/>
        <v>0</v>
      </c>
    </row>
    <row r="79" spans="1:7" ht="16.5" customHeight="1">
      <c r="A79" s="35" t="s">
        <v>74</v>
      </c>
      <c r="B79" s="39" t="s">
        <v>75</v>
      </c>
      <c r="C79" s="37">
        <v>720.50900000000001</v>
      </c>
      <c r="D79" s="37">
        <v>0</v>
      </c>
      <c r="E79" s="38">
        <f t="shared" si="3"/>
        <v>0</v>
      </c>
      <c r="F79" s="38">
        <f t="shared" si="4"/>
        <v>-720.50900000000001</v>
      </c>
    </row>
    <row r="80" spans="1:7" ht="31.5" hidden="1">
      <c r="A80" s="35" t="s">
        <v>264</v>
      </c>
      <c r="B80" s="39" t="s">
        <v>278</v>
      </c>
      <c r="C80" s="37">
        <v>0</v>
      </c>
      <c r="D80" s="37">
        <v>0</v>
      </c>
      <c r="E80" s="38" t="e">
        <f t="shared" si="3"/>
        <v>#DIV/0!</v>
      </c>
      <c r="F80" s="38">
        <f t="shared" si="4"/>
        <v>0</v>
      </c>
    </row>
    <row r="81" spans="1:6" s="6" customFormat="1">
      <c r="A81" s="30" t="s">
        <v>86</v>
      </c>
      <c r="B81" s="31" t="s">
        <v>87</v>
      </c>
      <c r="C81" s="32">
        <f>C82</f>
        <v>1599.1</v>
      </c>
      <c r="D81" s="32">
        <f>SUM(D82)</f>
        <v>131.1</v>
      </c>
      <c r="E81" s="34">
        <f t="shared" si="3"/>
        <v>8.1983615783878427</v>
      </c>
      <c r="F81" s="34">
        <f t="shared" si="4"/>
        <v>-1468</v>
      </c>
    </row>
    <row r="82" spans="1:6" ht="16.5" hidden="1" customHeight="1">
      <c r="A82" s="35" t="s">
        <v>88</v>
      </c>
      <c r="B82" s="39" t="s">
        <v>234</v>
      </c>
      <c r="C82" s="37">
        <v>1599.1</v>
      </c>
      <c r="D82" s="37">
        <v>131.1</v>
      </c>
      <c r="E82" s="38">
        <f t="shared" si="3"/>
        <v>8.1983615783878427</v>
      </c>
      <c r="F82" s="38">
        <f t="shared" si="4"/>
        <v>-1468</v>
      </c>
    </row>
    <row r="83" spans="1:6" s="6" customFormat="1" ht="18" hidden="1" customHeight="1">
      <c r="A83" s="52">
        <v>1000</v>
      </c>
      <c r="B83" s="31" t="s">
        <v>89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0.75" hidden="1" customHeight="1">
      <c r="A84" s="53">
        <v>1001</v>
      </c>
      <c r="B84" s="54" t="s">
        <v>90</v>
      </c>
      <c r="C84" s="37"/>
      <c r="D84" s="32">
        <v>0</v>
      </c>
      <c r="E84" s="38" t="e">
        <f t="shared" si="3"/>
        <v>#DIV/0!</v>
      </c>
      <c r="F84" s="38">
        <f t="shared" si="4"/>
        <v>0</v>
      </c>
    </row>
    <row r="85" spans="1:6" ht="18.75" hidden="1" customHeight="1">
      <c r="A85" s="53">
        <v>1003</v>
      </c>
      <c r="B85" s="54" t="s">
        <v>91</v>
      </c>
      <c r="C85" s="37">
        <v>0</v>
      </c>
      <c r="D85" s="32">
        <v>0</v>
      </c>
      <c r="E85" s="38" t="e">
        <f t="shared" si="3"/>
        <v>#DIV/0!</v>
      </c>
      <c r="F85" s="38">
        <f t="shared" si="4"/>
        <v>0</v>
      </c>
    </row>
    <row r="86" spans="1:6" ht="19.5" hidden="1" customHeight="1">
      <c r="A86" s="53">
        <v>1004</v>
      </c>
      <c r="B86" s="54" t="s">
        <v>92</v>
      </c>
      <c r="C86" s="37">
        <v>0</v>
      </c>
      <c r="D86" s="32">
        <v>0</v>
      </c>
      <c r="E86" s="38" t="e">
        <f t="shared" si="3"/>
        <v>#DIV/0!</v>
      </c>
      <c r="F86" s="38">
        <f t="shared" si="4"/>
        <v>0</v>
      </c>
    </row>
    <row r="87" spans="1:6" ht="18" customHeight="1">
      <c r="A87" s="35" t="s">
        <v>93</v>
      </c>
      <c r="B87" s="39" t="s">
        <v>94</v>
      </c>
      <c r="C87" s="37">
        <v>0</v>
      </c>
      <c r="D87" s="37">
        <v>0</v>
      </c>
      <c r="E87" s="38"/>
      <c r="F87" s="38">
        <f t="shared" si="4"/>
        <v>0</v>
      </c>
    </row>
    <row r="88" spans="1:6" ht="15.75" customHeight="1">
      <c r="A88" s="30" t="s">
        <v>95</v>
      </c>
      <c r="B88" s="31" t="s">
        <v>96</v>
      </c>
      <c r="C88" s="32">
        <f>C89+C90+C91+C92+C93</f>
        <v>2</v>
      </c>
      <c r="D88" s="32">
        <f>D89+D90+D91+D92+D93</f>
        <v>0</v>
      </c>
      <c r="E88" s="38">
        <f t="shared" si="3"/>
        <v>0</v>
      </c>
      <c r="F88" s="22">
        <f>F89+F90+F91+F92+F93</f>
        <v>-2</v>
      </c>
    </row>
    <row r="89" spans="1:6" ht="19.5" customHeight="1">
      <c r="A89" s="35" t="s">
        <v>97</v>
      </c>
      <c r="B89" s="39" t="s">
        <v>98</v>
      </c>
      <c r="C89" s="37">
        <v>2</v>
      </c>
      <c r="D89" s="37">
        <v>0</v>
      </c>
      <c r="E89" s="38">
        <f t="shared" si="3"/>
        <v>0</v>
      </c>
      <c r="F89" s="38">
        <f>SUM(D89-C89)</f>
        <v>-2</v>
      </c>
    </row>
    <row r="90" spans="1:6" ht="15" hidden="1" customHeight="1">
      <c r="A90" s="35" t="s">
        <v>99</v>
      </c>
      <c r="B90" s="39" t="s">
        <v>100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15" hidden="1" customHeight="1">
      <c r="A91" s="35" t="s">
        <v>101</v>
      </c>
      <c r="B91" s="39" t="s">
        <v>102</v>
      </c>
      <c r="C91" s="37"/>
      <c r="D91" s="37"/>
      <c r="E91" s="38" t="e">
        <f t="shared" si="3"/>
        <v>#DIV/0!</v>
      </c>
      <c r="F91" s="38"/>
    </row>
    <row r="92" spans="1:6" ht="15" hidden="1" customHeight="1">
      <c r="A92" s="35" t="s">
        <v>103</v>
      </c>
      <c r="B92" s="39" t="s">
        <v>104</v>
      </c>
      <c r="C92" s="37"/>
      <c r="D92" s="37"/>
      <c r="E92" s="38" t="e">
        <f t="shared" si="3"/>
        <v>#DIV/0!</v>
      </c>
      <c r="F92" s="38"/>
    </row>
    <row r="93" spans="1:6" ht="13.5" hidden="1" customHeight="1">
      <c r="A93" s="35" t="s">
        <v>105</v>
      </c>
      <c r="B93" s="39" t="s">
        <v>106</v>
      </c>
      <c r="C93" s="37"/>
      <c r="D93" s="37"/>
      <c r="E93" s="38" t="e">
        <f t="shared" si="3"/>
        <v>#DIV/0!</v>
      </c>
      <c r="F93" s="38"/>
    </row>
    <row r="94" spans="1:6" s="6" customFormat="1" ht="0.75" hidden="1" customHeight="1">
      <c r="A94" s="52">
        <v>1400</v>
      </c>
      <c r="B94" s="56" t="s">
        <v>115</v>
      </c>
      <c r="C94" s="48">
        <f>C95+C96+C97</f>
        <v>0</v>
      </c>
      <c r="D94" s="48">
        <f>SUM(D95:D97)</f>
        <v>0</v>
      </c>
      <c r="E94" s="34" t="e">
        <f t="shared" si="3"/>
        <v>#DIV/0!</v>
      </c>
      <c r="F94" s="34">
        <f t="shared" si="4"/>
        <v>0</v>
      </c>
    </row>
    <row r="95" spans="1:6" ht="15" hidden="1" customHeight="1">
      <c r="A95" s="53">
        <v>1401</v>
      </c>
      <c r="B95" s="54" t="s">
        <v>116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57.75" hidden="1" customHeight="1">
      <c r="A96" s="53">
        <v>1402</v>
      </c>
      <c r="B96" s="54" t="s">
        <v>117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6" ht="15" hidden="1" customHeight="1">
      <c r="A97" s="53">
        <v>1403</v>
      </c>
      <c r="B97" s="54" t="s">
        <v>118</v>
      </c>
      <c r="C97" s="49">
        <v>0</v>
      </c>
      <c r="D97" s="37">
        <v>0</v>
      </c>
      <c r="E97" s="38" t="e">
        <f t="shared" si="3"/>
        <v>#DIV/0!</v>
      </c>
      <c r="F97" s="38">
        <f t="shared" si="4"/>
        <v>0</v>
      </c>
    </row>
    <row r="98" spans="1:6" s="6" customFormat="1" ht="16.5" customHeight="1">
      <c r="A98" s="52"/>
      <c r="B98" s="57" t="s">
        <v>119</v>
      </c>
      <c r="C98" s="377">
        <f>C56+C64+C66+C71+C76+C81+C83+C88+C94</f>
        <v>5081.6489999999994</v>
      </c>
      <c r="D98" s="377">
        <f>D56+D64+D66+D71+D76+D81+D83+D88+D94</f>
        <v>164.32240999999999</v>
      </c>
      <c r="E98" s="34">
        <f t="shared" si="3"/>
        <v>3.2336434492032016</v>
      </c>
      <c r="F98" s="34">
        <f t="shared" si="4"/>
        <v>-4917.3265899999997</v>
      </c>
    </row>
    <row r="99" spans="1:6" ht="20.25" customHeight="1">
      <c r="C99" s="344"/>
      <c r="D99" s="345"/>
    </row>
    <row r="100" spans="1:6" s="65" customFormat="1" ht="13.5" customHeight="1">
      <c r="A100" s="63" t="s">
        <v>120</v>
      </c>
      <c r="B100" s="63"/>
      <c r="C100" s="64"/>
      <c r="D100" s="64"/>
    </row>
    <row r="101" spans="1:6" s="65" customFormat="1" ht="12.75">
      <c r="A101" s="66" t="s">
        <v>121</v>
      </c>
      <c r="B101" s="66"/>
      <c r="C101" s="134" t="s">
        <v>122</v>
      </c>
      <c r="D101" s="134"/>
    </row>
    <row r="102" spans="1:6" ht="5.25" customHeight="1"/>
  </sheetData>
  <customSheetViews>
    <customSheetView guid="{48371D92-7293-4EF7-9726-BD0490560EEB}" hiddenRows="1" topLeftCell="A51">
      <selection activeCell="D98" sqref="D98"/>
      <pageMargins left="0.7" right="0.7" top="0.75" bottom="0.75" header="0.3" footer="0.3"/>
      <pageSetup paperSize="9" scale="57" orientation="portrait" r:id="rId1"/>
    </customSheetView>
    <customSheetView guid="{1A52382B-3765-4E8C-903F-6B8919B7242E}" hiddenRows="1" topLeftCell="A43">
      <selection activeCell="B100" sqref="B100"/>
      <pageMargins left="0.7" right="0.7" top="0.75" bottom="0.75" header="0.3" footer="0.3"/>
      <pageSetup paperSize="9" scale="57" orientation="portrait" r:id="rId2"/>
    </customSheetView>
    <customSheetView guid="{B30CE22D-C12F-4E12-8BB9-3AAE0A6991CC}" scale="70" showPageBreaks="1" hiddenRows="1" view="pageBreakPreview" topLeftCell="A14">
      <selection activeCell="C98" sqref="C98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42584DC0-1D41-4C93-9B38-C388E7B8DAC4}" scale="70" showPageBreaks="1" hiddenRows="1" view="pageBreakPreview" topLeftCell="A69">
      <selection activeCell="C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1718F1EE-9F48-4DBE-9531-3B70F9C4A5DD}" scale="70" showPageBreaks="1" hiddenRows="1" view="pageBreakPreview" topLeftCell="A45">
      <selection activeCell="C64" sqref="C64"/>
      <pageMargins left="0.7" right="0.7" top="0.75" bottom="0.75" header="0.3" footer="0.3"/>
      <pageSetup paperSize="9" scale="40" orientation="portrait" r:id="rId5"/>
    </customSheetView>
    <customSheetView guid="{3DCB9AAA-F09C-4EA6-B992-F93E466D374A}" hiddenRows="1" topLeftCell="A43">
      <selection activeCell="B100" sqref="B100"/>
      <pageMargins left="0.7" right="0.7" top="0.75" bottom="0.75" header="0.3" footer="0.3"/>
      <pageSetup paperSize="9" scale="57" orientation="portrait" r:id="rId6"/>
    </customSheetView>
    <customSheetView guid="{A54C432C-6C68-4B53-A75C-446EB3A61B2B}" scale="70" showPageBreaks="1" hiddenRows="1" view="pageBreakPreview" topLeftCell="A51">
      <selection activeCell="D88" sqref="D88"/>
      <pageMargins left="0.70866141732283472" right="0.70866141732283472" top="0.74803149606299213" bottom="0.74803149606299213" header="0.31496062992125984" footer="0.31496062992125984"/>
      <pageSetup paperSize="9" scale="63" orientation="portrait" r:id="rId7"/>
    </customSheetView>
    <customSheetView guid="{5BFCA170-DEAE-4D2C-98A0-1E68B427AC01}" showPageBreaks="1" hiddenRows="1" topLeftCell="A51">
      <selection activeCell="D98" sqref="D98"/>
      <pageMargins left="0.7" right="0.7" top="0.75" bottom="0.75" header="0.3" footer="0.3"/>
      <pageSetup paperSize="9" scale="57" orientation="portrait" r:id="rId8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57" orientation="portrait" r:id="rId9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G102"/>
  <sheetViews>
    <sheetView topLeftCell="A10" zoomScaleSheetLayoutView="70" workbookViewId="0">
      <selection activeCell="C35" sqref="C35"/>
    </sheetView>
  </sheetViews>
  <sheetFormatPr defaultRowHeight="15.75"/>
  <cols>
    <col min="1" max="1" width="17" style="58" customWidth="1"/>
    <col min="2" max="2" width="57.5703125" style="59" customWidth="1"/>
    <col min="3" max="3" width="16.5703125" style="62" customWidth="1"/>
    <col min="4" max="4" width="16.28515625" style="62" customWidth="1"/>
    <col min="5" max="5" width="13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37" t="s">
        <v>424</v>
      </c>
      <c r="B1" s="537"/>
      <c r="C1" s="537"/>
      <c r="D1" s="537"/>
      <c r="E1" s="537"/>
      <c r="F1" s="537"/>
    </row>
    <row r="2" spans="1:6">
      <c r="A2" s="537"/>
      <c r="B2" s="537"/>
      <c r="C2" s="537"/>
      <c r="D2" s="537"/>
      <c r="E2" s="537"/>
      <c r="F2" s="537"/>
    </row>
    <row r="3" spans="1:6" ht="63">
      <c r="A3" s="2" t="s">
        <v>1</v>
      </c>
      <c r="B3" s="2" t="s">
        <v>2</v>
      </c>
      <c r="C3" s="72" t="s">
        <v>434</v>
      </c>
      <c r="D3" s="73" t="s">
        <v>417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1828.2080000000001</v>
      </c>
      <c r="D4" s="5">
        <f>D5+D12+D14+D17+D7+D20</f>
        <v>83.985309999999998</v>
      </c>
      <c r="E4" s="5">
        <f>SUM(D4/C4*100)</f>
        <v>4.5938596702344592</v>
      </c>
      <c r="F4" s="5">
        <f>SUM(D4-C4)</f>
        <v>-1744.2226900000001</v>
      </c>
    </row>
    <row r="5" spans="1:6" s="6" customFormat="1">
      <c r="A5" s="68">
        <v>1010000000</v>
      </c>
      <c r="B5" s="67" t="s">
        <v>6</v>
      </c>
      <c r="C5" s="5">
        <f>C6</f>
        <v>111.54300000000001</v>
      </c>
      <c r="D5" s="5">
        <f>D6</f>
        <v>16.177620000000001</v>
      </c>
      <c r="E5" s="5">
        <f t="shared" ref="E5:E51" si="0">SUM(D5/C5*100)</f>
        <v>14.503482961727766</v>
      </c>
      <c r="F5" s="5">
        <f t="shared" ref="F5:F51" si="1">SUM(D5-C5)</f>
        <v>-95.365380000000002</v>
      </c>
    </row>
    <row r="6" spans="1:6">
      <c r="A6" s="7">
        <v>1010200001</v>
      </c>
      <c r="B6" s="8" t="s">
        <v>229</v>
      </c>
      <c r="C6" s="9">
        <v>111.54300000000001</v>
      </c>
      <c r="D6" s="10">
        <v>16.177620000000001</v>
      </c>
      <c r="E6" s="9">
        <f t="shared" ref="E6:E11" si="2">SUM(D6/C6*100)</f>
        <v>14.503482961727766</v>
      </c>
      <c r="F6" s="9">
        <f t="shared" si="1"/>
        <v>-95.365380000000002</v>
      </c>
    </row>
    <row r="7" spans="1:6" ht="31.5">
      <c r="A7" s="3">
        <v>1030000000</v>
      </c>
      <c r="B7" s="13" t="s">
        <v>281</v>
      </c>
      <c r="C7" s="5">
        <f>C8+C10+C9</f>
        <v>523.66500000000008</v>
      </c>
      <c r="D7" s="5">
        <f>D8+D10+D9+D11</f>
        <v>59.600710000000007</v>
      </c>
      <c r="E7" s="9">
        <f t="shared" si="2"/>
        <v>11.381457611259107</v>
      </c>
      <c r="F7" s="9">
        <f t="shared" si="1"/>
        <v>-464.06429000000009</v>
      </c>
    </row>
    <row r="8" spans="1:6">
      <c r="A8" s="7">
        <v>1030223001</v>
      </c>
      <c r="B8" s="8" t="s">
        <v>283</v>
      </c>
      <c r="C8" s="9">
        <v>195.33</v>
      </c>
      <c r="D8" s="10">
        <v>26.02797</v>
      </c>
      <c r="E8" s="9">
        <f t="shared" si="2"/>
        <v>13.325126708646904</v>
      </c>
      <c r="F8" s="9">
        <f t="shared" si="1"/>
        <v>-169.30203</v>
      </c>
    </row>
    <row r="9" spans="1:6">
      <c r="A9" s="7">
        <v>1030224001</v>
      </c>
      <c r="B9" s="8" t="s">
        <v>289</v>
      </c>
      <c r="C9" s="9">
        <v>2.0950000000000002</v>
      </c>
      <c r="D9" s="10">
        <v>0.19434999999999999</v>
      </c>
      <c r="E9" s="9">
        <f t="shared" si="2"/>
        <v>9.2768496420047732</v>
      </c>
      <c r="F9" s="9">
        <f t="shared" si="1"/>
        <v>-1.9006500000000002</v>
      </c>
    </row>
    <row r="10" spans="1:6">
      <c r="A10" s="7">
        <v>1030225001</v>
      </c>
      <c r="B10" s="8" t="s">
        <v>282</v>
      </c>
      <c r="C10" s="9">
        <v>326.24</v>
      </c>
      <c r="D10" s="10">
        <v>37.88259</v>
      </c>
      <c r="E10" s="9">
        <f t="shared" si="2"/>
        <v>11.611877758705248</v>
      </c>
      <c r="F10" s="9">
        <f t="shared" si="1"/>
        <v>-288.35741000000002</v>
      </c>
    </row>
    <row r="11" spans="1:6">
      <c r="A11" s="7">
        <v>1030226001</v>
      </c>
      <c r="B11" s="8" t="s">
        <v>291</v>
      </c>
      <c r="C11" s="9">
        <v>0</v>
      </c>
      <c r="D11" s="10">
        <v>-4.5042</v>
      </c>
      <c r="E11" s="9" t="e">
        <f t="shared" si="2"/>
        <v>#DIV/0!</v>
      </c>
      <c r="F11" s="9">
        <f t="shared" si="1"/>
        <v>-4.5042</v>
      </c>
    </row>
    <row r="12" spans="1:6" s="6" customFormat="1">
      <c r="A12" s="68">
        <v>1050000000</v>
      </c>
      <c r="B12" s="67" t="s">
        <v>7</v>
      </c>
      <c r="C12" s="5">
        <f>SUM(C13:C13)</f>
        <v>45</v>
      </c>
      <c r="D12" s="5">
        <f>D13</f>
        <v>0</v>
      </c>
      <c r="E12" s="5">
        <f t="shared" si="0"/>
        <v>0</v>
      </c>
      <c r="F12" s="5">
        <f t="shared" si="1"/>
        <v>-45</v>
      </c>
    </row>
    <row r="13" spans="1:6" ht="15.75" customHeight="1">
      <c r="A13" s="7">
        <v>1050300000</v>
      </c>
      <c r="B13" s="11" t="s">
        <v>230</v>
      </c>
      <c r="C13" s="12">
        <v>45</v>
      </c>
      <c r="D13" s="10">
        <v>0</v>
      </c>
      <c r="E13" s="9">
        <f t="shared" si="0"/>
        <v>0</v>
      </c>
      <c r="F13" s="9">
        <f t="shared" si="1"/>
        <v>-45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1138</v>
      </c>
      <c r="D14" s="5">
        <f>D15+D16</f>
        <v>7.7069799999999997</v>
      </c>
      <c r="E14" s="5">
        <f t="shared" si="0"/>
        <v>0.67723901581722323</v>
      </c>
      <c r="F14" s="5">
        <f t="shared" si="1"/>
        <v>-1130.2930200000001</v>
      </c>
    </row>
    <row r="15" spans="1:6" s="6" customFormat="1" ht="15.75" customHeight="1">
      <c r="A15" s="7">
        <v>1060100000</v>
      </c>
      <c r="B15" s="11" t="s">
        <v>9</v>
      </c>
      <c r="C15" s="9">
        <v>138</v>
      </c>
      <c r="D15" s="10">
        <v>-3.43946</v>
      </c>
      <c r="E15" s="9">
        <f t="shared" si="0"/>
        <v>-2.4923623188405797</v>
      </c>
      <c r="F15" s="9">
        <f>SUM(D15-C15)</f>
        <v>-141.43946</v>
      </c>
    </row>
    <row r="16" spans="1:6" ht="15.75" customHeight="1">
      <c r="A16" s="7">
        <v>1060600000</v>
      </c>
      <c r="B16" s="11" t="s">
        <v>8</v>
      </c>
      <c r="C16" s="9">
        <v>1000</v>
      </c>
      <c r="D16" s="10">
        <v>11.14644</v>
      </c>
      <c r="E16" s="9">
        <f t="shared" si="0"/>
        <v>1.114644</v>
      </c>
      <c r="F16" s="9">
        <f t="shared" si="1"/>
        <v>-988.85356000000002</v>
      </c>
    </row>
    <row r="17" spans="1:6" s="6" customFormat="1">
      <c r="A17" s="3">
        <v>1080000000</v>
      </c>
      <c r="B17" s="4" t="s">
        <v>11</v>
      </c>
      <c r="C17" s="5">
        <f>C18+C19</f>
        <v>10</v>
      </c>
      <c r="D17" s="5">
        <f>D18+D19</f>
        <v>0.5</v>
      </c>
      <c r="E17" s="5">
        <f t="shared" si="0"/>
        <v>5</v>
      </c>
      <c r="F17" s="5">
        <f t="shared" si="1"/>
        <v>-9.5</v>
      </c>
    </row>
    <row r="18" spans="1:6" ht="18" customHeight="1">
      <c r="A18" s="7">
        <v>1080400001</v>
      </c>
      <c r="B18" s="8" t="s">
        <v>228</v>
      </c>
      <c r="C18" s="9">
        <v>10</v>
      </c>
      <c r="D18" s="10">
        <v>0.5</v>
      </c>
      <c r="E18" s="9">
        <f t="shared" si="0"/>
        <v>5</v>
      </c>
      <c r="F18" s="9">
        <f t="shared" si="1"/>
        <v>-9.5</v>
      </c>
    </row>
    <row r="19" spans="1:6" ht="36.7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2.25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4.75" customHeight="1">
      <c r="A21" s="7">
        <v>1090100000</v>
      </c>
      <c r="B21" s="8" t="s">
        <v>125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18.75" customHeight="1">
      <c r="A22" s="7">
        <v>1090400000</v>
      </c>
      <c r="B22" s="8" t="s">
        <v>126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8" customHeight="1">
      <c r="A23" s="7">
        <v>1090600000</v>
      </c>
      <c r="B23" s="8" t="s">
        <v>127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28.5" customHeight="1">
      <c r="A24" s="3">
        <v>1090700000</v>
      </c>
      <c r="B24" s="13" t="s">
        <v>128</v>
      </c>
      <c r="C24" s="5">
        <v>0</v>
      </c>
      <c r="D24" s="14">
        <v>0</v>
      </c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13</v>
      </c>
      <c r="C25" s="5">
        <f>C26+C29+C31+C36+C34</f>
        <v>89</v>
      </c>
      <c r="D25" s="5">
        <f>D26+D29+D31+D36+D34</f>
        <v>0.56447999999999998</v>
      </c>
      <c r="E25" s="5">
        <f t="shared" si="0"/>
        <v>0.63424719101123594</v>
      </c>
      <c r="F25" s="5">
        <f t="shared" si="1"/>
        <v>-88.435519999999997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89</v>
      </c>
      <c r="D26" s="376">
        <f>D27+D28</f>
        <v>0.56447999999999998</v>
      </c>
      <c r="E26" s="5">
        <f t="shared" si="0"/>
        <v>0.63424719101123594</v>
      </c>
      <c r="F26" s="5">
        <f t="shared" si="1"/>
        <v>-88.435519999999997</v>
      </c>
    </row>
    <row r="27" spans="1:6">
      <c r="A27" s="16">
        <v>1110502510</v>
      </c>
      <c r="B27" s="17" t="s">
        <v>226</v>
      </c>
      <c r="C27" s="12">
        <v>83</v>
      </c>
      <c r="D27" s="10">
        <v>0</v>
      </c>
      <c r="E27" s="9">
        <f t="shared" si="0"/>
        <v>0</v>
      </c>
      <c r="F27" s="9">
        <f t="shared" si="1"/>
        <v>-83</v>
      </c>
    </row>
    <row r="28" spans="1:6" ht="18" customHeight="1">
      <c r="A28" s="7">
        <v>1110503510</v>
      </c>
      <c r="B28" s="11" t="s">
        <v>225</v>
      </c>
      <c r="C28" s="12">
        <v>6</v>
      </c>
      <c r="D28" s="10">
        <v>0.56447999999999998</v>
      </c>
      <c r="E28" s="9">
        <f t="shared" si="0"/>
        <v>9.4079999999999995</v>
      </c>
      <c r="F28" s="9">
        <f t="shared" si="1"/>
        <v>-5.4355200000000004</v>
      </c>
    </row>
    <row r="29" spans="1:6" s="15" customFormat="1" ht="29.25">
      <c r="A29" s="68">
        <v>1130000000</v>
      </c>
      <c r="B29" s="69" t="s">
        <v>131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 ht="17.25" customHeight="1">
      <c r="A30" s="7">
        <v>1130206005</v>
      </c>
      <c r="B30" s="8" t="s">
        <v>224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28.5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>
      <c r="A32" s="16">
        <v>1140200000</v>
      </c>
      <c r="B32" s="18" t="s">
        <v>222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>
      <c r="A33" s="7">
        <v>1140600000</v>
      </c>
      <c r="B33" s="8" t="s">
        <v>223</v>
      </c>
      <c r="C33" s="9">
        <v>0</v>
      </c>
      <c r="D33" s="10">
        <v>0</v>
      </c>
      <c r="E33" s="9" t="e">
        <f>SUM(D33/C33*100)</f>
        <v>#DIV/0!</v>
      </c>
      <c r="F33" s="9">
        <f t="shared" si="1"/>
        <v>0</v>
      </c>
    </row>
    <row r="34" spans="1:7" ht="22.5" customHeight="1">
      <c r="A34" s="3">
        <v>1160000000</v>
      </c>
      <c r="B34" s="13" t="s">
        <v>252</v>
      </c>
      <c r="C34" s="5">
        <f>C35</f>
        <v>0</v>
      </c>
      <c r="D34" s="5">
        <f>D35</f>
        <v>0</v>
      </c>
      <c r="E34" s="9" t="e">
        <f>SUM(D34/C34*100)</f>
        <v>#DIV/0!</v>
      </c>
      <c r="F34" s="9">
        <f>SUM(D34-C34)</f>
        <v>0</v>
      </c>
    </row>
    <row r="35" spans="1:7" ht="29.25" customHeight="1">
      <c r="A35" s="7">
        <v>1163305010</v>
      </c>
      <c r="B35" s="8" t="s">
        <v>268</v>
      </c>
      <c r="C35" s="9">
        <v>0</v>
      </c>
      <c r="D35" s="10">
        <v>0</v>
      </c>
      <c r="E35" s="9" t="e">
        <f>SUM(D35/C35*100)</f>
        <v>#DIV/0!</v>
      </c>
      <c r="F35" s="9">
        <f>SUM(D35-C35)</f>
        <v>0</v>
      </c>
    </row>
    <row r="36" spans="1:7" ht="17.25" customHeight="1">
      <c r="A36" s="3">
        <v>1170000000</v>
      </c>
      <c r="B36" s="13" t="s">
        <v>135</v>
      </c>
      <c r="C36" s="5">
        <f>C37+C38</f>
        <v>0</v>
      </c>
      <c r="D36" s="5">
        <f>D37+D38</f>
        <v>0</v>
      </c>
      <c r="E36" s="5" t="e">
        <f t="shared" si="0"/>
        <v>#DIV/0!</v>
      </c>
      <c r="F36" s="5">
        <f t="shared" si="1"/>
        <v>0</v>
      </c>
    </row>
    <row r="37" spans="1:7" ht="17.25" customHeight="1">
      <c r="A37" s="7">
        <v>1170105005</v>
      </c>
      <c r="B37" s="8" t="s">
        <v>18</v>
      </c>
      <c r="C37" s="9">
        <f>C38</f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9.5" customHeight="1">
      <c r="A38" s="7">
        <v>1170505005</v>
      </c>
      <c r="B38" s="11" t="s">
        <v>221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19</v>
      </c>
      <c r="C39" s="127">
        <f>SUM(C4,C25)</f>
        <v>1917.2080000000001</v>
      </c>
      <c r="D39" s="127">
        <f>SUM(D4,D25)</f>
        <v>84.549790000000002</v>
      </c>
      <c r="E39" s="5">
        <f t="shared" si="0"/>
        <v>4.4100478404012504</v>
      </c>
      <c r="F39" s="5">
        <f t="shared" si="1"/>
        <v>-1832.6582100000001</v>
      </c>
    </row>
    <row r="40" spans="1:7" s="6" customFormat="1">
      <c r="A40" s="3">
        <v>2000000000</v>
      </c>
      <c r="B40" s="4" t="s">
        <v>20</v>
      </c>
      <c r="C40" s="343">
        <f>C41+C42+C43+C44+C48+C49</f>
        <v>3983.3510000000001</v>
      </c>
      <c r="D40" s="343">
        <f>D41+D42+D43+D44+D48+D49+D50</f>
        <v>253.333</v>
      </c>
      <c r="E40" s="5">
        <f t="shared" si="0"/>
        <v>6.359796061155544</v>
      </c>
      <c r="F40" s="5">
        <f t="shared" si="1"/>
        <v>-3730.018</v>
      </c>
      <c r="G40" s="19"/>
    </row>
    <row r="41" spans="1:7">
      <c r="A41" s="16">
        <v>2021000000</v>
      </c>
      <c r="B41" s="17" t="s">
        <v>21</v>
      </c>
      <c r="C41" s="12">
        <v>2862</v>
      </c>
      <c r="D41" s="20">
        <v>238.5</v>
      </c>
      <c r="E41" s="9">
        <f t="shared" si="0"/>
        <v>8.3333333333333321</v>
      </c>
      <c r="F41" s="9">
        <f t="shared" si="1"/>
        <v>-2623.5</v>
      </c>
    </row>
    <row r="42" spans="1:7" ht="17.25" customHeight="1">
      <c r="A42" s="16">
        <v>2021500200</v>
      </c>
      <c r="B42" s="17" t="s">
        <v>232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>
      <c r="A43" s="16">
        <v>2022000000</v>
      </c>
      <c r="B43" s="17" t="s">
        <v>22</v>
      </c>
      <c r="C43" s="12">
        <v>941.25</v>
      </c>
      <c r="D43" s="10">
        <v>0</v>
      </c>
      <c r="E43" s="9">
        <f t="shared" si="0"/>
        <v>0</v>
      </c>
      <c r="F43" s="9">
        <f t="shared" si="1"/>
        <v>-941.25</v>
      </c>
    </row>
    <row r="44" spans="1:7" ht="18" customHeight="1">
      <c r="A44" s="16">
        <v>2023000000</v>
      </c>
      <c r="B44" s="17" t="s">
        <v>23</v>
      </c>
      <c r="C44" s="12">
        <v>180.101</v>
      </c>
      <c r="D44" s="251">
        <v>14.833</v>
      </c>
      <c r="E44" s="9">
        <f t="shared" si="0"/>
        <v>8.2359342813199259</v>
      </c>
      <c r="F44" s="9">
        <f t="shared" si="1"/>
        <v>-165.268</v>
      </c>
    </row>
    <row r="45" spans="1:7" ht="0.75" hidden="1" customHeight="1">
      <c r="A45" s="16">
        <v>2020400000</v>
      </c>
      <c r="B45" s="17" t="s">
        <v>24</v>
      </c>
      <c r="C45" s="12"/>
      <c r="D45" s="252"/>
      <c r="E45" s="9" t="e">
        <f t="shared" si="0"/>
        <v>#DIV/0!</v>
      </c>
      <c r="F45" s="9">
        <f t="shared" si="1"/>
        <v>0</v>
      </c>
    </row>
    <row r="46" spans="1:7" ht="18" hidden="1" customHeight="1">
      <c r="A46" s="16">
        <v>2020900000</v>
      </c>
      <c r="B46" s="18" t="s">
        <v>25</v>
      </c>
      <c r="C46" s="12"/>
      <c r="D46" s="252"/>
      <c r="E46" s="9" t="e">
        <f t="shared" si="0"/>
        <v>#DIV/0!</v>
      </c>
      <c r="F46" s="9">
        <f t="shared" si="1"/>
        <v>0</v>
      </c>
    </row>
    <row r="47" spans="1:7" hidden="1">
      <c r="A47" s="7">
        <v>2190500005</v>
      </c>
      <c r="B47" s="11" t="s">
        <v>26</v>
      </c>
      <c r="C47" s="14"/>
      <c r="D47" s="14"/>
      <c r="E47" s="5"/>
      <c r="F47" s="5">
        <f>SUM(D47-C47)</f>
        <v>0</v>
      </c>
    </row>
    <row r="48" spans="1:7" s="6" customFormat="1" ht="18.75" customHeight="1">
      <c r="A48" s="7">
        <v>2020400000</v>
      </c>
      <c r="B48" s="8" t="s">
        <v>24</v>
      </c>
      <c r="C48" s="12">
        <v>0</v>
      </c>
      <c r="D48" s="10">
        <v>0</v>
      </c>
      <c r="E48" s="9" t="e">
        <f t="shared" si="0"/>
        <v>#DIV/0!</v>
      </c>
      <c r="F48" s="9">
        <f t="shared" si="1"/>
        <v>0</v>
      </c>
    </row>
    <row r="49" spans="1:7" s="6" customFormat="1" ht="18.75" customHeight="1">
      <c r="A49" s="7">
        <v>2070500010</v>
      </c>
      <c r="B49" s="8" t="s">
        <v>353</v>
      </c>
      <c r="C49" s="12">
        <v>0</v>
      </c>
      <c r="D49" s="10">
        <v>0</v>
      </c>
      <c r="E49" s="9" t="e">
        <f>SUM(D49/C49*100)</f>
        <v>#DIV/0!</v>
      </c>
      <c r="F49" s="9">
        <f>SUM(D49-C49)</f>
        <v>0</v>
      </c>
    </row>
    <row r="50" spans="1:7" s="6" customFormat="1" ht="18.75" customHeight="1">
      <c r="A50" s="7">
        <v>2190500005</v>
      </c>
      <c r="B50" s="11" t="s">
        <v>26</v>
      </c>
      <c r="C50" s="12">
        <v>0</v>
      </c>
      <c r="D50" s="10">
        <v>0</v>
      </c>
      <c r="E50" s="9"/>
      <c r="F50" s="9"/>
    </row>
    <row r="51" spans="1:7" s="6" customFormat="1" ht="19.5" customHeight="1">
      <c r="A51" s="3"/>
      <c r="B51" s="4" t="s">
        <v>28</v>
      </c>
      <c r="C51" s="373">
        <f>C39+C40</f>
        <v>5900.5590000000002</v>
      </c>
      <c r="D51" s="373">
        <f>SUM(D39,D40,)</f>
        <v>337.88279</v>
      </c>
      <c r="E51" s="5">
        <f t="shared" si="0"/>
        <v>5.7262844079688042</v>
      </c>
      <c r="F51" s="5">
        <f t="shared" si="1"/>
        <v>-5562.6762100000005</v>
      </c>
      <c r="G51" s="293"/>
    </row>
    <row r="52" spans="1:7" s="6" customFormat="1">
      <c r="A52" s="3"/>
      <c r="B52" s="21" t="s">
        <v>321</v>
      </c>
      <c r="C52" s="373">
        <f>C51-C97</f>
        <v>0</v>
      </c>
      <c r="D52" s="373">
        <f>D51-D97</f>
        <v>146.27888999999999</v>
      </c>
      <c r="E52" s="22"/>
      <c r="F52" s="22"/>
    </row>
    <row r="53" spans="1:7">
      <c r="A53" s="23"/>
      <c r="B53" s="24"/>
      <c r="C53" s="250"/>
      <c r="D53" s="250"/>
      <c r="E53" s="26"/>
      <c r="F53" s="92"/>
    </row>
    <row r="54" spans="1:7" ht="60" customHeight="1">
      <c r="A54" s="28" t="s">
        <v>1</v>
      </c>
      <c r="B54" s="28" t="s">
        <v>29</v>
      </c>
      <c r="C54" s="243" t="s">
        <v>434</v>
      </c>
      <c r="D54" s="244" t="s">
        <v>413</v>
      </c>
      <c r="E54" s="72" t="s">
        <v>3</v>
      </c>
      <c r="F54" s="74" t="s">
        <v>4</v>
      </c>
    </row>
    <row r="55" spans="1:7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 ht="29.25" customHeight="1">
      <c r="A56" s="30" t="s">
        <v>30</v>
      </c>
      <c r="B56" s="31" t="s">
        <v>31</v>
      </c>
      <c r="C56" s="32">
        <f>C57+C58+C59+C60+C61+C63+C62</f>
        <v>1357.5060000000001</v>
      </c>
      <c r="D56" s="246">
        <f>D57+D58+D59+D60+D61+D63+D62</f>
        <v>42.603900000000003</v>
      </c>
      <c r="E56" s="34">
        <f>SUM(D56/C56*100)</f>
        <v>3.138394968420029</v>
      </c>
      <c r="F56" s="34">
        <f>SUM(D56-C56)</f>
        <v>-1314.9021</v>
      </c>
    </row>
    <row r="57" spans="1:7" s="6" customFormat="1" ht="31.5" hidden="1">
      <c r="A57" s="35" t="s">
        <v>32</v>
      </c>
      <c r="B57" s="36" t="s">
        <v>33</v>
      </c>
      <c r="C57" s="37"/>
      <c r="D57" s="37"/>
      <c r="E57" s="38"/>
      <c r="F57" s="38"/>
    </row>
    <row r="58" spans="1:7">
      <c r="A58" s="35" t="s">
        <v>34</v>
      </c>
      <c r="B58" s="39" t="s">
        <v>35</v>
      </c>
      <c r="C58" s="37">
        <v>1348</v>
      </c>
      <c r="D58" s="37">
        <v>42.603900000000003</v>
      </c>
      <c r="E58" s="38">
        <f t="shared" ref="E58:E97" si="3">SUM(D58/C58*100)</f>
        <v>3.1605267062314542</v>
      </c>
      <c r="F58" s="38">
        <f t="shared" ref="F58:F97" si="4">SUM(D58-C58)</f>
        <v>-1305.3960999999999</v>
      </c>
    </row>
    <row r="59" spans="1:7" ht="0.75" hidden="1" customHeight="1">
      <c r="A59" s="35" t="s">
        <v>36</v>
      </c>
      <c r="B59" s="39" t="s">
        <v>37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38</v>
      </c>
      <c r="B60" s="39" t="s">
        <v>39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>
      <c r="A61" s="35" t="s">
        <v>40</v>
      </c>
      <c r="B61" s="39" t="s">
        <v>41</v>
      </c>
      <c r="C61" s="3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42</v>
      </c>
      <c r="B62" s="39" t="s">
        <v>43</v>
      </c>
      <c r="C62" s="40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7" ht="18.75" customHeight="1">
      <c r="A63" s="35" t="s">
        <v>44</v>
      </c>
      <c r="B63" s="39" t="s">
        <v>45</v>
      </c>
      <c r="C63" s="37">
        <v>4.5060000000000002</v>
      </c>
      <c r="D63" s="37">
        <v>0</v>
      </c>
      <c r="E63" s="38">
        <f t="shared" si="3"/>
        <v>0</v>
      </c>
      <c r="F63" s="38">
        <f t="shared" si="4"/>
        <v>-4.5060000000000002</v>
      </c>
    </row>
    <row r="64" spans="1:7" s="6" customFormat="1">
      <c r="A64" s="41" t="s">
        <v>46</v>
      </c>
      <c r="B64" s="42" t="s">
        <v>47</v>
      </c>
      <c r="C64" s="32">
        <f>C65</f>
        <v>177.95</v>
      </c>
      <c r="D64" s="32">
        <f>D65</f>
        <v>4</v>
      </c>
      <c r="E64" s="34">
        <f t="shared" si="3"/>
        <v>2.2478224220286598</v>
      </c>
      <c r="F64" s="34">
        <f t="shared" si="4"/>
        <v>-173.95</v>
      </c>
    </row>
    <row r="65" spans="1:7">
      <c r="A65" s="43" t="s">
        <v>48</v>
      </c>
      <c r="B65" s="44" t="s">
        <v>49</v>
      </c>
      <c r="C65" s="37">
        <v>177.95</v>
      </c>
      <c r="D65" s="37">
        <v>4</v>
      </c>
      <c r="E65" s="38">
        <f t="shared" si="3"/>
        <v>2.2478224220286598</v>
      </c>
      <c r="F65" s="38">
        <f t="shared" si="4"/>
        <v>-173.95</v>
      </c>
    </row>
    <row r="66" spans="1:7" s="6" customFormat="1" ht="18" customHeight="1">
      <c r="A66" s="30" t="s">
        <v>50</v>
      </c>
      <c r="B66" s="31" t="s">
        <v>51</v>
      </c>
      <c r="C66" s="32">
        <f>C69+C70</f>
        <v>4</v>
      </c>
      <c r="D66" s="32">
        <f>D69+D70</f>
        <v>0</v>
      </c>
      <c r="E66" s="34">
        <f t="shared" si="3"/>
        <v>0</v>
      </c>
      <c r="F66" s="34">
        <f t="shared" si="4"/>
        <v>-4</v>
      </c>
    </row>
    <row r="67" spans="1:7" hidden="1">
      <c r="A67" s="35" t="s">
        <v>52</v>
      </c>
      <c r="B67" s="39" t="s">
        <v>53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54</v>
      </c>
      <c r="B68" s="39" t="s">
        <v>55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56</v>
      </c>
      <c r="B69" s="47" t="s">
        <v>57</v>
      </c>
      <c r="C69" s="37">
        <v>2</v>
      </c>
      <c r="D69" s="37">
        <v>0</v>
      </c>
      <c r="E69" s="34">
        <f t="shared" si="3"/>
        <v>0</v>
      </c>
      <c r="F69" s="34">
        <f t="shared" si="4"/>
        <v>-2</v>
      </c>
    </row>
    <row r="70" spans="1:7" ht="15.75" customHeight="1">
      <c r="A70" s="46" t="s">
        <v>219</v>
      </c>
      <c r="B70" s="47" t="s">
        <v>220</v>
      </c>
      <c r="C70" s="37">
        <v>2</v>
      </c>
      <c r="D70" s="37">
        <v>0</v>
      </c>
      <c r="E70" s="34">
        <f t="shared" si="3"/>
        <v>0</v>
      </c>
      <c r="F70" s="34">
        <f t="shared" si="4"/>
        <v>-2</v>
      </c>
    </row>
    <row r="71" spans="1:7" s="6" customFormat="1" ht="16.5" customHeight="1">
      <c r="A71" s="30" t="s">
        <v>58</v>
      </c>
      <c r="B71" s="31" t="s">
        <v>59</v>
      </c>
      <c r="C71" s="48">
        <f>C72+C73+C74+C75</f>
        <v>1811.415</v>
      </c>
      <c r="D71" s="48">
        <f>SUM(D72:D75)</f>
        <v>0</v>
      </c>
      <c r="E71" s="34">
        <f t="shared" si="3"/>
        <v>0</v>
      </c>
      <c r="F71" s="34">
        <f t="shared" si="4"/>
        <v>-1811.415</v>
      </c>
    </row>
    <row r="72" spans="1:7" ht="15" customHeight="1">
      <c r="A72" s="35" t="s">
        <v>60</v>
      </c>
      <c r="B72" s="39" t="s">
        <v>61</v>
      </c>
      <c r="C72" s="49">
        <v>5</v>
      </c>
      <c r="D72" s="37">
        <v>0</v>
      </c>
      <c r="E72" s="38">
        <f t="shared" si="3"/>
        <v>0</v>
      </c>
      <c r="F72" s="38">
        <f t="shared" si="4"/>
        <v>-5</v>
      </c>
    </row>
    <row r="73" spans="1:7" s="6" customFormat="1" ht="15" customHeight="1">
      <c r="A73" s="35" t="s">
        <v>62</v>
      </c>
      <c r="B73" s="39" t="s">
        <v>63</v>
      </c>
      <c r="C73" s="49">
        <v>250</v>
      </c>
      <c r="D73" s="37">
        <v>0</v>
      </c>
      <c r="E73" s="38">
        <f t="shared" si="3"/>
        <v>0</v>
      </c>
      <c r="F73" s="38">
        <f t="shared" si="4"/>
        <v>-250</v>
      </c>
      <c r="G73" s="50"/>
    </row>
    <row r="74" spans="1:7">
      <c r="A74" s="35" t="s">
        <v>64</v>
      </c>
      <c r="B74" s="39" t="s">
        <v>65</v>
      </c>
      <c r="C74" s="49">
        <v>1506.415</v>
      </c>
      <c r="D74" s="37">
        <v>0</v>
      </c>
      <c r="E74" s="38">
        <f t="shared" si="3"/>
        <v>0</v>
      </c>
      <c r="F74" s="38">
        <f t="shared" si="4"/>
        <v>-1506.415</v>
      </c>
    </row>
    <row r="75" spans="1:7">
      <c r="A75" s="35" t="s">
        <v>66</v>
      </c>
      <c r="B75" s="39" t="s">
        <v>67</v>
      </c>
      <c r="C75" s="49">
        <v>50</v>
      </c>
      <c r="D75" s="37">
        <v>0</v>
      </c>
      <c r="E75" s="38">
        <f t="shared" si="3"/>
        <v>0</v>
      </c>
      <c r="F75" s="38">
        <f t="shared" si="4"/>
        <v>-50</v>
      </c>
    </row>
    <row r="76" spans="1:7" s="6" customFormat="1" ht="18" customHeight="1">
      <c r="A76" s="30" t="s">
        <v>68</v>
      </c>
      <c r="B76" s="31" t="s">
        <v>69</v>
      </c>
      <c r="C76" s="32">
        <f>SUM(C77:C79)</f>
        <v>501</v>
      </c>
      <c r="D76" s="32">
        <f>SUM(D77:D79)</f>
        <v>0</v>
      </c>
      <c r="E76" s="34">
        <f t="shared" si="3"/>
        <v>0</v>
      </c>
      <c r="F76" s="34">
        <f t="shared" si="4"/>
        <v>-501</v>
      </c>
    </row>
    <row r="77" spans="1:7" ht="14.25" customHeight="1">
      <c r="A77" s="35" t="s">
        <v>70</v>
      </c>
      <c r="B77" s="51" t="s">
        <v>71</v>
      </c>
      <c r="C77" s="37">
        <v>0</v>
      </c>
      <c r="D77" s="37">
        <v>0</v>
      </c>
      <c r="E77" s="34" t="e">
        <f t="shared" si="3"/>
        <v>#DIV/0!</v>
      </c>
      <c r="F77" s="34">
        <f t="shared" si="4"/>
        <v>0</v>
      </c>
    </row>
    <row r="78" spans="1:7" ht="18.75" customHeight="1">
      <c r="A78" s="35" t="s">
        <v>72</v>
      </c>
      <c r="B78" s="51" t="s">
        <v>73</v>
      </c>
      <c r="C78" s="37">
        <v>0</v>
      </c>
      <c r="D78" s="37">
        <v>0</v>
      </c>
      <c r="E78" s="34" t="e">
        <f t="shared" si="3"/>
        <v>#DIV/0!</v>
      </c>
      <c r="F78" s="34">
        <f t="shared" si="4"/>
        <v>0</v>
      </c>
    </row>
    <row r="79" spans="1:7">
      <c r="A79" s="35" t="s">
        <v>74</v>
      </c>
      <c r="B79" s="39" t="s">
        <v>75</v>
      </c>
      <c r="C79" s="37">
        <v>501</v>
      </c>
      <c r="D79" s="37">
        <v>0</v>
      </c>
      <c r="E79" s="38">
        <f t="shared" si="3"/>
        <v>0</v>
      </c>
      <c r="F79" s="38">
        <f t="shared" si="4"/>
        <v>-501</v>
      </c>
    </row>
    <row r="80" spans="1:7" s="6" customFormat="1">
      <c r="A80" s="30" t="s">
        <v>86</v>
      </c>
      <c r="B80" s="31" t="s">
        <v>87</v>
      </c>
      <c r="C80" s="32">
        <f>C81</f>
        <v>2028.6880000000001</v>
      </c>
      <c r="D80" s="32">
        <f>D81</f>
        <v>145</v>
      </c>
      <c r="E80" s="34">
        <f>SUM(D80/C80*100)</f>
        <v>7.1474765957111188</v>
      </c>
      <c r="F80" s="34">
        <f t="shared" si="4"/>
        <v>-1883.6880000000001</v>
      </c>
    </row>
    <row r="81" spans="1:6" ht="15.75" customHeight="1">
      <c r="A81" s="35" t="s">
        <v>88</v>
      </c>
      <c r="B81" s="39" t="s">
        <v>234</v>
      </c>
      <c r="C81" s="37">
        <v>2028.6880000000001</v>
      </c>
      <c r="D81" s="37">
        <v>145</v>
      </c>
      <c r="E81" s="38">
        <f>SUM(D81/C81*100)</f>
        <v>7.1474765957111188</v>
      </c>
      <c r="F81" s="38">
        <f t="shared" si="4"/>
        <v>-1883.6880000000001</v>
      </c>
    </row>
    <row r="82" spans="1:6" s="6" customFormat="1" ht="1.5" hidden="1" customHeight="1">
      <c r="A82" s="52">
        <v>1000</v>
      </c>
      <c r="B82" s="31" t="s">
        <v>89</v>
      </c>
      <c r="C82" s="32">
        <f>SUM(C83:C86)</f>
        <v>0</v>
      </c>
      <c r="D82" s="32">
        <f>SUM(D83:D86)</f>
        <v>0</v>
      </c>
      <c r="E82" s="34" t="e">
        <f t="shared" si="3"/>
        <v>#DIV/0!</v>
      </c>
      <c r="F82" s="34">
        <f t="shared" si="4"/>
        <v>0</v>
      </c>
    </row>
    <row r="83" spans="1:6" ht="17.25" hidden="1" customHeight="1">
      <c r="A83" s="53">
        <v>1001</v>
      </c>
      <c r="B83" s="54" t="s">
        <v>90</v>
      </c>
      <c r="C83" s="37"/>
      <c r="D83" s="37"/>
      <c r="E83" s="38" t="e">
        <f t="shared" si="3"/>
        <v>#DIV/0!</v>
      </c>
      <c r="F83" s="38">
        <f t="shared" si="4"/>
        <v>0</v>
      </c>
    </row>
    <row r="84" spans="1:6" ht="15.75" hidden="1" customHeight="1">
      <c r="A84" s="53">
        <v>1003</v>
      </c>
      <c r="B84" s="54" t="s">
        <v>91</v>
      </c>
      <c r="C84" s="37">
        <v>0</v>
      </c>
      <c r="D84" s="37">
        <v>0</v>
      </c>
      <c r="E84" s="38" t="e">
        <f t="shared" si="3"/>
        <v>#DIV/0!</v>
      </c>
      <c r="F84" s="38">
        <f t="shared" si="4"/>
        <v>0</v>
      </c>
    </row>
    <row r="85" spans="1:6" ht="17.25" hidden="1" customHeight="1">
      <c r="A85" s="53">
        <v>1004</v>
      </c>
      <c r="B85" s="54" t="s">
        <v>92</v>
      </c>
      <c r="C85" s="37"/>
      <c r="D85" s="55"/>
      <c r="E85" s="38" t="e">
        <f t="shared" si="3"/>
        <v>#DIV/0!</v>
      </c>
      <c r="F85" s="38">
        <f t="shared" si="4"/>
        <v>0</v>
      </c>
    </row>
    <row r="86" spans="1:6" ht="17.25" customHeight="1">
      <c r="A86" s="35" t="s">
        <v>93</v>
      </c>
      <c r="B86" s="39" t="s">
        <v>94</v>
      </c>
      <c r="C86" s="37">
        <v>0</v>
      </c>
      <c r="D86" s="37">
        <v>0</v>
      </c>
      <c r="E86" s="38"/>
      <c r="F86" s="38">
        <f t="shared" si="4"/>
        <v>0</v>
      </c>
    </row>
    <row r="87" spans="1:6">
      <c r="A87" s="30" t="s">
        <v>95</v>
      </c>
      <c r="B87" s="31" t="s">
        <v>96</v>
      </c>
      <c r="C87" s="32">
        <f>C88+C89+C90+C91+C92</f>
        <v>20</v>
      </c>
      <c r="D87" s="32">
        <f>D88+D89+D90+D91+D92</f>
        <v>0</v>
      </c>
      <c r="E87" s="38">
        <f t="shared" si="3"/>
        <v>0</v>
      </c>
      <c r="F87" s="22">
        <f>F88+F89+F90+F91+F92</f>
        <v>-20</v>
      </c>
    </row>
    <row r="88" spans="1:6" ht="18.75" customHeight="1">
      <c r="A88" s="35" t="s">
        <v>97</v>
      </c>
      <c r="B88" s="39" t="s">
        <v>98</v>
      </c>
      <c r="C88" s="37">
        <v>20</v>
      </c>
      <c r="D88" s="37">
        <v>0</v>
      </c>
      <c r="E88" s="38">
        <f t="shared" si="3"/>
        <v>0</v>
      </c>
      <c r="F88" s="38">
        <f>SUM(D88-C88)</f>
        <v>-20</v>
      </c>
    </row>
    <row r="89" spans="1:6" ht="15.75" hidden="1" customHeight="1">
      <c r="A89" s="35" t="s">
        <v>99</v>
      </c>
      <c r="B89" s="39" t="s">
        <v>100</v>
      </c>
      <c r="C89" s="37"/>
      <c r="D89" s="37"/>
      <c r="E89" s="38" t="e">
        <f t="shared" si="3"/>
        <v>#DIV/0!</v>
      </c>
      <c r="F89" s="38">
        <f>SUM(D89-C89)</f>
        <v>0</v>
      </c>
    </row>
    <row r="90" spans="1:6" ht="15.75" hidden="1" customHeight="1">
      <c r="A90" s="35" t="s">
        <v>101</v>
      </c>
      <c r="B90" s="39" t="s">
        <v>102</v>
      </c>
      <c r="C90" s="37"/>
      <c r="D90" s="37"/>
      <c r="E90" s="38" t="e">
        <f t="shared" si="3"/>
        <v>#DIV/0!</v>
      </c>
      <c r="F90" s="38"/>
    </row>
    <row r="91" spans="1:6" ht="15.75" hidden="1" customHeight="1">
      <c r="A91" s="35" t="s">
        <v>103</v>
      </c>
      <c r="B91" s="39" t="s">
        <v>104</v>
      </c>
      <c r="C91" s="37"/>
      <c r="D91" s="37"/>
      <c r="E91" s="38" t="e">
        <f t="shared" si="3"/>
        <v>#DIV/0!</v>
      </c>
      <c r="F91" s="38"/>
    </row>
    <row r="92" spans="1:6" ht="15.75" hidden="1" customHeight="1">
      <c r="A92" s="35" t="s">
        <v>105</v>
      </c>
      <c r="B92" s="39" t="s">
        <v>106</v>
      </c>
      <c r="C92" s="37"/>
      <c r="D92" s="37"/>
      <c r="E92" s="38" t="e">
        <f t="shared" si="3"/>
        <v>#DIV/0!</v>
      </c>
      <c r="F92" s="38"/>
    </row>
    <row r="93" spans="1:6" s="6" customFormat="1" ht="16.5" hidden="1" customHeight="1">
      <c r="A93" s="52">
        <v>1400</v>
      </c>
      <c r="B93" s="56" t="s">
        <v>115</v>
      </c>
      <c r="C93" s="48">
        <f>C94+C95+C96</f>
        <v>0</v>
      </c>
      <c r="D93" s="48">
        <f>SUM(D94:D96)</f>
        <v>0</v>
      </c>
      <c r="E93" s="34" t="e">
        <f t="shared" si="3"/>
        <v>#DIV/0!</v>
      </c>
      <c r="F93" s="34">
        <f t="shared" si="4"/>
        <v>0</v>
      </c>
    </row>
    <row r="94" spans="1:6" ht="0.75" hidden="1" customHeight="1">
      <c r="A94" s="53">
        <v>1401</v>
      </c>
      <c r="B94" s="54" t="s">
        <v>116</v>
      </c>
      <c r="C94" s="49"/>
      <c r="D94" s="37"/>
      <c r="E94" s="38" t="e">
        <f t="shared" si="3"/>
        <v>#DIV/0!</v>
      </c>
      <c r="F94" s="38">
        <f t="shared" si="4"/>
        <v>0</v>
      </c>
    </row>
    <row r="95" spans="1:6" ht="19.5" hidden="1" customHeight="1">
      <c r="A95" s="53">
        <v>1402</v>
      </c>
      <c r="B95" s="54" t="s">
        <v>117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8" hidden="1" customHeight="1">
      <c r="A96" s="53">
        <v>1403</v>
      </c>
      <c r="B96" s="54" t="s">
        <v>118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7" s="6" customFormat="1" ht="15.75" customHeight="1">
      <c r="A97" s="52"/>
      <c r="B97" s="57" t="s">
        <v>119</v>
      </c>
      <c r="C97" s="377">
        <f>C56+C64+C66+C71+C76+C80+C82+C87+C93</f>
        <v>5900.5590000000002</v>
      </c>
      <c r="D97" s="377">
        <f>D56+D64+D66+D71+D76+D80+D82+D87+D93</f>
        <v>191.60390000000001</v>
      </c>
      <c r="E97" s="34">
        <f t="shared" si="3"/>
        <v>3.2472160688504261</v>
      </c>
      <c r="F97" s="34">
        <f t="shared" si="4"/>
        <v>-5708.9551000000001</v>
      </c>
      <c r="G97" s="293"/>
    </row>
    <row r="98" spans="1:7" ht="0.75" customHeight="1">
      <c r="C98" s="126"/>
      <c r="D98" s="101"/>
    </row>
    <row r="99" spans="1:7" s="65" customFormat="1" ht="16.5" customHeight="1">
      <c r="A99" s="63" t="s">
        <v>120</v>
      </c>
      <c r="B99" s="63"/>
      <c r="C99" s="249"/>
      <c r="D99" s="249"/>
    </row>
    <row r="100" spans="1:7" s="65" customFormat="1" ht="20.25" customHeight="1">
      <c r="A100" s="66" t="s">
        <v>121</v>
      </c>
      <c r="B100" s="66"/>
      <c r="C100" s="65" t="s">
        <v>122</v>
      </c>
    </row>
    <row r="101" spans="1:7" ht="13.5" customHeight="1">
      <c r="C101" s="120"/>
    </row>
    <row r="102" spans="1:7" ht="5.25" customHeight="1"/>
  </sheetData>
  <customSheetViews>
    <customSheetView guid="{48371D92-7293-4EF7-9726-BD0490560EEB}" hiddenRows="1" topLeftCell="A10">
      <selection activeCell="C35" sqref="C35"/>
      <pageMargins left="0.7" right="0.7" top="0.75" bottom="0.75" header="0.3" footer="0.3"/>
      <pageSetup paperSize="9" scale="49" orientation="portrait" r:id="rId1"/>
    </customSheetView>
    <customSheetView guid="{1A52382B-3765-4E8C-903F-6B8919B7242E}" hiddenRows="1" topLeftCell="A10">
      <selection activeCell="C35" sqref="C35"/>
      <pageMargins left="0.7" right="0.7" top="0.75" bottom="0.75" header="0.3" footer="0.3"/>
      <pageSetup paperSize="9" scale="49" orientation="portrait" r:id="rId2"/>
    </customSheetView>
    <customSheetView guid="{B30CE22D-C12F-4E12-8BB9-3AAE0A6991CC}" scale="70" showPageBreaks="1" hiddenRows="1" view="pageBreakPreview" topLeftCell="A17">
      <selection activeCell="D87" sqref="D87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42584DC0-1D41-4C93-9B38-C388E7B8DAC4}" scale="70" showPageBreaks="1" hiddenRows="1" view="pageBreakPreview" topLeftCell="C58">
      <selection activeCell="G98" sqref="G98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1718F1EE-9F48-4DBE-9531-3B70F9C4A5DD}" scale="70" showPageBreaks="1" hiddenRows="1" view="pageBreakPreview" topLeftCell="A44">
      <selection activeCell="D87" sqref="D87"/>
      <pageMargins left="0.7" right="0.7" top="0.75" bottom="0.75" header="0.3" footer="0.3"/>
      <pageSetup paperSize="9" scale="40" orientation="portrait" r:id="rId5"/>
    </customSheetView>
    <customSheetView guid="{3DCB9AAA-F09C-4EA6-B992-F93E466D374A}" hiddenRows="1" topLeftCell="A38">
      <selection activeCell="B100" sqref="B100"/>
      <pageMargins left="0.7" right="0.7" top="0.75" bottom="0.75" header="0.3" footer="0.3"/>
      <pageSetup paperSize="9" scale="49" orientation="portrait" r:id="rId6"/>
    </customSheetView>
    <customSheetView guid="{A54C432C-6C68-4B53-A75C-446EB3A61B2B}" scale="70" showPageBreaks="1" hiddenRows="1" view="pageBreakPreview" topLeftCell="A70">
      <selection activeCell="B88" sqref="B88"/>
      <pageMargins left="0.70866141732283472" right="0.70866141732283472" top="0.74803149606299213" bottom="0.74803149606299213" header="0.31496062992125984" footer="0.31496062992125984"/>
      <pageSetup paperSize="9" scale="64" orientation="portrait" r:id="rId7"/>
    </customSheetView>
    <customSheetView guid="{5BFCA170-DEAE-4D2C-98A0-1E68B427AC01}" showPageBreaks="1" hiddenRows="1" topLeftCell="A10">
      <selection activeCell="C35" sqref="C35"/>
      <pageMargins left="0.7" right="0.7" top="0.75" bottom="0.75" header="0.3" footer="0.3"/>
      <pageSetup paperSize="9" scale="49" orientation="portrait" r:id="rId8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49" orientation="portrait" r:id="rId9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H103"/>
  <sheetViews>
    <sheetView topLeftCell="A20" zoomScaleSheetLayoutView="70" workbookViewId="0">
      <selection activeCell="C42" sqref="C42"/>
    </sheetView>
  </sheetViews>
  <sheetFormatPr defaultRowHeight="15.75"/>
  <cols>
    <col min="1" max="1" width="14.7109375" style="58" customWidth="1"/>
    <col min="2" max="2" width="57.5703125" style="59" customWidth="1"/>
    <col min="3" max="3" width="17.28515625" style="62" customWidth="1"/>
    <col min="4" max="4" width="16.5703125" style="62" customWidth="1"/>
    <col min="5" max="5" width="10.28515625" style="62" customWidth="1"/>
    <col min="6" max="6" width="12.140625" style="62" customWidth="1"/>
    <col min="7" max="7" width="15.42578125" style="1" bestFit="1" customWidth="1"/>
    <col min="8" max="8" width="12" style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37" t="s">
        <v>425</v>
      </c>
      <c r="B1" s="537"/>
      <c r="C1" s="537"/>
      <c r="D1" s="537"/>
      <c r="E1" s="537"/>
      <c r="F1" s="537"/>
    </row>
    <row r="2" spans="1:6">
      <c r="A2" s="537"/>
      <c r="B2" s="537"/>
      <c r="C2" s="537"/>
      <c r="D2" s="537"/>
      <c r="E2" s="537"/>
      <c r="F2" s="537"/>
    </row>
    <row r="3" spans="1:6" ht="63">
      <c r="A3" s="2" t="s">
        <v>1</v>
      </c>
      <c r="B3" s="2" t="s">
        <v>2</v>
      </c>
      <c r="C3" s="72" t="s">
        <v>434</v>
      </c>
      <c r="D3" s="73" t="s">
        <v>417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C5+C12+C14+C17+C20+C7</f>
        <v>1489.3039999999999</v>
      </c>
      <c r="D4" s="5">
        <f>D5+D12+D14+D17+D20+D7</f>
        <v>115.64565</v>
      </c>
      <c r="E4" s="5">
        <f>SUM(D4/C4*100)</f>
        <v>7.765080198535693</v>
      </c>
      <c r="F4" s="5">
        <f>SUM(D4-C4)</f>
        <v>-1373.6583499999999</v>
      </c>
    </row>
    <row r="5" spans="1:6" s="6" customFormat="1">
      <c r="A5" s="68">
        <v>1010000000</v>
      </c>
      <c r="B5" s="67" t="s">
        <v>6</v>
      </c>
      <c r="C5" s="5">
        <f>C6</f>
        <v>105.069</v>
      </c>
      <c r="D5" s="409">
        <f>D6</f>
        <v>6.2367600000000003</v>
      </c>
      <c r="E5" s="5">
        <f t="shared" ref="E5:E51" si="0">SUM(D5/C5*100)</f>
        <v>5.9358707135311084</v>
      </c>
      <c r="F5" s="5">
        <f t="shared" ref="F5:F51" si="1">SUM(D5-C5)</f>
        <v>-98.832239999999999</v>
      </c>
    </row>
    <row r="6" spans="1:6">
      <c r="A6" s="7">
        <v>1010200001</v>
      </c>
      <c r="B6" s="8" t="s">
        <v>229</v>
      </c>
      <c r="C6" s="9">
        <v>105.069</v>
      </c>
      <c r="D6" s="10">
        <v>6.2367600000000003</v>
      </c>
      <c r="E6" s="9">
        <f t="shared" ref="E6:E11" si="2">SUM(D6/C6*100)</f>
        <v>5.9358707135311084</v>
      </c>
      <c r="F6" s="9">
        <f t="shared" si="1"/>
        <v>-98.832239999999999</v>
      </c>
    </row>
    <row r="7" spans="1:6" ht="31.5">
      <c r="A7" s="3">
        <v>1030000000</v>
      </c>
      <c r="B7" s="13" t="s">
        <v>281</v>
      </c>
      <c r="C7" s="5">
        <f>C8+C10+C9</f>
        <v>726.2349999999999</v>
      </c>
      <c r="D7" s="343">
        <f>D8+D10+D9+D11</f>
        <v>82.656120000000001</v>
      </c>
      <c r="E7" s="5">
        <f t="shared" si="2"/>
        <v>11.381456415623044</v>
      </c>
      <c r="F7" s="5">
        <f t="shared" si="1"/>
        <v>-643.57887999999991</v>
      </c>
    </row>
    <row r="8" spans="1:6">
      <c r="A8" s="7">
        <v>1030223001</v>
      </c>
      <c r="B8" s="8" t="s">
        <v>283</v>
      </c>
      <c r="C8" s="9">
        <v>270.89</v>
      </c>
      <c r="D8" s="10">
        <v>36.09639</v>
      </c>
      <c r="E8" s="9">
        <f t="shared" si="2"/>
        <v>13.32510982317546</v>
      </c>
      <c r="F8" s="9">
        <f t="shared" si="1"/>
        <v>-234.79361</v>
      </c>
    </row>
    <row r="9" spans="1:6">
      <c r="A9" s="7">
        <v>1030224001</v>
      </c>
      <c r="B9" s="8" t="s">
        <v>289</v>
      </c>
      <c r="C9" s="9">
        <v>2.9049999999999998</v>
      </c>
      <c r="D9" s="10">
        <v>0.26954</v>
      </c>
      <c r="E9" s="9">
        <f>SUM(D9/C9*100)</f>
        <v>9.2784853700516354</v>
      </c>
      <c r="F9" s="9">
        <f t="shared" si="1"/>
        <v>-2.6354599999999997</v>
      </c>
    </row>
    <row r="10" spans="1:6">
      <c r="A10" s="7">
        <v>1030225001</v>
      </c>
      <c r="B10" s="8" t="s">
        <v>282</v>
      </c>
      <c r="C10" s="9">
        <v>452.44</v>
      </c>
      <c r="D10" s="10">
        <v>52.536749999999998</v>
      </c>
      <c r="E10" s="9">
        <f t="shared" si="2"/>
        <v>11.611871187339757</v>
      </c>
      <c r="F10" s="9">
        <f t="shared" si="1"/>
        <v>-399.90325000000001</v>
      </c>
    </row>
    <row r="11" spans="1:6">
      <c r="A11" s="7">
        <v>1030226001</v>
      </c>
      <c r="B11" s="8" t="s">
        <v>291</v>
      </c>
      <c r="C11" s="9">
        <v>0</v>
      </c>
      <c r="D11" s="10">
        <v>-6.2465599999999997</v>
      </c>
      <c r="E11" s="9" t="e">
        <f t="shared" si="2"/>
        <v>#DIV/0!</v>
      </c>
      <c r="F11" s="9">
        <f t="shared" si="1"/>
        <v>-6.2465599999999997</v>
      </c>
    </row>
    <row r="12" spans="1:6" s="6" customFormat="1">
      <c r="A12" s="68">
        <v>1050000000</v>
      </c>
      <c r="B12" s="67" t="s">
        <v>7</v>
      </c>
      <c r="C12" s="5">
        <f>SUM(C13:C13)</f>
        <v>25</v>
      </c>
      <c r="D12" s="5">
        <f>SUM(D13:D13)</f>
        <v>0</v>
      </c>
      <c r="E12" s="5">
        <f t="shared" si="0"/>
        <v>0</v>
      </c>
      <c r="F12" s="5">
        <f t="shared" si="1"/>
        <v>-25</v>
      </c>
    </row>
    <row r="13" spans="1:6" ht="15.75" customHeight="1">
      <c r="A13" s="7">
        <v>1050300000</v>
      </c>
      <c r="B13" s="11" t="s">
        <v>230</v>
      </c>
      <c r="C13" s="12">
        <v>25</v>
      </c>
      <c r="D13" s="439">
        <v>0</v>
      </c>
      <c r="E13" s="9">
        <f t="shared" si="0"/>
        <v>0</v>
      </c>
      <c r="F13" s="9">
        <f t="shared" si="1"/>
        <v>-25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623</v>
      </c>
      <c r="D14" s="343">
        <f>D15+D16</f>
        <v>26.252769999999998</v>
      </c>
      <c r="E14" s="5">
        <f t="shared" si="0"/>
        <v>4.2139277688603531</v>
      </c>
      <c r="F14" s="5">
        <f t="shared" si="1"/>
        <v>-596.74722999999994</v>
      </c>
    </row>
    <row r="15" spans="1:6" s="6" customFormat="1" ht="15.75" customHeight="1">
      <c r="A15" s="7">
        <v>1060100000</v>
      </c>
      <c r="B15" s="11" t="s">
        <v>9</v>
      </c>
      <c r="C15" s="9">
        <v>153</v>
      </c>
      <c r="D15" s="10">
        <v>4.2949900000000003</v>
      </c>
      <c r="E15" s="9">
        <f t="shared" si="0"/>
        <v>2.807183006535948</v>
      </c>
      <c r="F15" s="9">
        <f>SUM(D15-C15)</f>
        <v>-148.70500999999999</v>
      </c>
    </row>
    <row r="16" spans="1:6" ht="15.75" customHeight="1">
      <c r="A16" s="7">
        <v>1060600000</v>
      </c>
      <c r="B16" s="11" t="s">
        <v>8</v>
      </c>
      <c r="C16" s="9">
        <v>470</v>
      </c>
      <c r="D16" s="10">
        <v>21.95778</v>
      </c>
      <c r="E16" s="9">
        <f t="shared" si="0"/>
        <v>4.6718680851063832</v>
      </c>
      <c r="F16" s="9">
        <f t="shared" si="1"/>
        <v>-448.04221999999999</v>
      </c>
    </row>
    <row r="17" spans="1:6" s="6" customFormat="1">
      <c r="A17" s="3">
        <v>1080000000</v>
      </c>
      <c r="B17" s="4" t="s">
        <v>11</v>
      </c>
      <c r="C17" s="5">
        <f>C18</f>
        <v>10</v>
      </c>
      <c r="D17" s="391">
        <f>D18</f>
        <v>0.5</v>
      </c>
      <c r="E17" s="5">
        <f t="shared" si="0"/>
        <v>5</v>
      </c>
      <c r="F17" s="5">
        <f t="shared" si="1"/>
        <v>-9.5</v>
      </c>
    </row>
    <row r="18" spans="1:6" ht="17.25" customHeight="1">
      <c r="A18" s="7">
        <v>1080400001</v>
      </c>
      <c r="B18" s="8" t="s">
        <v>228</v>
      </c>
      <c r="C18" s="9">
        <v>10</v>
      </c>
      <c r="D18" s="10">
        <v>0.5</v>
      </c>
      <c r="E18" s="9">
        <f t="shared" si="0"/>
        <v>5</v>
      </c>
      <c r="F18" s="9">
        <f t="shared" si="1"/>
        <v>-9.5</v>
      </c>
    </row>
    <row r="19" spans="1:6" ht="15.7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3.75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2.5" customHeight="1">
      <c r="A21" s="7">
        <v>1090100000</v>
      </c>
      <c r="B21" s="8" t="s">
        <v>125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29.25" customHeight="1">
      <c r="A22" s="7">
        <v>1090400000</v>
      </c>
      <c r="B22" s="8" t="s">
        <v>233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6.25" customHeight="1">
      <c r="A23" s="7">
        <v>1090600000</v>
      </c>
      <c r="B23" s="8" t="s">
        <v>127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18" customHeight="1">
      <c r="A24" s="7">
        <v>1090700000</v>
      </c>
      <c r="B24" s="8" t="s">
        <v>354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13</v>
      </c>
      <c r="C25" s="5">
        <f>C26+C29+C32+C37</f>
        <v>350</v>
      </c>
      <c r="D25" s="5">
        <f>D26+D29+D32+D37+D35</f>
        <v>0.54335</v>
      </c>
      <c r="E25" s="5">
        <f t="shared" si="0"/>
        <v>0.15524285714285713</v>
      </c>
      <c r="F25" s="5">
        <f t="shared" si="1"/>
        <v>-349.45665000000002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350</v>
      </c>
      <c r="D26" s="5">
        <f>D27+D28</f>
        <v>0.54335</v>
      </c>
      <c r="E26" s="5">
        <f t="shared" si="0"/>
        <v>0.15524285714285713</v>
      </c>
      <c r="F26" s="5">
        <f t="shared" si="1"/>
        <v>-349.45665000000002</v>
      </c>
    </row>
    <row r="27" spans="1:6">
      <c r="A27" s="16">
        <v>1110502510</v>
      </c>
      <c r="B27" s="17" t="s">
        <v>226</v>
      </c>
      <c r="C27" s="12">
        <v>300</v>
      </c>
      <c r="D27" s="439">
        <v>0</v>
      </c>
      <c r="E27" s="9">
        <f t="shared" si="0"/>
        <v>0</v>
      </c>
      <c r="F27" s="9">
        <f t="shared" si="1"/>
        <v>-300</v>
      </c>
    </row>
    <row r="28" spans="1:6" ht="18" customHeight="1">
      <c r="A28" s="7">
        <v>1110503505</v>
      </c>
      <c r="B28" s="11" t="s">
        <v>225</v>
      </c>
      <c r="C28" s="12">
        <v>50</v>
      </c>
      <c r="D28" s="439">
        <v>0.54335</v>
      </c>
      <c r="E28" s="9">
        <f t="shared" si="0"/>
        <v>1.0867</v>
      </c>
      <c r="F28" s="9">
        <f t="shared" si="1"/>
        <v>-49.456650000000003</v>
      </c>
    </row>
    <row r="29" spans="1:6" s="15" customFormat="1" ht="18" customHeight="1">
      <c r="A29" s="68">
        <v>1130000000</v>
      </c>
      <c r="B29" s="69" t="s">
        <v>131</v>
      </c>
      <c r="C29" s="5">
        <f>C30+C31</f>
        <v>0</v>
      </c>
      <c r="D29" s="5">
        <f>D30+D31</f>
        <v>0</v>
      </c>
      <c r="E29" s="5" t="e">
        <f t="shared" si="0"/>
        <v>#DIV/0!</v>
      </c>
      <c r="F29" s="5">
        <f t="shared" si="1"/>
        <v>0</v>
      </c>
    </row>
    <row r="30" spans="1:6" ht="15.75" customHeight="1">
      <c r="A30" s="7">
        <v>1130206510</v>
      </c>
      <c r="B30" s="8" t="s">
        <v>338</v>
      </c>
      <c r="C30" s="9">
        <v>0</v>
      </c>
      <c r="D30" s="321">
        <v>0</v>
      </c>
      <c r="E30" s="9" t="e">
        <f t="shared" si="0"/>
        <v>#DIV/0!</v>
      </c>
      <c r="F30" s="9">
        <f t="shared" si="1"/>
        <v>0</v>
      </c>
    </row>
    <row r="31" spans="1:6" ht="17.25" customHeight="1">
      <c r="A31" s="7">
        <v>1130299510</v>
      </c>
      <c r="B31" s="8" t="s">
        <v>355</v>
      </c>
      <c r="C31" s="9">
        <v>0</v>
      </c>
      <c r="D31" s="321">
        <v>0</v>
      </c>
      <c r="E31" s="9" t="e">
        <f>SUM(D31/C31*100)</f>
        <v>#DIV/0!</v>
      </c>
      <c r="F31" s="9">
        <f>SUM(D31-C31)</f>
        <v>0</v>
      </c>
    </row>
    <row r="32" spans="1:6" ht="18" customHeight="1">
      <c r="A32" s="70">
        <v>1140000000</v>
      </c>
      <c r="B32" s="71" t="s">
        <v>132</v>
      </c>
      <c r="C32" s="5">
        <f>C33+C34</f>
        <v>0</v>
      </c>
      <c r="D32" s="5">
        <f>D33+D34</f>
        <v>0</v>
      </c>
      <c r="E32" s="5" t="e">
        <f t="shared" si="0"/>
        <v>#DIV/0!</v>
      </c>
      <c r="F32" s="5">
        <f t="shared" si="1"/>
        <v>0</v>
      </c>
    </row>
    <row r="33" spans="1:7" ht="18" customHeight="1">
      <c r="A33" s="16">
        <v>1140200000</v>
      </c>
      <c r="B33" s="18" t="s">
        <v>133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21.75" customHeight="1">
      <c r="A34" s="7">
        <v>1140600000</v>
      </c>
      <c r="B34" s="8" t="s">
        <v>223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>
      <c r="A35" s="3">
        <v>1160000000</v>
      </c>
      <c r="B35" s="13" t="s">
        <v>252</v>
      </c>
      <c r="C35" s="14">
        <f>C36</f>
        <v>0</v>
      </c>
      <c r="D35" s="14">
        <f>D36</f>
        <v>0</v>
      </c>
      <c r="E35" s="5" t="e">
        <f>SUM(D35/C35*100)</f>
        <v>#DIV/0!</v>
      </c>
      <c r="F35" s="5">
        <f>SUM(D35-C35)</f>
        <v>0</v>
      </c>
    </row>
    <row r="36" spans="1:7" ht="47.25">
      <c r="A36" s="7">
        <v>1163305010</v>
      </c>
      <c r="B36" s="8" t="s">
        <v>268</v>
      </c>
      <c r="C36" s="9">
        <v>0</v>
      </c>
      <c r="D36" s="10">
        <v>0</v>
      </c>
      <c r="E36" s="9" t="e">
        <f>SUM(D36/C36*100)</f>
        <v>#DIV/0!</v>
      </c>
      <c r="F36" s="9">
        <f>SUM(D36-C36)</f>
        <v>0</v>
      </c>
    </row>
    <row r="37" spans="1:7" ht="15.75" customHeight="1">
      <c r="A37" s="3"/>
      <c r="B37" s="13" t="s">
        <v>135</v>
      </c>
      <c r="C37" s="5">
        <f>C38+C39</f>
        <v>0</v>
      </c>
      <c r="D37" s="5">
        <f>D38+D39</f>
        <v>0</v>
      </c>
      <c r="E37" s="5" t="e">
        <f t="shared" si="0"/>
        <v>#DIV/0!</v>
      </c>
      <c r="F37" s="5">
        <f t="shared" si="1"/>
        <v>0</v>
      </c>
    </row>
    <row r="38" spans="1:7" ht="16.5" customHeight="1">
      <c r="A38" s="7">
        <v>1170105005</v>
      </c>
      <c r="B38" s="8" t="s">
        <v>18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6.5" customHeight="1">
      <c r="A39" s="7">
        <v>1170505005</v>
      </c>
      <c r="B39" s="11" t="s">
        <v>221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5" customHeight="1">
      <c r="A40" s="3">
        <v>1000000000</v>
      </c>
      <c r="B40" s="4" t="s">
        <v>19</v>
      </c>
      <c r="C40" s="127">
        <f>SUM(C4,C25)</f>
        <v>1839.3039999999999</v>
      </c>
      <c r="D40" s="127">
        <f>D4+D25</f>
        <v>116.18900000000001</v>
      </c>
      <c r="E40" s="5">
        <f t="shared" si="0"/>
        <v>6.3170090425508789</v>
      </c>
      <c r="F40" s="5">
        <f t="shared" si="1"/>
        <v>-1723.1149999999998</v>
      </c>
    </row>
    <row r="41" spans="1:7" s="6" customFormat="1">
      <c r="A41" s="3">
        <v>2000000000</v>
      </c>
      <c r="B41" s="4" t="s">
        <v>20</v>
      </c>
      <c r="C41" s="5">
        <f>C42+C43+C44+C45+C46+C48</f>
        <v>3171.01</v>
      </c>
      <c r="D41" s="5">
        <f>D42+D43+D44+D45+D46+D48+D49</f>
        <v>133.55000000000001</v>
      </c>
      <c r="E41" s="5">
        <f t="shared" si="0"/>
        <v>4.2115918902810145</v>
      </c>
      <c r="F41" s="5">
        <f t="shared" si="1"/>
        <v>-3037.46</v>
      </c>
      <c r="G41" s="19"/>
    </row>
    <row r="42" spans="1:7">
      <c r="A42" s="16">
        <v>2021000000</v>
      </c>
      <c r="B42" s="17" t="s">
        <v>21</v>
      </c>
      <c r="C42" s="99">
        <v>1424.6</v>
      </c>
      <c r="D42" s="99">
        <v>118.717</v>
      </c>
      <c r="E42" s="9">
        <f t="shared" si="0"/>
        <v>8.333356731714165</v>
      </c>
      <c r="F42" s="9">
        <f t="shared" si="1"/>
        <v>-1305.8829999999998</v>
      </c>
    </row>
    <row r="43" spans="1:7" ht="15.75" customHeight="1">
      <c r="A43" s="16">
        <v>2021500200</v>
      </c>
      <c r="B43" s="17" t="s">
        <v>232</v>
      </c>
      <c r="C43" s="99">
        <v>260</v>
      </c>
      <c r="D43" s="20">
        <v>0</v>
      </c>
      <c r="E43" s="9">
        <f>SUM(D43/C43*100)</f>
        <v>0</v>
      </c>
      <c r="F43" s="9">
        <f>SUM(D43-C43)</f>
        <v>-260</v>
      </c>
    </row>
    <row r="44" spans="1:7">
      <c r="A44" s="16">
        <v>2022000000</v>
      </c>
      <c r="B44" s="17" t="s">
        <v>22</v>
      </c>
      <c r="C44" s="99">
        <v>1306.67</v>
      </c>
      <c r="D44" s="10">
        <v>0</v>
      </c>
      <c r="E44" s="9">
        <f t="shared" si="0"/>
        <v>0</v>
      </c>
      <c r="F44" s="9">
        <f t="shared" si="1"/>
        <v>-1306.67</v>
      </c>
    </row>
    <row r="45" spans="1:7" ht="18" customHeight="1">
      <c r="A45" s="16">
        <v>2023000000</v>
      </c>
      <c r="B45" s="17" t="s">
        <v>23</v>
      </c>
      <c r="C45" s="12">
        <v>179.74</v>
      </c>
      <c r="D45" s="251">
        <v>14.833</v>
      </c>
      <c r="E45" s="9">
        <f t="shared" si="0"/>
        <v>8.2524757983754302</v>
      </c>
      <c r="F45" s="9">
        <f t="shared" si="1"/>
        <v>-164.90700000000001</v>
      </c>
    </row>
    <row r="46" spans="1:7" ht="22.5" customHeight="1">
      <c r="A46" s="16">
        <v>2020400000</v>
      </c>
      <c r="B46" s="17" t="s">
        <v>24</v>
      </c>
      <c r="C46" s="12">
        <v>0</v>
      </c>
      <c r="D46" s="252">
        <v>0</v>
      </c>
      <c r="E46" s="9" t="e">
        <f t="shared" si="0"/>
        <v>#DIV/0!</v>
      </c>
      <c r="F46" s="9">
        <f t="shared" si="1"/>
        <v>0</v>
      </c>
    </row>
    <row r="47" spans="1:7" ht="32.25" customHeight="1">
      <c r="A47" s="16">
        <v>2020900000</v>
      </c>
      <c r="B47" s="18" t="s">
        <v>25</v>
      </c>
      <c r="C47" s="12">
        <v>0</v>
      </c>
      <c r="D47" s="252">
        <v>0</v>
      </c>
      <c r="E47" s="9" t="e">
        <f t="shared" si="0"/>
        <v>#DIV/0!</v>
      </c>
      <c r="F47" s="9">
        <f t="shared" si="1"/>
        <v>0</v>
      </c>
    </row>
    <row r="48" spans="1:7" ht="19.5" customHeight="1">
      <c r="A48" s="16">
        <v>2070500010</v>
      </c>
      <c r="B48" s="8" t="s">
        <v>353</v>
      </c>
      <c r="C48" s="12">
        <v>0</v>
      </c>
      <c r="D48" s="252">
        <v>0</v>
      </c>
      <c r="E48" s="9" t="e">
        <f t="shared" si="0"/>
        <v>#DIV/0!</v>
      </c>
      <c r="F48" s="9">
        <f t="shared" si="1"/>
        <v>0</v>
      </c>
    </row>
    <row r="49" spans="1:8" ht="19.5" customHeight="1">
      <c r="A49" s="7">
        <v>2190500005</v>
      </c>
      <c r="B49" s="11" t="s">
        <v>26</v>
      </c>
      <c r="C49" s="12">
        <v>0</v>
      </c>
      <c r="D49" s="252">
        <v>0</v>
      </c>
      <c r="E49" s="9" t="e">
        <f t="shared" si="0"/>
        <v>#DIV/0!</v>
      </c>
      <c r="F49" s="9">
        <f t="shared" si="1"/>
        <v>0</v>
      </c>
    </row>
    <row r="50" spans="1:8" s="6" customFormat="1" ht="0.75" hidden="1" customHeight="1">
      <c r="A50" s="3">
        <v>3000000000</v>
      </c>
      <c r="B50" s="13" t="s">
        <v>27</v>
      </c>
      <c r="C50" s="277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8" s="6" customFormat="1" ht="19.5" customHeight="1">
      <c r="A51" s="3"/>
      <c r="B51" s="4" t="s">
        <v>28</v>
      </c>
      <c r="C51" s="373">
        <f>C40+C41</f>
        <v>5010.3140000000003</v>
      </c>
      <c r="D51" s="373">
        <f>D40+D41</f>
        <v>249.73900000000003</v>
      </c>
      <c r="E51" s="93">
        <f t="shared" si="0"/>
        <v>4.9844979775718654</v>
      </c>
      <c r="F51" s="93">
        <f t="shared" si="1"/>
        <v>-4760.5750000000007</v>
      </c>
      <c r="G51" s="293"/>
      <c r="H51" s="293"/>
    </row>
    <row r="52" spans="1:8" s="6" customFormat="1">
      <c r="A52" s="3"/>
      <c r="B52" s="21" t="s">
        <v>321</v>
      </c>
      <c r="C52" s="93">
        <f>C51-C98</f>
        <v>0</v>
      </c>
      <c r="D52" s="93">
        <f>D51-D98</f>
        <v>116.08884000000003</v>
      </c>
      <c r="E52" s="281"/>
      <c r="F52" s="281"/>
    </row>
    <row r="53" spans="1:8">
      <c r="A53" s="23"/>
      <c r="B53" s="24"/>
      <c r="C53" s="250"/>
      <c r="D53" s="250"/>
      <c r="E53" s="26"/>
      <c r="F53" s="27"/>
    </row>
    <row r="54" spans="1:8" ht="45" customHeight="1">
      <c r="A54" s="28" t="s">
        <v>1</v>
      </c>
      <c r="B54" s="28" t="s">
        <v>29</v>
      </c>
      <c r="C54" s="243" t="s">
        <v>434</v>
      </c>
      <c r="D54" s="244" t="s">
        <v>413</v>
      </c>
      <c r="E54" s="72" t="s">
        <v>3</v>
      </c>
      <c r="F54" s="74" t="s">
        <v>4</v>
      </c>
    </row>
    <row r="55" spans="1:8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8" s="6" customFormat="1" ht="18" customHeight="1">
      <c r="A56" s="30" t="s">
        <v>30</v>
      </c>
      <c r="B56" s="31" t="s">
        <v>31</v>
      </c>
      <c r="C56" s="32">
        <f>C57+C58+C59+C60+C61+C63+C62</f>
        <v>1064.6089999999999</v>
      </c>
      <c r="D56" s="33">
        <f>D57+D58+D59+D60+D61+D63+D62</f>
        <v>30.058160000000001</v>
      </c>
      <c r="E56" s="34">
        <f>SUM(D56/C56*100)</f>
        <v>2.8233990131588218</v>
      </c>
      <c r="F56" s="34">
        <f>SUM(D56-C56)</f>
        <v>-1034.5508399999999</v>
      </c>
    </row>
    <row r="57" spans="1:8" s="6" customFormat="1" ht="31.5" hidden="1">
      <c r="A57" s="35" t="s">
        <v>32</v>
      </c>
      <c r="B57" s="36" t="s">
        <v>33</v>
      </c>
      <c r="C57" s="37"/>
      <c r="D57" s="37"/>
      <c r="E57" s="38"/>
      <c r="F57" s="38"/>
    </row>
    <row r="58" spans="1:8" ht="18.75" customHeight="1">
      <c r="A58" s="35" t="s">
        <v>34</v>
      </c>
      <c r="B58" s="39" t="s">
        <v>35</v>
      </c>
      <c r="C58" s="37">
        <v>1056.2149999999999</v>
      </c>
      <c r="D58" s="37">
        <v>30.058160000000001</v>
      </c>
      <c r="E58" s="38">
        <f t="shared" ref="E58:E98" si="3">SUM(D58/C58*100)</f>
        <v>2.8458372585127085</v>
      </c>
      <c r="F58" s="38">
        <f t="shared" ref="F58:F98" si="4">SUM(D58-C58)</f>
        <v>-1026.1568399999999</v>
      </c>
    </row>
    <row r="59" spans="1:8" ht="0.75" hidden="1" customHeight="1">
      <c r="A59" s="35" t="s">
        <v>36</v>
      </c>
      <c r="B59" s="39" t="s">
        <v>37</v>
      </c>
      <c r="C59" s="37"/>
      <c r="D59" s="37"/>
      <c r="E59" s="38"/>
      <c r="F59" s="38">
        <f t="shared" si="4"/>
        <v>0</v>
      </c>
    </row>
    <row r="60" spans="1:8" ht="31.5" hidden="1" customHeight="1">
      <c r="A60" s="35" t="s">
        <v>38</v>
      </c>
      <c r="B60" s="39" t="s">
        <v>39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8">
      <c r="A61" s="35" t="s">
        <v>40</v>
      </c>
      <c r="B61" s="39" t="s">
        <v>41</v>
      </c>
      <c r="C61" s="3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8" ht="18" customHeight="1">
      <c r="A62" s="35" t="s">
        <v>42</v>
      </c>
      <c r="B62" s="39" t="s">
        <v>43</v>
      </c>
      <c r="C62" s="40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8" ht="15.75" customHeight="1">
      <c r="A63" s="35" t="s">
        <v>44</v>
      </c>
      <c r="B63" s="39" t="s">
        <v>45</v>
      </c>
      <c r="C63" s="37">
        <v>3.3940000000000001</v>
      </c>
      <c r="D63" s="37">
        <v>0</v>
      </c>
      <c r="E63" s="38">
        <f t="shared" si="3"/>
        <v>0</v>
      </c>
      <c r="F63" s="38">
        <f t="shared" si="4"/>
        <v>-3.3940000000000001</v>
      </c>
    </row>
    <row r="64" spans="1:8" s="6" customFormat="1">
      <c r="A64" s="41" t="s">
        <v>46</v>
      </c>
      <c r="B64" s="42" t="s">
        <v>47</v>
      </c>
      <c r="C64" s="32">
        <f>C65</f>
        <v>177.95</v>
      </c>
      <c r="D64" s="32">
        <f>D65</f>
        <v>4.5</v>
      </c>
      <c r="E64" s="34">
        <f t="shared" si="3"/>
        <v>2.5288002247822421</v>
      </c>
      <c r="F64" s="34">
        <f t="shared" si="4"/>
        <v>-173.45</v>
      </c>
    </row>
    <row r="65" spans="1:7">
      <c r="A65" s="43" t="s">
        <v>48</v>
      </c>
      <c r="B65" s="44" t="s">
        <v>49</v>
      </c>
      <c r="C65" s="37">
        <v>177.95</v>
      </c>
      <c r="D65" s="37">
        <v>4.5</v>
      </c>
      <c r="E65" s="38">
        <f t="shared" si="3"/>
        <v>2.5288002247822421</v>
      </c>
      <c r="F65" s="38">
        <f t="shared" si="4"/>
        <v>-173.45</v>
      </c>
    </row>
    <row r="66" spans="1:7" s="6" customFormat="1" ht="15" customHeight="1">
      <c r="A66" s="30" t="s">
        <v>50</v>
      </c>
      <c r="B66" s="31" t="s">
        <v>51</v>
      </c>
      <c r="C66" s="425">
        <f>C69+C70</f>
        <v>4</v>
      </c>
      <c r="D66" s="425">
        <f>D69+D70</f>
        <v>0</v>
      </c>
      <c r="E66" s="34">
        <f t="shared" si="3"/>
        <v>0</v>
      </c>
      <c r="F66" s="34">
        <f t="shared" si="4"/>
        <v>-4</v>
      </c>
    </row>
    <row r="67" spans="1:7" hidden="1">
      <c r="A67" s="35" t="s">
        <v>52</v>
      </c>
      <c r="B67" s="39" t="s">
        <v>53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54</v>
      </c>
      <c r="B68" s="39" t="s">
        <v>55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56</v>
      </c>
      <c r="B69" s="47" t="s">
        <v>57</v>
      </c>
      <c r="C69" s="37">
        <v>2</v>
      </c>
      <c r="D69" s="37">
        <v>0</v>
      </c>
      <c r="E69" s="34">
        <f t="shared" si="3"/>
        <v>0</v>
      </c>
      <c r="F69" s="34">
        <f t="shared" si="4"/>
        <v>-2</v>
      </c>
    </row>
    <row r="70" spans="1:7" ht="15.75" customHeight="1">
      <c r="A70" s="46" t="s">
        <v>219</v>
      </c>
      <c r="B70" s="47" t="s">
        <v>220</v>
      </c>
      <c r="C70" s="37">
        <v>2</v>
      </c>
      <c r="D70" s="37">
        <v>0</v>
      </c>
      <c r="E70" s="34">
        <f t="shared" si="3"/>
        <v>0</v>
      </c>
      <c r="F70" s="34">
        <f t="shared" si="4"/>
        <v>-2</v>
      </c>
    </row>
    <row r="71" spans="1:7" s="6" customFormat="1" ht="18.75" customHeight="1">
      <c r="A71" s="30" t="s">
        <v>58</v>
      </c>
      <c r="B71" s="31" t="s">
        <v>59</v>
      </c>
      <c r="C71" s="442">
        <f>SUM(C72:C76)</f>
        <v>2201.6550000000002</v>
      </c>
      <c r="D71" s="224">
        <f>SUM(D72:D76)</f>
        <v>0</v>
      </c>
      <c r="E71" s="34">
        <f t="shared" si="3"/>
        <v>0</v>
      </c>
      <c r="F71" s="34">
        <f t="shared" si="4"/>
        <v>-2201.6550000000002</v>
      </c>
    </row>
    <row r="72" spans="1:7" ht="15" customHeight="1">
      <c r="A72" s="35" t="s">
        <v>60</v>
      </c>
      <c r="B72" s="39" t="s">
        <v>61</v>
      </c>
      <c r="C72" s="49">
        <v>3.75</v>
      </c>
      <c r="D72" s="37">
        <v>0</v>
      </c>
      <c r="E72" s="38">
        <f t="shared" si="3"/>
        <v>0</v>
      </c>
      <c r="F72" s="38">
        <f t="shared" si="4"/>
        <v>-3.75</v>
      </c>
    </row>
    <row r="73" spans="1:7" s="6" customFormat="1" ht="17.25" customHeight="1">
      <c r="A73" s="35" t="s">
        <v>62</v>
      </c>
      <c r="B73" s="39" t="s">
        <v>63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  <c r="G73" s="50"/>
    </row>
    <row r="74" spans="1:7" s="6" customFormat="1" ht="15" hidden="1" customHeight="1">
      <c r="A74" s="35" t="s">
        <v>62</v>
      </c>
      <c r="B74" s="39" t="s">
        <v>63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  <c r="G74" s="50"/>
    </row>
    <row r="75" spans="1:7">
      <c r="A75" s="35" t="s">
        <v>64</v>
      </c>
      <c r="B75" s="39" t="s">
        <v>65</v>
      </c>
      <c r="C75" s="49">
        <v>2182.9050000000002</v>
      </c>
      <c r="D75" s="37">
        <v>0</v>
      </c>
      <c r="E75" s="38">
        <f t="shared" si="3"/>
        <v>0</v>
      </c>
      <c r="F75" s="38">
        <f t="shared" si="4"/>
        <v>-2182.9050000000002</v>
      </c>
    </row>
    <row r="76" spans="1:7">
      <c r="A76" s="35" t="s">
        <v>66</v>
      </c>
      <c r="B76" s="39" t="s">
        <v>67</v>
      </c>
      <c r="C76" s="49">
        <v>15</v>
      </c>
      <c r="D76" s="37">
        <v>0</v>
      </c>
      <c r="E76" s="38">
        <f t="shared" si="3"/>
        <v>0</v>
      </c>
      <c r="F76" s="38">
        <f t="shared" si="4"/>
        <v>-15</v>
      </c>
    </row>
    <row r="77" spans="1:7" s="6" customFormat="1" ht="17.25" customHeight="1">
      <c r="A77" s="30" t="s">
        <v>68</v>
      </c>
      <c r="B77" s="31" t="s">
        <v>69</v>
      </c>
      <c r="C77" s="32">
        <f>SUM(C78:C80)</f>
        <v>300</v>
      </c>
      <c r="D77" s="32">
        <f>SUM(D78:D80)</f>
        <v>0</v>
      </c>
      <c r="E77" s="34">
        <f t="shared" si="3"/>
        <v>0</v>
      </c>
      <c r="F77" s="34">
        <f t="shared" si="4"/>
        <v>-300</v>
      </c>
    </row>
    <row r="78" spans="1:7" hidden="1">
      <c r="A78" s="35" t="s">
        <v>70</v>
      </c>
      <c r="B78" s="51" t="s">
        <v>71</v>
      </c>
      <c r="C78" s="37"/>
      <c r="D78" s="37"/>
      <c r="E78" s="38" t="e">
        <f t="shared" si="3"/>
        <v>#DIV/0!</v>
      </c>
      <c r="F78" s="38">
        <f t="shared" si="4"/>
        <v>0</v>
      </c>
    </row>
    <row r="79" spans="1:7" hidden="1">
      <c r="A79" s="35" t="s">
        <v>72</v>
      </c>
      <c r="B79" s="51" t="s">
        <v>73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>
      <c r="A80" s="35" t="s">
        <v>74</v>
      </c>
      <c r="B80" s="39" t="s">
        <v>75</v>
      </c>
      <c r="C80" s="37">
        <v>300</v>
      </c>
      <c r="D80" s="37">
        <v>0</v>
      </c>
      <c r="E80" s="38">
        <f t="shared" si="3"/>
        <v>0</v>
      </c>
      <c r="F80" s="38">
        <f t="shared" si="4"/>
        <v>-300</v>
      </c>
    </row>
    <row r="81" spans="1:6" s="6" customFormat="1">
      <c r="A81" s="30" t="s">
        <v>86</v>
      </c>
      <c r="B81" s="31" t="s">
        <v>87</v>
      </c>
      <c r="C81" s="32">
        <f>C82</f>
        <v>1260.0999999999999</v>
      </c>
      <c r="D81" s="32">
        <f>D82</f>
        <v>99.091999999999999</v>
      </c>
      <c r="E81" s="34">
        <f t="shared" si="3"/>
        <v>7.8638203317197046</v>
      </c>
      <c r="F81" s="34">
        <f t="shared" si="4"/>
        <v>-1161.0079999999998</v>
      </c>
    </row>
    <row r="82" spans="1:6" ht="40.5" hidden="1" customHeight="1">
      <c r="A82" s="35" t="s">
        <v>88</v>
      </c>
      <c r="B82" s="39" t="s">
        <v>234</v>
      </c>
      <c r="C82" s="37">
        <v>1260.0999999999999</v>
      </c>
      <c r="D82" s="37">
        <v>99.091999999999999</v>
      </c>
      <c r="E82" s="38">
        <f t="shared" si="3"/>
        <v>7.8638203317197046</v>
      </c>
      <c r="F82" s="38">
        <f t="shared" si="4"/>
        <v>-1161.0079999999998</v>
      </c>
    </row>
    <row r="83" spans="1:6" s="6" customFormat="1" ht="21.75" hidden="1" customHeight="1">
      <c r="A83" s="52">
        <v>1000</v>
      </c>
      <c r="B83" s="31" t="s">
        <v>89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0.75" hidden="1" customHeight="1">
      <c r="A84" s="53">
        <v>1001</v>
      </c>
      <c r="B84" s="54" t="s">
        <v>90</v>
      </c>
      <c r="C84" s="37">
        <v>0</v>
      </c>
      <c r="D84" s="37">
        <v>0</v>
      </c>
      <c r="E84" s="38" t="e">
        <f t="shared" si="3"/>
        <v>#DIV/0!</v>
      </c>
      <c r="F84" s="38">
        <f t="shared" si="4"/>
        <v>0</v>
      </c>
    </row>
    <row r="85" spans="1:6" ht="29.25" hidden="1" customHeight="1">
      <c r="A85" s="53">
        <v>1003</v>
      </c>
      <c r="B85" s="54" t="s">
        <v>91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24.75" hidden="1" customHeight="1">
      <c r="A86" s="53">
        <v>1004</v>
      </c>
      <c r="B86" s="54" t="s">
        <v>92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6" ht="35.25" hidden="1" customHeight="1">
      <c r="A87" s="35" t="s">
        <v>93</v>
      </c>
      <c r="B87" s="39" t="s">
        <v>94</v>
      </c>
      <c r="C87" s="37">
        <v>0</v>
      </c>
      <c r="D87" s="37">
        <v>0</v>
      </c>
      <c r="E87" s="38"/>
      <c r="F87" s="38">
        <f t="shared" si="4"/>
        <v>0</v>
      </c>
    </row>
    <row r="88" spans="1:6" ht="1.5" hidden="1" customHeight="1">
      <c r="A88" s="30" t="s">
        <v>95</v>
      </c>
      <c r="B88" s="31" t="s">
        <v>96</v>
      </c>
      <c r="C88" s="32">
        <f>C89+C90+C91+C92+C93</f>
        <v>0</v>
      </c>
      <c r="D88" s="32">
        <f>D89+D90+D91+D92+D93</f>
        <v>0</v>
      </c>
      <c r="E88" s="38" t="e">
        <f t="shared" si="3"/>
        <v>#DIV/0!</v>
      </c>
      <c r="F88" s="22">
        <f>F89+F90+F91+F92+F93</f>
        <v>0</v>
      </c>
    </row>
    <row r="89" spans="1:6" ht="27.75" hidden="1" customHeight="1">
      <c r="A89" s="35" t="s">
        <v>97</v>
      </c>
      <c r="B89" s="39" t="s">
        <v>98</v>
      </c>
      <c r="C89" s="37">
        <v>0</v>
      </c>
      <c r="D89" s="37">
        <v>0</v>
      </c>
      <c r="E89" s="38" t="e">
        <f t="shared" si="3"/>
        <v>#DIV/0!</v>
      </c>
      <c r="F89" s="38">
        <f>SUM(D89-C89)</f>
        <v>0</v>
      </c>
    </row>
    <row r="90" spans="1:6" ht="27.75" hidden="1" customHeight="1">
      <c r="A90" s="35" t="s">
        <v>99</v>
      </c>
      <c r="B90" s="39" t="s">
        <v>100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24.75" hidden="1" customHeight="1">
      <c r="A91" s="35" t="s">
        <v>101</v>
      </c>
      <c r="B91" s="39" t="s">
        <v>102</v>
      </c>
      <c r="C91" s="37"/>
      <c r="D91" s="37"/>
      <c r="E91" s="38" t="e">
        <f t="shared" si="3"/>
        <v>#DIV/0!</v>
      </c>
      <c r="F91" s="38"/>
    </row>
    <row r="92" spans="1:6" ht="24.75" hidden="1" customHeight="1">
      <c r="A92" s="35" t="s">
        <v>103</v>
      </c>
      <c r="B92" s="39" t="s">
        <v>104</v>
      </c>
      <c r="C92" s="37"/>
      <c r="D92" s="37"/>
      <c r="E92" s="38" t="e">
        <f t="shared" si="3"/>
        <v>#DIV/0!</v>
      </c>
      <c r="F92" s="38"/>
    </row>
    <row r="93" spans="1:6" ht="27" hidden="1" customHeight="1">
      <c r="A93" s="35" t="s">
        <v>105</v>
      </c>
      <c r="B93" s="39" t="s">
        <v>106</v>
      </c>
      <c r="C93" s="37"/>
      <c r="D93" s="37"/>
      <c r="E93" s="38" t="e">
        <f t="shared" si="3"/>
        <v>#DIV/0!</v>
      </c>
      <c r="F93" s="38"/>
    </row>
    <row r="94" spans="1:6" s="6" customFormat="1" ht="22.5" customHeight="1">
      <c r="A94" s="52">
        <v>1400</v>
      </c>
      <c r="B94" s="56" t="s">
        <v>115</v>
      </c>
      <c r="C94" s="48"/>
      <c r="D94" s="48">
        <v>0</v>
      </c>
      <c r="E94" s="34" t="e">
        <f t="shared" si="3"/>
        <v>#DIV/0!</v>
      </c>
      <c r="F94" s="34">
        <f t="shared" si="4"/>
        <v>0</v>
      </c>
    </row>
    <row r="95" spans="1:6" ht="30" customHeight="1">
      <c r="A95" s="53">
        <v>1401</v>
      </c>
      <c r="B95" s="54" t="s">
        <v>116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8" customHeight="1">
      <c r="A96" s="30" t="s">
        <v>95</v>
      </c>
      <c r="B96" s="31" t="s">
        <v>96</v>
      </c>
      <c r="C96" s="48">
        <f>C97</f>
        <v>2</v>
      </c>
      <c r="D96" s="32">
        <f>D97</f>
        <v>0</v>
      </c>
      <c r="E96" s="34">
        <f t="shared" si="3"/>
        <v>0</v>
      </c>
      <c r="F96" s="34">
        <f t="shared" si="4"/>
        <v>-2</v>
      </c>
    </row>
    <row r="97" spans="1:7" ht="18" customHeight="1">
      <c r="A97" s="35" t="s">
        <v>97</v>
      </c>
      <c r="B97" s="39" t="s">
        <v>98</v>
      </c>
      <c r="C97" s="49">
        <v>2</v>
      </c>
      <c r="D97" s="37">
        <v>0</v>
      </c>
      <c r="E97" s="38">
        <f t="shared" si="3"/>
        <v>0</v>
      </c>
      <c r="F97" s="38">
        <f t="shared" si="4"/>
        <v>-2</v>
      </c>
    </row>
    <row r="98" spans="1:7" s="6" customFormat="1">
      <c r="A98" s="52"/>
      <c r="B98" s="57" t="s">
        <v>119</v>
      </c>
      <c r="C98" s="377">
        <f>C56+C64+C66+C71+C77+C81+C96+C83</f>
        <v>5010.3140000000003</v>
      </c>
      <c r="D98" s="377">
        <f>D56+D64+D66+D71+D77+D81+D96+D83</f>
        <v>133.65016</v>
      </c>
      <c r="E98" s="34">
        <f t="shared" si="3"/>
        <v>2.6675006795981249</v>
      </c>
      <c r="F98" s="34">
        <f t="shared" si="4"/>
        <v>-4876.6638400000002</v>
      </c>
      <c r="G98" s="293"/>
    </row>
    <row r="99" spans="1:7" ht="16.5" customHeight="1">
      <c r="C99" s="126"/>
      <c r="D99" s="101"/>
    </row>
    <row r="100" spans="1:7" s="65" customFormat="1" ht="20.25" customHeight="1">
      <c r="A100" s="63" t="s">
        <v>120</v>
      </c>
      <c r="B100" s="63"/>
      <c r="C100" s="116"/>
      <c r="D100" s="64" t="s">
        <v>275</v>
      </c>
    </row>
    <row r="101" spans="1:7" s="65" customFormat="1" ht="13.5" customHeight="1">
      <c r="A101" s="66" t="s">
        <v>121</v>
      </c>
      <c r="B101" s="66"/>
      <c r="C101" s="65" t="s">
        <v>122</v>
      </c>
    </row>
    <row r="103" spans="1:7" ht="5.25" customHeight="1"/>
  </sheetData>
  <customSheetViews>
    <customSheetView guid="{48371D92-7293-4EF7-9726-BD0490560EEB}" hiddenRows="1" topLeftCell="A20">
      <selection activeCell="C42" sqref="C42"/>
      <pageMargins left="0.7" right="0.7" top="0.75" bottom="0.75" header="0.3" footer="0.3"/>
      <pageSetup paperSize="9" scale="48" orientation="portrait" r:id="rId1"/>
    </customSheetView>
    <customSheetView guid="{1A52382B-3765-4E8C-903F-6B8919B7242E}" hiddenRows="1" topLeftCell="A20">
      <selection activeCell="C42" sqref="C42"/>
      <pageMargins left="0.7" right="0.7" top="0.75" bottom="0.75" header="0.3" footer="0.3"/>
      <pageSetup paperSize="9" scale="48" orientation="portrait" r:id="rId2"/>
    </customSheetView>
    <customSheetView guid="{B30CE22D-C12F-4E12-8BB9-3AAE0A6991CC}" scale="70" showPageBreaks="1" printArea="1" hiddenRows="1" view="pageBreakPreview" topLeftCell="A27">
      <selection activeCell="D98" sqref="D98"/>
      <pageMargins left="0.70866141732283472" right="0.70866141732283472" top="0.74803149606299213" bottom="0.74803149606299213" header="0.31496062992125984" footer="0.31496062992125984"/>
      <pageSetup paperSize="9" scale="57" orientation="portrait" r:id="rId3"/>
    </customSheetView>
    <customSheetView guid="{42584DC0-1D41-4C93-9B38-C388E7B8DAC4}" scale="70" showPageBreaks="1" printArea="1" hiddenRows="1" view="pageBreakPreview" topLeftCell="A55">
      <selection activeCell="D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1718F1EE-9F48-4DBE-9531-3B70F9C4A5DD}" scale="70" showPageBreaks="1" printArea="1" hiddenRows="1" view="pageBreakPreview" topLeftCell="A18">
      <selection activeCell="D29" sqref="D29"/>
      <pageMargins left="0.7" right="0.7" top="0.75" bottom="0.75" header="0.3" footer="0.3"/>
      <pageSetup paperSize="9" scale="41" orientation="portrait" r:id="rId5"/>
    </customSheetView>
    <customSheetView guid="{3DCB9AAA-F09C-4EA6-B992-F93E466D374A}" hiddenRows="1" topLeftCell="A20">
      <selection activeCell="C42" sqref="C42"/>
      <pageMargins left="0.7" right="0.7" top="0.75" bottom="0.75" header="0.3" footer="0.3"/>
      <pageSetup paperSize="9" scale="48" orientation="portrait" r:id="rId6"/>
    </customSheetView>
    <customSheetView guid="{A54C432C-6C68-4B53-A75C-446EB3A61B2B}" scale="70" showPageBreaks="1" printArea="1" hiddenRows="1" view="pageBreakPreview" topLeftCell="A52">
      <selection activeCell="G99" sqref="G99"/>
      <pageMargins left="0.70866141732283472" right="0.70866141732283472" top="0.74803149606299213" bottom="0.74803149606299213" header="0.31496062992125984" footer="0.31496062992125984"/>
      <pageSetup paperSize="9" scale="64" orientation="portrait" r:id="rId7"/>
    </customSheetView>
    <customSheetView guid="{5BFCA170-DEAE-4D2C-98A0-1E68B427AC01}" showPageBreaks="1" printArea="1" hiddenRows="1" topLeftCell="A20">
      <selection activeCell="C42" sqref="C42"/>
      <pageMargins left="0.7" right="0.7" top="0.75" bottom="0.75" header="0.3" footer="0.3"/>
      <pageSetup paperSize="9" scale="48" orientation="portrait" r:id="rId8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48" orientation="portrait" r:id="rId9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/>
  <dimension ref="A1:H99"/>
  <sheetViews>
    <sheetView topLeftCell="A18" zoomScaleSheetLayoutView="70" workbookViewId="0">
      <selection activeCell="C43" sqref="C43"/>
    </sheetView>
  </sheetViews>
  <sheetFormatPr defaultRowHeight="15.75"/>
  <cols>
    <col min="1" max="1" width="14.7109375" style="58" customWidth="1"/>
    <col min="2" max="2" width="57.5703125" style="59" customWidth="1"/>
    <col min="3" max="3" width="15.5703125" style="62" customWidth="1"/>
    <col min="4" max="4" width="16" style="62" customWidth="1"/>
    <col min="5" max="5" width="10.28515625" style="62" customWidth="1"/>
    <col min="6" max="6" width="9.42578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37" t="s">
        <v>426</v>
      </c>
      <c r="B1" s="537"/>
      <c r="C1" s="537"/>
      <c r="D1" s="537"/>
      <c r="E1" s="537"/>
      <c r="F1" s="537"/>
    </row>
    <row r="2" spans="1:6">
      <c r="A2" s="537"/>
      <c r="B2" s="537"/>
      <c r="C2" s="537"/>
      <c r="D2" s="537"/>
      <c r="E2" s="537"/>
      <c r="F2" s="537"/>
    </row>
    <row r="3" spans="1:6" ht="63">
      <c r="A3" s="2" t="s">
        <v>1</v>
      </c>
      <c r="B3" s="2" t="s">
        <v>2</v>
      </c>
      <c r="C3" s="72" t="s">
        <v>434</v>
      </c>
      <c r="D3" s="73" t="s">
        <v>417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997.29200000000003</v>
      </c>
      <c r="D4" s="5">
        <f>D5+D12+D14+D17+D7</f>
        <v>76.241420000000005</v>
      </c>
      <c r="E4" s="5">
        <f>SUM(D4/C4*100)</f>
        <v>7.6448442381970381</v>
      </c>
      <c r="F4" s="5">
        <f>SUM(D4-C4)</f>
        <v>-921.05058000000008</v>
      </c>
    </row>
    <row r="5" spans="1:6" s="6" customFormat="1">
      <c r="A5" s="68">
        <v>1010000000</v>
      </c>
      <c r="B5" s="67" t="s">
        <v>6</v>
      </c>
      <c r="C5" s="5">
        <f>C6</f>
        <v>79.421999999999997</v>
      </c>
      <c r="D5" s="5">
        <f>D6</f>
        <v>0.45337</v>
      </c>
      <c r="E5" s="5">
        <f t="shared" ref="E5:E49" si="0">SUM(D5/C5*100)</f>
        <v>0.57083679585001634</v>
      </c>
      <c r="F5" s="5">
        <f t="shared" ref="F5:F49" si="1">SUM(D5-C5)</f>
        <v>-78.96862999999999</v>
      </c>
    </row>
    <row r="6" spans="1:6">
      <c r="A6" s="7">
        <v>1010200001</v>
      </c>
      <c r="B6" s="8" t="s">
        <v>229</v>
      </c>
      <c r="C6" s="9">
        <v>79.421999999999997</v>
      </c>
      <c r="D6" s="10">
        <v>0.45337</v>
      </c>
      <c r="E6" s="9">
        <f t="shared" ref="E6:E11" si="2">SUM(D6/C6*100)</f>
        <v>0.57083679585001634</v>
      </c>
      <c r="F6" s="9">
        <f t="shared" si="1"/>
        <v>-78.96862999999999</v>
      </c>
    </row>
    <row r="7" spans="1:6" ht="31.5">
      <c r="A7" s="3">
        <v>1030000000</v>
      </c>
      <c r="B7" s="13" t="s">
        <v>281</v>
      </c>
      <c r="C7" s="5">
        <f>C8+C10+C9</f>
        <v>331.87</v>
      </c>
      <c r="D7" s="5">
        <f>D8+D10+D9+D11</f>
        <v>37.771630000000002</v>
      </c>
      <c r="E7" s="5">
        <f t="shared" si="2"/>
        <v>11.381453581221564</v>
      </c>
      <c r="F7" s="5">
        <f t="shared" si="1"/>
        <v>-294.09836999999999</v>
      </c>
    </row>
    <row r="8" spans="1:6">
      <c r="A8" s="7">
        <v>1030223001</v>
      </c>
      <c r="B8" s="8" t="s">
        <v>283</v>
      </c>
      <c r="C8" s="9">
        <v>123.79</v>
      </c>
      <c r="D8" s="10">
        <v>16.495080000000002</v>
      </c>
      <c r="E8" s="9">
        <f t="shared" si="2"/>
        <v>13.325050488730916</v>
      </c>
      <c r="F8" s="9">
        <f t="shared" si="1"/>
        <v>-107.29492</v>
      </c>
    </row>
    <row r="9" spans="1:6">
      <c r="A9" s="7">
        <v>1030224001</v>
      </c>
      <c r="B9" s="8" t="s">
        <v>289</v>
      </c>
      <c r="C9" s="9">
        <v>1.33</v>
      </c>
      <c r="D9" s="10">
        <v>0.12315</v>
      </c>
      <c r="E9" s="9">
        <f t="shared" si="2"/>
        <v>9.2593984962405997</v>
      </c>
      <c r="F9" s="9">
        <f t="shared" si="1"/>
        <v>-1.20685</v>
      </c>
    </row>
    <row r="10" spans="1:6">
      <c r="A10" s="7">
        <v>1030225001</v>
      </c>
      <c r="B10" s="8" t="s">
        <v>282</v>
      </c>
      <c r="C10" s="9">
        <v>206.75</v>
      </c>
      <c r="D10" s="10">
        <v>24.007899999999999</v>
      </c>
      <c r="E10" s="9">
        <f t="shared" si="2"/>
        <v>11.61204353083434</v>
      </c>
      <c r="F10" s="9">
        <f t="shared" si="1"/>
        <v>-182.74209999999999</v>
      </c>
    </row>
    <row r="11" spans="1:6">
      <c r="A11" s="7">
        <v>1030226001</v>
      </c>
      <c r="B11" s="8" t="s">
        <v>291</v>
      </c>
      <c r="C11" s="9">
        <v>0</v>
      </c>
      <c r="D11" s="10">
        <v>-2.8544999999999998</v>
      </c>
      <c r="E11" s="9" t="e">
        <f t="shared" si="2"/>
        <v>#DIV/0!</v>
      </c>
      <c r="F11" s="9">
        <f t="shared" si="1"/>
        <v>-2.8544999999999998</v>
      </c>
    </row>
    <row r="12" spans="1:6" s="6" customFormat="1">
      <c r="A12" s="68">
        <v>1050000000</v>
      </c>
      <c r="B12" s="67" t="s">
        <v>7</v>
      </c>
      <c r="C12" s="5">
        <f>SUM(C13:C13)</f>
        <v>5</v>
      </c>
      <c r="D12" s="5">
        <f>SUM(D13:D13)</f>
        <v>0</v>
      </c>
      <c r="E12" s="5">
        <f t="shared" si="0"/>
        <v>0</v>
      </c>
      <c r="F12" s="5">
        <f t="shared" si="1"/>
        <v>-5</v>
      </c>
    </row>
    <row r="13" spans="1:6" ht="15.75" customHeight="1">
      <c r="A13" s="7">
        <v>1050300000</v>
      </c>
      <c r="B13" s="11" t="s">
        <v>230</v>
      </c>
      <c r="C13" s="12">
        <v>5</v>
      </c>
      <c r="D13" s="10">
        <v>0</v>
      </c>
      <c r="E13" s="9">
        <f t="shared" si="0"/>
        <v>0</v>
      </c>
      <c r="F13" s="9">
        <f t="shared" si="1"/>
        <v>-5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571</v>
      </c>
      <c r="D14" s="5">
        <f>D15+D16</f>
        <v>38.016419999999997</v>
      </c>
      <c r="E14" s="5">
        <f t="shared" si="0"/>
        <v>6.6578669001751303</v>
      </c>
      <c r="F14" s="5">
        <f t="shared" si="1"/>
        <v>-532.98357999999996</v>
      </c>
    </row>
    <row r="15" spans="1:6" s="6" customFormat="1" ht="15.75" customHeight="1">
      <c r="A15" s="7">
        <v>1060100000</v>
      </c>
      <c r="B15" s="11" t="s">
        <v>9</v>
      </c>
      <c r="C15" s="9">
        <v>179</v>
      </c>
      <c r="D15" s="10">
        <v>32.610129999999998</v>
      </c>
      <c r="E15" s="9">
        <f t="shared" si="0"/>
        <v>18.21794972067039</v>
      </c>
      <c r="F15" s="9">
        <f>SUM(D15-C15)</f>
        <v>-146.38987</v>
      </c>
    </row>
    <row r="16" spans="1:6" ht="15.75" customHeight="1">
      <c r="A16" s="7">
        <v>1060600000</v>
      </c>
      <c r="B16" s="11" t="s">
        <v>8</v>
      </c>
      <c r="C16" s="9">
        <v>392</v>
      </c>
      <c r="D16" s="10">
        <v>5.4062900000000003</v>
      </c>
      <c r="E16" s="9">
        <f t="shared" si="0"/>
        <v>1.379155612244898</v>
      </c>
      <c r="F16" s="9">
        <f t="shared" si="1"/>
        <v>-386.59370999999999</v>
      </c>
    </row>
    <row r="17" spans="1:6" s="6" customFormat="1">
      <c r="A17" s="3">
        <v>1080000000</v>
      </c>
      <c r="B17" s="4" t="s">
        <v>11</v>
      </c>
      <c r="C17" s="5">
        <f>C18</f>
        <v>10</v>
      </c>
      <c r="D17" s="5">
        <f>D18</f>
        <v>0</v>
      </c>
      <c r="E17" s="5">
        <f t="shared" si="0"/>
        <v>0</v>
      </c>
      <c r="F17" s="5">
        <f t="shared" si="1"/>
        <v>-10</v>
      </c>
    </row>
    <row r="18" spans="1:6" ht="18" customHeight="1">
      <c r="A18" s="7">
        <v>1080400001</v>
      </c>
      <c r="B18" s="8" t="s">
        <v>228</v>
      </c>
      <c r="C18" s="9">
        <v>10</v>
      </c>
      <c r="D18" s="10">
        <v>0</v>
      </c>
      <c r="E18" s="9">
        <f t="shared" si="0"/>
        <v>0</v>
      </c>
      <c r="F18" s="9">
        <f t="shared" si="1"/>
        <v>-10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7.75" hidden="1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0.7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3.5" hidden="1" customHeight="1">
      <c r="A22" s="7">
        <v>1090400000</v>
      </c>
      <c r="B22" s="8" t="s">
        <v>126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.25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C26+C29+C31+C34</f>
        <v>32</v>
      </c>
      <c r="D25" s="5">
        <f>D27+D29+D34</f>
        <v>0</v>
      </c>
      <c r="E25" s="5">
        <f t="shared" si="0"/>
        <v>0</v>
      </c>
      <c r="F25" s="5">
        <f t="shared" si="1"/>
        <v>-32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32</v>
      </c>
      <c r="D26" s="5">
        <f>D27</f>
        <v>0</v>
      </c>
      <c r="E26" s="5">
        <f t="shared" si="0"/>
        <v>0</v>
      </c>
      <c r="F26" s="5">
        <f t="shared" si="1"/>
        <v>-32</v>
      </c>
    </row>
    <row r="27" spans="1:6" ht="17.25" customHeight="1">
      <c r="A27" s="16">
        <v>1110502510</v>
      </c>
      <c r="B27" s="17" t="s">
        <v>226</v>
      </c>
      <c r="C27" s="12">
        <v>32</v>
      </c>
      <c r="D27" s="10">
        <v>0</v>
      </c>
      <c r="E27" s="9">
        <f t="shared" si="0"/>
        <v>0</v>
      </c>
      <c r="F27" s="9">
        <f t="shared" si="1"/>
        <v>-32</v>
      </c>
    </row>
    <row r="28" spans="1:6" ht="0.75" customHeight="1">
      <c r="A28" s="7">
        <v>1110503505</v>
      </c>
      <c r="B28" s="11" t="s">
        <v>225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9.25">
      <c r="A29" s="68">
        <v>1130000000</v>
      </c>
      <c r="B29" s="69" t="s">
        <v>131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>
      <c r="A30" s="7">
        <v>1130305005</v>
      </c>
      <c r="B30" s="8" t="s">
        <v>15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16.5" customHeight="1">
      <c r="A31" s="70">
        <v>1140000000</v>
      </c>
      <c r="B31" s="71" t="s">
        <v>132</v>
      </c>
      <c r="C31" s="5">
        <f>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5.75" hidden="1" customHeight="1">
      <c r="A32" s="16">
        <v>1140200000</v>
      </c>
      <c r="B32" s="18" t="s">
        <v>133</v>
      </c>
      <c r="C32" s="9"/>
      <c r="D32" s="10"/>
      <c r="E32" s="9" t="e">
        <f t="shared" si="0"/>
        <v>#DIV/0!</v>
      </c>
      <c r="F32" s="9">
        <f t="shared" si="1"/>
        <v>0</v>
      </c>
    </row>
    <row r="33" spans="1:7" ht="18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>
      <c r="A34" s="3">
        <v>1170000000</v>
      </c>
      <c r="B34" s="13" t="s">
        <v>135</v>
      </c>
      <c r="C34" s="5">
        <f>C35+C36</f>
        <v>0</v>
      </c>
      <c r="D34" s="5">
        <f>D35+D36</f>
        <v>0</v>
      </c>
      <c r="E34" s="5" t="e">
        <f t="shared" si="0"/>
        <v>#DIV/0!</v>
      </c>
      <c r="F34" s="5">
        <f t="shared" si="1"/>
        <v>0</v>
      </c>
    </row>
    <row r="35" spans="1:7">
      <c r="A35" s="7">
        <v>1170105005</v>
      </c>
      <c r="B35" s="8" t="s">
        <v>18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7">
      <c r="A36" s="7">
        <v>1170505005</v>
      </c>
      <c r="B36" s="11" t="s">
        <v>221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7" s="6" customFormat="1" ht="18.75" customHeight="1">
      <c r="A37" s="3">
        <v>1000000000</v>
      </c>
      <c r="B37" s="4" t="s">
        <v>19</v>
      </c>
      <c r="C37" s="127">
        <f>SUM(C4,C25)</f>
        <v>1029.2919999999999</v>
      </c>
      <c r="D37" s="401">
        <f>D4+D25</f>
        <v>76.241420000000005</v>
      </c>
      <c r="E37" s="5">
        <f t="shared" si="0"/>
        <v>7.4071711428826816</v>
      </c>
      <c r="F37" s="5">
        <f t="shared" si="1"/>
        <v>-953.05057999999985</v>
      </c>
    </row>
    <row r="38" spans="1:7" s="6" customFormat="1">
      <c r="A38" s="3">
        <v>2000000000</v>
      </c>
      <c r="B38" s="4" t="s">
        <v>20</v>
      </c>
      <c r="C38" s="391">
        <f>C39+C41+C42+C43+C44+C45</f>
        <v>2054.8560000000002</v>
      </c>
      <c r="D38" s="343">
        <f>D39+D41+D42+D43+D45</f>
        <v>113.7</v>
      </c>
      <c r="E38" s="5">
        <f t="shared" si="0"/>
        <v>5.5332344456253866</v>
      </c>
      <c r="F38" s="5">
        <f t="shared" si="1"/>
        <v>-1941.1560000000002</v>
      </c>
      <c r="G38" s="19"/>
    </row>
    <row r="39" spans="1:7" ht="14.25" customHeight="1">
      <c r="A39" s="16">
        <v>2021000000</v>
      </c>
      <c r="B39" s="17" t="s">
        <v>21</v>
      </c>
      <c r="C39" s="99">
        <v>1275.4000000000001</v>
      </c>
      <c r="D39" s="99">
        <v>113.7</v>
      </c>
      <c r="E39" s="9">
        <f t="shared" si="0"/>
        <v>8.9148502430610002</v>
      </c>
      <c r="F39" s="9">
        <f t="shared" si="1"/>
        <v>-1161.7</v>
      </c>
    </row>
    <row r="40" spans="1:7" ht="15.75" hidden="1" customHeight="1">
      <c r="A40" s="16">
        <v>2020100310</v>
      </c>
      <c r="B40" s="17" t="s">
        <v>232</v>
      </c>
      <c r="C40" s="99"/>
      <c r="D40" s="20">
        <v>0</v>
      </c>
      <c r="E40" s="9" t="e">
        <f t="shared" si="0"/>
        <v>#DIV/0!</v>
      </c>
      <c r="F40" s="9">
        <f t="shared" si="1"/>
        <v>0</v>
      </c>
    </row>
    <row r="41" spans="1:7" ht="15.75" customHeight="1">
      <c r="A41" s="16">
        <v>2021500200</v>
      </c>
      <c r="B41" s="17" t="s">
        <v>232</v>
      </c>
      <c r="C41" s="99">
        <v>90</v>
      </c>
      <c r="D41" s="20">
        <v>0</v>
      </c>
      <c r="E41" s="9">
        <f t="shared" si="0"/>
        <v>0</v>
      </c>
      <c r="F41" s="9">
        <f t="shared" si="1"/>
        <v>-90</v>
      </c>
    </row>
    <row r="42" spans="1:7">
      <c r="A42" s="16">
        <v>2022000000</v>
      </c>
      <c r="B42" s="17" t="s">
        <v>22</v>
      </c>
      <c r="C42" s="99">
        <v>597.97</v>
      </c>
      <c r="D42" s="10">
        <v>0</v>
      </c>
      <c r="E42" s="9">
        <f t="shared" si="0"/>
        <v>0</v>
      </c>
      <c r="F42" s="9">
        <f t="shared" si="1"/>
        <v>-597.97</v>
      </c>
    </row>
    <row r="43" spans="1:7" ht="17.25" customHeight="1">
      <c r="A43" s="16">
        <v>2023000000</v>
      </c>
      <c r="B43" s="17" t="s">
        <v>23</v>
      </c>
      <c r="C43" s="12">
        <v>91.486000000000004</v>
      </c>
      <c r="D43" s="251">
        <v>0</v>
      </c>
      <c r="E43" s="9">
        <f t="shared" si="0"/>
        <v>0</v>
      </c>
      <c r="F43" s="9">
        <f t="shared" si="1"/>
        <v>-91.486000000000004</v>
      </c>
    </row>
    <row r="44" spans="1:7" ht="0.75" hidden="1" customHeight="1">
      <c r="A44" s="16">
        <v>2020400000</v>
      </c>
      <c r="B44" s="17" t="s">
        <v>24</v>
      </c>
      <c r="C44" s="12"/>
      <c r="D44" s="252"/>
      <c r="E44" s="9" t="e">
        <f t="shared" si="0"/>
        <v>#DIV/0!</v>
      </c>
      <c r="F44" s="9">
        <f t="shared" si="1"/>
        <v>0</v>
      </c>
    </row>
    <row r="45" spans="1:7" ht="14.25" customHeight="1">
      <c r="A45" s="16">
        <v>2070500010</v>
      </c>
      <c r="B45" s="8" t="s">
        <v>353</v>
      </c>
      <c r="C45" s="12">
        <v>0</v>
      </c>
      <c r="D45" s="252">
        <v>0</v>
      </c>
      <c r="E45" s="9" t="e">
        <f t="shared" si="0"/>
        <v>#DIV/0!</v>
      </c>
      <c r="F45" s="9">
        <f t="shared" si="1"/>
        <v>0</v>
      </c>
    </row>
    <row r="46" spans="1:7" ht="14.25" customHeight="1">
      <c r="A46" s="7">
        <v>2190500005</v>
      </c>
      <c r="B46" s="11" t="s">
        <v>26</v>
      </c>
      <c r="C46" s="14"/>
      <c r="D46" s="14"/>
      <c r="E46" s="5"/>
      <c r="F46" s="5">
        <f>SUM(D46-C46)</f>
        <v>0</v>
      </c>
    </row>
    <row r="47" spans="1:7" s="6" customFormat="1" ht="16.5" customHeight="1">
      <c r="A47" s="3">
        <v>3000000000</v>
      </c>
      <c r="B47" s="13" t="s">
        <v>27</v>
      </c>
      <c r="C47" s="277">
        <v>0</v>
      </c>
      <c r="D47" s="14">
        <v>0</v>
      </c>
      <c r="E47" s="5" t="e">
        <f t="shared" si="0"/>
        <v>#DIV/0!</v>
      </c>
      <c r="F47" s="5">
        <f t="shared" si="1"/>
        <v>0</v>
      </c>
    </row>
    <row r="48" spans="1:7" s="6" customFormat="1" ht="21" customHeight="1">
      <c r="A48" s="3">
        <v>2190500010</v>
      </c>
      <c r="B48" s="13" t="s">
        <v>326</v>
      </c>
      <c r="C48" s="277">
        <v>0</v>
      </c>
      <c r="D48" s="14">
        <v>0</v>
      </c>
      <c r="E48" s="5"/>
      <c r="F48" s="5"/>
    </row>
    <row r="49" spans="1:8" s="6" customFormat="1" ht="16.5" customHeight="1">
      <c r="A49" s="3"/>
      <c r="B49" s="4" t="s">
        <v>28</v>
      </c>
      <c r="C49" s="378">
        <f>C37+C38</f>
        <v>3084.1480000000001</v>
      </c>
      <c r="D49" s="378">
        <f>D37+D38</f>
        <v>189.94141999999999</v>
      </c>
      <c r="E49" s="5">
        <f t="shared" si="0"/>
        <v>6.1586350590179197</v>
      </c>
      <c r="F49" s="5">
        <f t="shared" si="1"/>
        <v>-2894.20658</v>
      </c>
      <c r="G49" s="293"/>
      <c r="H49" s="370"/>
    </row>
    <row r="50" spans="1:8" s="6" customFormat="1" ht="15.75" customHeight="1">
      <c r="A50" s="3"/>
      <c r="B50" s="21" t="s">
        <v>321</v>
      </c>
      <c r="C50" s="280">
        <f>C49-C95</f>
        <v>0</v>
      </c>
      <c r="D50" s="280">
        <f>D49-D95</f>
        <v>92.398419999999987</v>
      </c>
      <c r="E50" s="22"/>
      <c r="F50" s="22"/>
    </row>
    <row r="51" spans="1:8">
      <c r="A51" s="23"/>
      <c r="B51" s="24"/>
      <c r="C51" s="115"/>
      <c r="D51" s="25"/>
      <c r="E51" s="26"/>
      <c r="F51" s="27"/>
    </row>
    <row r="52" spans="1:8" ht="32.25" customHeight="1">
      <c r="A52" s="28" t="s">
        <v>1</v>
      </c>
      <c r="B52" s="28" t="s">
        <v>29</v>
      </c>
      <c r="C52" s="248" t="s">
        <v>434</v>
      </c>
      <c r="D52" s="73" t="s">
        <v>413</v>
      </c>
      <c r="E52" s="72" t="s">
        <v>3</v>
      </c>
      <c r="F52" s="74" t="s">
        <v>4</v>
      </c>
    </row>
    <row r="53" spans="1:8">
      <c r="A53" s="29">
        <v>1</v>
      </c>
      <c r="B53" s="28">
        <v>2</v>
      </c>
      <c r="C53" s="87">
        <v>3</v>
      </c>
      <c r="D53" s="87">
        <v>4</v>
      </c>
      <c r="E53" s="87">
        <v>5</v>
      </c>
      <c r="F53" s="87">
        <v>6</v>
      </c>
    </row>
    <row r="54" spans="1:8" s="6" customFormat="1" ht="16.5" customHeight="1">
      <c r="A54" s="30" t="s">
        <v>30</v>
      </c>
      <c r="B54" s="31" t="s">
        <v>31</v>
      </c>
      <c r="C54" s="32">
        <f>C55+C56+C57+C58+C59+C61+C60</f>
        <v>992.09100000000001</v>
      </c>
      <c r="D54" s="33">
        <f>D56+D61</f>
        <v>23.542999999999999</v>
      </c>
      <c r="E54" s="34">
        <f>SUM(D54/C54*100)</f>
        <v>2.3730685995538714</v>
      </c>
      <c r="F54" s="34">
        <f>SUM(D54-C54)</f>
        <v>-968.548</v>
      </c>
    </row>
    <row r="55" spans="1:8" s="6" customFormat="1" ht="17.25" hidden="1" customHeight="1">
      <c r="A55" s="35" t="s">
        <v>32</v>
      </c>
      <c r="B55" s="36" t="s">
        <v>33</v>
      </c>
      <c r="C55" s="37"/>
      <c r="D55" s="37"/>
      <c r="E55" s="38"/>
      <c r="F55" s="38"/>
    </row>
    <row r="56" spans="1:8" ht="20.25" customHeight="1">
      <c r="A56" s="35" t="s">
        <v>34</v>
      </c>
      <c r="B56" s="39" t="s">
        <v>35</v>
      </c>
      <c r="C56" s="37">
        <v>984.4</v>
      </c>
      <c r="D56" s="37">
        <v>23.542999999999999</v>
      </c>
      <c r="E56" s="38">
        <f>SUM(D56/C56*100)</f>
        <v>2.3916091019910604</v>
      </c>
      <c r="F56" s="38">
        <f t="shared" ref="F56:F95" si="3">SUM(D56-C56)</f>
        <v>-960.85699999999997</v>
      </c>
    </row>
    <row r="57" spans="1:8" ht="0.75" hidden="1" customHeight="1">
      <c r="A57" s="35" t="s">
        <v>36</v>
      </c>
      <c r="B57" s="39" t="s">
        <v>37</v>
      </c>
      <c r="C57" s="37"/>
      <c r="D57" s="37"/>
      <c r="E57" s="38"/>
      <c r="F57" s="38">
        <f t="shared" si="3"/>
        <v>0</v>
      </c>
    </row>
    <row r="58" spans="1:8" ht="17.25" hidden="1" customHeight="1">
      <c r="A58" s="35" t="s">
        <v>38</v>
      </c>
      <c r="B58" s="39" t="s">
        <v>39</v>
      </c>
      <c r="C58" s="37"/>
      <c r="D58" s="37"/>
      <c r="E58" s="38" t="e">
        <f t="shared" ref="E58:E95" si="4">SUM(D58/C58*100)</f>
        <v>#DIV/0!</v>
      </c>
      <c r="F58" s="38">
        <f t="shared" si="3"/>
        <v>0</v>
      </c>
    </row>
    <row r="59" spans="1:8" ht="0.75" customHeight="1">
      <c r="A59" s="35" t="s">
        <v>40</v>
      </c>
      <c r="B59" s="39" t="s">
        <v>41</v>
      </c>
      <c r="C59" s="37">
        <v>0</v>
      </c>
      <c r="D59" s="37">
        <v>0</v>
      </c>
      <c r="E59" s="38" t="e">
        <f t="shared" si="4"/>
        <v>#DIV/0!</v>
      </c>
      <c r="F59" s="38">
        <f t="shared" si="3"/>
        <v>0</v>
      </c>
    </row>
    <row r="60" spans="1:8" ht="15.75" customHeight="1">
      <c r="A60" s="35" t="s">
        <v>42</v>
      </c>
      <c r="B60" s="39" t="s">
        <v>43</v>
      </c>
      <c r="C60" s="40">
        <v>5</v>
      </c>
      <c r="D60" s="40">
        <v>0</v>
      </c>
      <c r="E60" s="38">
        <f t="shared" si="4"/>
        <v>0</v>
      </c>
      <c r="F60" s="38">
        <f t="shared" si="3"/>
        <v>-5</v>
      </c>
    </row>
    <row r="61" spans="1:8" ht="17.25" customHeight="1">
      <c r="A61" s="35" t="s">
        <v>44</v>
      </c>
      <c r="B61" s="39" t="s">
        <v>45</v>
      </c>
      <c r="C61" s="37">
        <v>2.6909999999999998</v>
      </c>
      <c r="D61" s="37">
        <v>0</v>
      </c>
      <c r="E61" s="38">
        <f t="shared" si="4"/>
        <v>0</v>
      </c>
      <c r="F61" s="38">
        <f t="shared" si="3"/>
        <v>-2.6909999999999998</v>
      </c>
    </row>
    <row r="62" spans="1:8" s="6" customFormat="1" ht="17.850000000000001" customHeight="1">
      <c r="A62" s="41" t="s">
        <v>46</v>
      </c>
      <c r="B62" s="42" t="s">
        <v>47</v>
      </c>
      <c r="C62" s="32">
        <f>C63</f>
        <v>88.974999999999994</v>
      </c>
      <c r="D62" s="32">
        <f>D63</f>
        <v>2</v>
      </c>
      <c r="E62" s="34">
        <f t="shared" si="4"/>
        <v>2.2478224220286598</v>
      </c>
      <c r="F62" s="34">
        <f t="shared" si="3"/>
        <v>-86.974999999999994</v>
      </c>
    </row>
    <row r="63" spans="1:8" ht="17.850000000000001" customHeight="1">
      <c r="A63" s="43" t="s">
        <v>48</v>
      </c>
      <c r="B63" s="44" t="s">
        <v>49</v>
      </c>
      <c r="C63" s="37">
        <v>88.974999999999994</v>
      </c>
      <c r="D63" s="37">
        <v>2</v>
      </c>
      <c r="E63" s="38">
        <f t="shared" si="4"/>
        <v>2.2478224220286598</v>
      </c>
      <c r="F63" s="38">
        <f t="shared" si="3"/>
        <v>-86.974999999999994</v>
      </c>
    </row>
    <row r="64" spans="1:8" s="6" customFormat="1" ht="17.25" customHeight="1">
      <c r="A64" s="30" t="s">
        <v>50</v>
      </c>
      <c r="B64" s="31" t="s">
        <v>51</v>
      </c>
      <c r="C64" s="32">
        <f>C67+C68</f>
        <v>4</v>
      </c>
      <c r="D64" s="32">
        <f>SUM(D65:D67)</f>
        <v>0</v>
      </c>
      <c r="E64" s="34">
        <f t="shared" si="4"/>
        <v>0</v>
      </c>
      <c r="F64" s="34">
        <f t="shared" si="3"/>
        <v>-4</v>
      </c>
    </row>
    <row r="65" spans="1:7" ht="17.25" hidden="1" customHeight="1">
      <c r="A65" s="35" t="s">
        <v>52</v>
      </c>
      <c r="B65" s="39" t="s">
        <v>53</v>
      </c>
      <c r="C65" s="37"/>
      <c r="D65" s="37"/>
      <c r="E65" s="34" t="e">
        <f t="shared" si="4"/>
        <v>#DIV/0!</v>
      </c>
      <c r="F65" s="34">
        <f t="shared" si="3"/>
        <v>0</v>
      </c>
    </row>
    <row r="66" spans="1:7" ht="17.25" hidden="1" customHeight="1">
      <c r="A66" s="45" t="s">
        <v>54</v>
      </c>
      <c r="B66" s="39" t="s">
        <v>55</v>
      </c>
      <c r="C66" s="37"/>
      <c r="D66" s="37"/>
      <c r="E66" s="34" t="e">
        <f t="shared" si="4"/>
        <v>#DIV/0!</v>
      </c>
      <c r="F66" s="34">
        <f t="shared" si="3"/>
        <v>0</v>
      </c>
    </row>
    <row r="67" spans="1:7" ht="18" customHeight="1">
      <c r="A67" s="46" t="s">
        <v>56</v>
      </c>
      <c r="B67" s="47" t="s">
        <v>57</v>
      </c>
      <c r="C67" s="37">
        <v>2</v>
      </c>
      <c r="D67" s="37">
        <v>0</v>
      </c>
      <c r="E67" s="34">
        <f t="shared" si="4"/>
        <v>0</v>
      </c>
      <c r="F67" s="34">
        <f t="shared" si="3"/>
        <v>-2</v>
      </c>
    </row>
    <row r="68" spans="1:7" ht="18" customHeight="1">
      <c r="A68" s="46" t="s">
        <v>219</v>
      </c>
      <c r="B68" s="47" t="s">
        <v>220</v>
      </c>
      <c r="C68" s="37">
        <v>2</v>
      </c>
      <c r="D68" s="37">
        <v>0</v>
      </c>
      <c r="E68" s="38">
        <f t="shared" si="4"/>
        <v>0</v>
      </c>
      <c r="F68" s="38">
        <f t="shared" si="3"/>
        <v>-2</v>
      </c>
    </row>
    <row r="69" spans="1:7" s="6" customFormat="1" ht="15.75" customHeight="1">
      <c r="A69" s="30" t="s">
        <v>58</v>
      </c>
      <c r="B69" s="31" t="s">
        <v>59</v>
      </c>
      <c r="C69" s="48">
        <f>SUM(C70:C73)</f>
        <v>952.09</v>
      </c>
      <c r="D69" s="48">
        <f>D70+D71+D72+D73</f>
        <v>0</v>
      </c>
      <c r="E69" s="34">
        <f t="shared" si="4"/>
        <v>0</v>
      </c>
      <c r="F69" s="34">
        <f t="shared" si="3"/>
        <v>-952.09</v>
      </c>
    </row>
    <row r="70" spans="1:7" ht="16.5" customHeight="1">
      <c r="A70" s="35" t="s">
        <v>60</v>
      </c>
      <c r="B70" s="39" t="s">
        <v>61</v>
      </c>
      <c r="C70" s="49">
        <v>6.25</v>
      </c>
      <c r="D70" s="37">
        <v>0</v>
      </c>
      <c r="E70" s="38">
        <f t="shared" si="4"/>
        <v>0</v>
      </c>
      <c r="F70" s="38">
        <f t="shared" si="3"/>
        <v>-6.25</v>
      </c>
    </row>
    <row r="71" spans="1:7" s="6" customFormat="1" ht="19.5" customHeight="1">
      <c r="A71" s="35" t="s">
        <v>62</v>
      </c>
      <c r="B71" s="39" t="s">
        <v>63</v>
      </c>
      <c r="C71" s="49">
        <v>0</v>
      </c>
      <c r="D71" s="37">
        <v>0</v>
      </c>
      <c r="E71" s="38" t="e">
        <f t="shared" si="4"/>
        <v>#DIV/0!</v>
      </c>
      <c r="F71" s="38">
        <f t="shared" si="3"/>
        <v>0</v>
      </c>
      <c r="G71" s="50"/>
    </row>
    <row r="72" spans="1:7" ht="17.25" customHeight="1">
      <c r="A72" s="35" t="s">
        <v>64</v>
      </c>
      <c r="B72" s="39" t="s">
        <v>65</v>
      </c>
      <c r="C72" s="49">
        <v>945.84</v>
      </c>
      <c r="D72" s="37">
        <v>0</v>
      </c>
      <c r="E72" s="38">
        <f t="shared" si="4"/>
        <v>0</v>
      </c>
      <c r="F72" s="38">
        <f t="shared" si="3"/>
        <v>-945.84</v>
      </c>
    </row>
    <row r="73" spans="1:7" ht="15.75" customHeight="1">
      <c r="A73" s="35" t="s">
        <v>66</v>
      </c>
      <c r="B73" s="39" t="s">
        <v>67</v>
      </c>
      <c r="C73" s="49">
        <v>0</v>
      </c>
      <c r="D73" s="37">
        <v>0</v>
      </c>
      <c r="E73" s="38" t="e">
        <f t="shared" si="4"/>
        <v>#DIV/0!</v>
      </c>
      <c r="F73" s="38">
        <f t="shared" si="3"/>
        <v>0</v>
      </c>
    </row>
    <row r="74" spans="1:7" s="6" customFormat="1" ht="18" customHeight="1">
      <c r="A74" s="30" t="s">
        <v>68</v>
      </c>
      <c r="B74" s="31" t="s">
        <v>69</v>
      </c>
      <c r="C74" s="32">
        <f>SUM(C75:C77)</f>
        <v>179.292</v>
      </c>
      <c r="D74" s="32">
        <f>D77</f>
        <v>0</v>
      </c>
      <c r="E74" s="34">
        <f t="shared" si="4"/>
        <v>0</v>
      </c>
      <c r="F74" s="34">
        <f t="shared" si="3"/>
        <v>-179.292</v>
      </c>
    </row>
    <row r="75" spans="1:7" ht="15.75" customHeight="1">
      <c r="A75" s="35" t="s">
        <v>70</v>
      </c>
      <c r="B75" s="51" t="s">
        <v>71</v>
      </c>
      <c r="C75" s="37">
        <v>0</v>
      </c>
      <c r="D75" s="37">
        <v>0</v>
      </c>
      <c r="E75" s="38" t="e">
        <f t="shared" si="4"/>
        <v>#DIV/0!</v>
      </c>
      <c r="F75" s="38">
        <f t="shared" si="3"/>
        <v>0</v>
      </c>
    </row>
    <row r="76" spans="1:7" ht="15.75" customHeight="1">
      <c r="A76" s="35" t="s">
        <v>72</v>
      </c>
      <c r="B76" s="51" t="s">
        <v>73</v>
      </c>
      <c r="C76" s="37">
        <v>0</v>
      </c>
      <c r="D76" s="37"/>
      <c r="E76" s="38" t="e">
        <f t="shared" si="4"/>
        <v>#DIV/0!</v>
      </c>
      <c r="F76" s="38">
        <f t="shared" si="3"/>
        <v>0</v>
      </c>
    </row>
    <row r="77" spans="1:7" ht="17.850000000000001" customHeight="1">
      <c r="A77" s="35" t="s">
        <v>74</v>
      </c>
      <c r="B77" s="39" t="s">
        <v>75</v>
      </c>
      <c r="C77" s="37">
        <v>179.292</v>
      </c>
      <c r="D77" s="37">
        <v>0</v>
      </c>
      <c r="E77" s="38">
        <f t="shared" si="4"/>
        <v>0</v>
      </c>
      <c r="F77" s="38">
        <f t="shared" si="3"/>
        <v>-179.292</v>
      </c>
    </row>
    <row r="78" spans="1:7" s="6" customFormat="1" ht="17.850000000000001" customHeight="1">
      <c r="A78" s="30" t="s">
        <v>86</v>
      </c>
      <c r="B78" s="31" t="s">
        <v>87</v>
      </c>
      <c r="C78" s="32">
        <f>C79</f>
        <v>863.7</v>
      </c>
      <c r="D78" s="32">
        <f>D79</f>
        <v>72</v>
      </c>
      <c r="E78" s="34">
        <f t="shared" si="4"/>
        <v>8.3362278568947552</v>
      </c>
      <c r="F78" s="34">
        <f t="shared" si="3"/>
        <v>-791.7</v>
      </c>
    </row>
    <row r="79" spans="1:7" ht="15" customHeight="1">
      <c r="A79" s="35" t="s">
        <v>88</v>
      </c>
      <c r="B79" s="39" t="s">
        <v>234</v>
      </c>
      <c r="C79" s="37">
        <v>863.7</v>
      </c>
      <c r="D79" s="37">
        <v>72</v>
      </c>
      <c r="E79" s="38">
        <f t="shared" si="4"/>
        <v>8.3362278568947552</v>
      </c>
      <c r="F79" s="38">
        <f t="shared" si="3"/>
        <v>-791.7</v>
      </c>
    </row>
    <row r="80" spans="1:7" s="6" customFormat="1" ht="0.75" hidden="1" customHeight="1">
      <c r="A80" s="52">
        <v>1000</v>
      </c>
      <c r="B80" s="31" t="s">
        <v>89</v>
      </c>
      <c r="C80" s="32">
        <f>SUM(C81:C84)</f>
        <v>0</v>
      </c>
      <c r="D80" s="32">
        <f>SUM(D81:D84)</f>
        <v>0</v>
      </c>
      <c r="E80" s="34" t="e">
        <f t="shared" si="4"/>
        <v>#DIV/0!</v>
      </c>
      <c r="F80" s="34">
        <f t="shared" si="3"/>
        <v>0</v>
      </c>
    </row>
    <row r="81" spans="1:6" ht="0.75" hidden="1" customHeight="1">
      <c r="A81" s="53">
        <v>1001</v>
      </c>
      <c r="B81" s="54" t="s">
        <v>90</v>
      </c>
      <c r="C81" s="37"/>
      <c r="D81" s="37"/>
      <c r="E81" s="38" t="e">
        <f t="shared" si="4"/>
        <v>#DIV/0!</v>
      </c>
      <c r="F81" s="38">
        <f t="shared" si="3"/>
        <v>0</v>
      </c>
    </row>
    <row r="82" spans="1:6" ht="17.25" hidden="1" customHeight="1">
      <c r="A82" s="53">
        <v>1003</v>
      </c>
      <c r="B82" s="54" t="s">
        <v>91</v>
      </c>
      <c r="C82" s="37">
        <v>0</v>
      </c>
      <c r="D82" s="37">
        <v>0</v>
      </c>
      <c r="E82" s="38" t="e">
        <f t="shared" si="4"/>
        <v>#DIV/0!</v>
      </c>
      <c r="F82" s="38">
        <f t="shared" si="3"/>
        <v>0</v>
      </c>
    </row>
    <row r="83" spans="1:6" ht="17.25" hidden="1" customHeight="1">
      <c r="A83" s="53">
        <v>1004</v>
      </c>
      <c r="B83" s="54" t="s">
        <v>92</v>
      </c>
      <c r="C83" s="37"/>
      <c r="D83" s="55"/>
      <c r="E83" s="38" t="e">
        <f t="shared" si="4"/>
        <v>#DIV/0!</v>
      </c>
      <c r="F83" s="38">
        <f t="shared" si="3"/>
        <v>0</v>
      </c>
    </row>
    <row r="84" spans="1:6" ht="17.25" hidden="1" customHeight="1">
      <c r="A84" s="35" t="s">
        <v>93</v>
      </c>
      <c r="B84" s="39" t="s">
        <v>94</v>
      </c>
      <c r="C84" s="37">
        <v>0</v>
      </c>
      <c r="D84" s="37">
        <v>0</v>
      </c>
      <c r="E84" s="38"/>
      <c r="F84" s="38">
        <f t="shared" si="3"/>
        <v>0</v>
      </c>
    </row>
    <row r="85" spans="1:6" ht="17.850000000000001" customHeight="1">
      <c r="A85" s="30" t="s">
        <v>95</v>
      </c>
      <c r="B85" s="31" t="s">
        <v>96</v>
      </c>
      <c r="C85" s="32">
        <f>C86+C87+C88+C89+C90</f>
        <v>4</v>
      </c>
      <c r="D85" s="32">
        <f>D86+D87+D88+D89+D90</f>
        <v>0</v>
      </c>
      <c r="E85" s="38">
        <f t="shared" si="4"/>
        <v>0</v>
      </c>
      <c r="F85" s="22">
        <f>F86+F87+F88+F89+F90</f>
        <v>-4</v>
      </c>
    </row>
    <row r="86" spans="1:6" ht="17.25" customHeight="1">
      <c r="A86" s="35" t="s">
        <v>97</v>
      </c>
      <c r="B86" s="39" t="s">
        <v>98</v>
      </c>
      <c r="C86" s="37">
        <v>4</v>
      </c>
      <c r="D86" s="37">
        <v>0</v>
      </c>
      <c r="E86" s="38">
        <f t="shared" si="4"/>
        <v>0</v>
      </c>
      <c r="F86" s="38">
        <f>SUM(D86-C86)</f>
        <v>-4</v>
      </c>
    </row>
    <row r="87" spans="1:6" ht="15.75" hidden="1" customHeight="1">
      <c r="A87" s="35" t="s">
        <v>99</v>
      </c>
      <c r="B87" s="39" t="s">
        <v>100</v>
      </c>
      <c r="C87" s="37"/>
      <c r="D87" s="37"/>
      <c r="E87" s="38" t="e">
        <f t="shared" si="4"/>
        <v>#DIV/0!</v>
      </c>
      <c r="F87" s="38">
        <f>SUM(D87-C87)</f>
        <v>0</v>
      </c>
    </row>
    <row r="88" spans="1:6" ht="15.75" hidden="1" customHeight="1">
      <c r="A88" s="35" t="s">
        <v>101</v>
      </c>
      <c r="B88" s="39" t="s">
        <v>102</v>
      </c>
      <c r="C88" s="37"/>
      <c r="D88" s="37"/>
      <c r="E88" s="38" t="e">
        <f t="shared" si="4"/>
        <v>#DIV/0!</v>
      </c>
      <c r="F88" s="38"/>
    </row>
    <row r="89" spans="1:6" ht="15.75" hidden="1" customHeight="1">
      <c r="A89" s="35" t="s">
        <v>103</v>
      </c>
      <c r="B89" s="39" t="s">
        <v>104</v>
      </c>
      <c r="C89" s="37"/>
      <c r="D89" s="37"/>
      <c r="E89" s="38" t="e">
        <f t="shared" si="4"/>
        <v>#DIV/0!</v>
      </c>
      <c r="F89" s="38"/>
    </row>
    <row r="90" spans="1:6" ht="15.75" hidden="1" customHeight="1">
      <c r="A90" s="35" t="s">
        <v>105</v>
      </c>
      <c r="B90" s="39" t="s">
        <v>106</v>
      </c>
      <c r="C90" s="37"/>
      <c r="D90" s="37"/>
      <c r="E90" s="38" t="e">
        <f t="shared" si="4"/>
        <v>#DIV/0!</v>
      </c>
      <c r="F90" s="38"/>
    </row>
    <row r="91" spans="1:6" s="6" customFormat="1" ht="15.75" hidden="1" customHeight="1">
      <c r="A91" s="52">
        <v>1400</v>
      </c>
      <c r="B91" s="56" t="s">
        <v>115</v>
      </c>
      <c r="C91" s="48">
        <f>C92+C93+C94</f>
        <v>0</v>
      </c>
      <c r="D91" s="48">
        <f>SUM(D92:D94)</f>
        <v>0</v>
      </c>
      <c r="E91" s="34" t="e">
        <f t="shared" si="4"/>
        <v>#DIV/0!</v>
      </c>
      <c r="F91" s="34">
        <f t="shared" si="3"/>
        <v>0</v>
      </c>
    </row>
    <row r="92" spans="1:6" ht="15.75" hidden="1" customHeight="1">
      <c r="A92" s="53">
        <v>1401</v>
      </c>
      <c r="B92" s="54" t="s">
        <v>116</v>
      </c>
      <c r="C92" s="49"/>
      <c r="D92" s="37"/>
      <c r="E92" s="38" t="e">
        <f t="shared" si="4"/>
        <v>#DIV/0!</v>
      </c>
      <c r="F92" s="38">
        <f t="shared" si="3"/>
        <v>0</v>
      </c>
    </row>
    <row r="93" spans="1:6" ht="18" hidden="1" customHeight="1">
      <c r="A93" s="53">
        <v>1402</v>
      </c>
      <c r="B93" s="54" t="s">
        <v>117</v>
      </c>
      <c r="C93" s="239"/>
      <c r="D93" s="240"/>
      <c r="E93" s="38" t="e">
        <f t="shared" si="4"/>
        <v>#DIV/0!</v>
      </c>
      <c r="F93" s="38">
        <f t="shared" si="3"/>
        <v>0</v>
      </c>
    </row>
    <row r="94" spans="1:6" ht="15.75" hidden="1" customHeight="1">
      <c r="A94" s="53">
        <v>1403</v>
      </c>
      <c r="B94" s="54" t="s">
        <v>118</v>
      </c>
      <c r="C94" s="49">
        <v>0</v>
      </c>
      <c r="D94" s="37">
        <v>0</v>
      </c>
      <c r="E94" s="38" t="e">
        <f t="shared" si="4"/>
        <v>#DIV/0!</v>
      </c>
      <c r="F94" s="38">
        <f t="shared" si="3"/>
        <v>0</v>
      </c>
    </row>
    <row r="95" spans="1:6" s="6" customFormat="1" ht="16.5" customHeight="1">
      <c r="A95" s="52"/>
      <c r="B95" s="57" t="s">
        <v>119</v>
      </c>
      <c r="C95" s="380">
        <f>C54+C62+C64+C69+C74+C78+C80+C85+C91</f>
        <v>3084.1480000000001</v>
      </c>
      <c r="D95" s="380">
        <f>D54+D62+D64+D69+D74+D78+D85</f>
        <v>97.543000000000006</v>
      </c>
      <c r="E95" s="34">
        <f t="shared" si="4"/>
        <v>3.1627211145509233</v>
      </c>
      <c r="F95" s="34">
        <f t="shared" si="3"/>
        <v>-2986.605</v>
      </c>
    </row>
    <row r="96" spans="1:6" ht="20.25" customHeight="1">
      <c r="C96" s="126"/>
      <c r="D96" s="101"/>
    </row>
    <row r="97" spans="1:4" s="65" customFormat="1" ht="13.5" customHeight="1">
      <c r="A97" s="63" t="s">
        <v>120</v>
      </c>
      <c r="B97" s="63"/>
      <c r="C97" s="116"/>
      <c r="D97" s="64"/>
    </row>
    <row r="98" spans="1:4" s="65" customFormat="1" ht="12.75">
      <c r="A98" s="66" t="s">
        <v>121</v>
      </c>
      <c r="B98" s="66"/>
      <c r="C98" s="134" t="s">
        <v>122</v>
      </c>
      <c r="D98" s="134"/>
    </row>
    <row r="99" spans="1:4" ht="5.25" customHeight="1">
      <c r="C99" s="120"/>
    </row>
  </sheetData>
  <customSheetViews>
    <customSheetView guid="{48371D92-7293-4EF7-9726-BD0490560EEB}" hiddenRows="1" topLeftCell="A18">
      <selection activeCell="C43" sqref="C43"/>
      <pageMargins left="0.7" right="0.7" top="0.75" bottom="0.75" header="0.3" footer="0.3"/>
      <pageSetup paperSize="9" scale="60" orientation="portrait" r:id="rId1"/>
    </customSheetView>
    <customSheetView guid="{1A52382B-3765-4E8C-903F-6B8919B7242E}" hiddenRows="1" topLeftCell="A18">
      <selection activeCell="C43" sqref="C43"/>
      <pageMargins left="0.7" right="0.7" top="0.75" bottom="0.75" header="0.3" footer="0.3"/>
      <pageSetup paperSize="9" scale="60" orientation="portrait" r:id="rId2"/>
    </customSheetView>
    <customSheetView guid="{B30CE22D-C12F-4E12-8BB9-3AAE0A6991CC}" scale="70" showPageBreaks="1" hiddenRows="1" view="pageBreakPreview" topLeftCell="A4">
      <selection activeCell="D95" sqref="D95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42584DC0-1D41-4C93-9B38-C388E7B8DAC4}" scale="70" showPageBreaks="1" hiddenRows="1" view="pageBreakPreview" topLeftCell="A45">
      <selection activeCell="C95" sqref="C95:D95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  <customSheetView guid="{1718F1EE-9F48-4DBE-9531-3B70F9C4A5DD}" scale="70" showPageBreaks="1" hiddenRows="1" view="pageBreakPreview" topLeftCell="A41">
      <selection activeCell="C95" sqref="C95:D95"/>
      <pageMargins left="0.7" right="0.7" top="0.75" bottom="0.75" header="0.3" footer="0.3"/>
      <pageSetup paperSize="9" scale="42" orientation="portrait" r:id="rId5"/>
    </customSheetView>
    <customSheetView guid="{3DCB9AAA-F09C-4EA6-B992-F93E466D374A}" hiddenRows="1" topLeftCell="A18">
      <selection activeCell="C43" sqref="C43"/>
      <pageMargins left="0.7" right="0.7" top="0.75" bottom="0.75" header="0.3" footer="0.3"/>
      <pageSetup paperSize="9" scale="60" orientation="portrait" r:id="rId6"/>
    </customSheetView>
    <customSheetView guid="{A54C432C-6C68-4B53-A75C-446EB3A61B2B}" scale="70" showPageBreaks="1" hiddenRows="1" view="pageBreakPreview" topLeftCell="A41">
      <selection activeCell="D86" sqref="D86"/>
      <pageMargins left="0.70866141732283472" right="0.70866141732283472" top="0.74803149606299213" bottom="0.74803149606299213" header="0.31496062992125984" footer="0.31496062992125984"/>
      <pageSetup paperSize="9" scale="65" orientation="portrait" r:id="rId7"/>
    </customSheetView>
    <customSheetView guid="{5BFCA170-DEAE-4D2C-98A0-1E68B427AC01}" showPageBreaks="1" hiddenRows="1" topLeftCell="A18">
      <selection activeCell="C43" sqref="C43"/>
      <pageMargins left="0.7" right="0.7" top="0.75" bottom="0.75" header="0.3" footer="0.3"/>
      <pageSetup paperSize="9" scale="60" orientation="portrait" r:id="rId8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60" orientation="portrait" r:id="rId9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G103"/>
  <sheetViews>
    <sheetView topLeftCell="A50" zoomScaleSheetLayoutView="70" workbookViewId="0">
      <selection activeCell="B100" sqref="B100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5.7109375" style="62" customWidth="1"/>
    <col min="5" max="5" width="12.5703125" style="62" customWidth="1"/>
    <col min="6" max="6" width="9.85546875" style="62" customWidth="1"/>
    <col min="7" max="7" width="19.1406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37" t="s">
        <v>427</v>
      </c>
      <c r="B1" s="537"/>
      <c r="C1" s="537"/>
      <c r="D1" s="537"/>
      <c r="E1" s="537"/>
      <c r="F1" s="537"/>
    </row>
    <row r="2" spans="1:6">
      <c r="A2" s="537"/>
      <c r="B2" s="537"/>
      <c r="C2" s="537"/>
      <c r="D2" s="537"/>
      <c r="E2" s="537"/>
      <c r="F2" s="537"/>
    </row>
    <row r="3" spans="1:6" ht="63">
      <c r="A3" s="2" t="s">
        <v>1</v>
      </c>
      <c r="B3" s="2" t="s">
        <v>2</v>
      </c>
      <c r="C3" s="72" t="s">
        <v>434</v>
      </c>
      <c r="D3" s="73" t="s">
        <v>417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C5+C12+C17+C7+C14</f>
        <v>1026.2959999999998</v>
      </c>
      <c r="D4" s="5">
        <f>D5+D12+D14+D17+D20+D7</f>
        <v>48.443349999999995</v>
      </c>
      <c r="E4" s="5">
        <f>SUM(D4/C4*100)</f>
        <v>4.7202122974268637</v>
      </c>
      <c r="F4" s="5">
        <f>SUM(D4-C4)</f>
        <v>-977.85264999999981</v>
      </c>
    </row>
    <row r="5" spans="1:6" s="6" customFormat="1">
      <c r="A5" s="68">
        <v>1010000000</v>
      </c>
      <c r="B5" s="67" t="s">
        <v>6</v>
      </c>
      <c r="C5" s="5">
        <f>C6</f>
        <v>86.510999999999996</v>
      </c>
      <c r="D5" s="5">
        <f>D6</f>
        <v>2.4636</v>
      </c>
      <c r="E5" s="5">
        <f t="shared" ref="E5:E51" si="0">SUM(D5/C5*100)</f>
        <v>2.8477303464299339</v>
      </c>
      <c r="F5" s="5">
        <f t="shared" ref="F5:F51" si="1">SUM(D5-C5)</f>
        <v>-84.047399999999996</v>
      </c>
    </row>
    <row r="6" spans="1:6">
      <c r="A6" s="7">
        <v>1010200001</v>
      </c>
      <c r="B6" s="8" t="s">
        <v>229</v>
      </c>
      <c r="C6" s="9">
        <v>86.510999999999996</v>
      </c>
      <c r="D6" s="439">
        <v>2.4636</v>
      </c>
      <c r="E6" s="9">
        <f t="shared" ref="E6:E11" si="2">SUM(D6/C6*100)</f>
        <v>2.8477303464299339</v>
      </c>
      <c r="F6" s="9">
        <f t="shared" si="1"/>
        <v>-84.047399999999996</v>
      </c>
    </row>
    <row r="7" spans="1:6" ht="31.5">
      <c r="A7" s="3">
        <v>1030000000</v>
      </c>
      <c r="B7" s="13" t="s">
        <v>281</v>
      </c>
      <c r="C7" s="5">
        <f>C8+C10+C9</f>
        <v>316.78499999999997</v>
      </c>
      <c r="D7" s="343">
        <f>D8+D10+D9+D11</f>
        <v>36.054739999999995</v>
      </c>
      <c r="E7" s="9">
        <f t="shared" si="2"/>
        <v>11.381454298656818</v>
      </c>
      <c r="F7" s="9">
        <f t="shared" si="1"/>
        <v>-280.73025999999999</v>
      </c>
    </row>
    <row r="8" spans="1:6">
      <c r="A8" s="7">
        <v>1030223001</v>
      </c>
      <c r="B8" s="8" t="s">
        <v>283</v>
      </c>
      <c r="C8" s="9">
        <v>118.16</v>
      </c>
      <c r="D8" s="10">
        <v>15.74531</v>
      </c>
      <c r="E8" s="9">
        <f t="shared" si="2"/>
        <v>13.325414691943127</v>
      </c>
      <c r="F8" s="9">
        <f t="shared" si="1"/>
        <v>-102.41468999999999</v>
      </c>
    </row>
    <row r="9" spans="1:6">
      <c r="A9" s="7">
        <v>1030224001</v>
      </c>
      <c r="B9" s="8" t="s">
        <v>289</v>
      </c>
      <c r="C9" s="9">
        <v>1.2649999999999999</v>
      </c>
      <c r="D9" s="10">
        <v>0.11756</v>
      </c>
      <c r="E9" s="9">
        <f t="shared" si="2"/>
        <v>9.2932806324110668</v>
      </c>
      <c r="F9" s="9">
        <f t="shared" si="1"/>
        <v>-1.14744</v>
      </c>
    </row>
    <row r="10" spans="1:6">
      <c r="A10" s="7">
        <v>1030225001</v>
      </c>
      <c r="B10" s="8" t="s">
        <v>282</v>
      </c>
      <c r="C10" s="9">
        <v>197.36</v>
      </c>
      <c r="D10" s="10">
        <v>22.916620000000002</v>
      </c>
      <c r="E10" s="9">
        <f t="shared" si="2"/>
        <v>11.611582894203485</v>
      </c>
      <c r="F10" s="9">
        <f t="shared" si="1"/>
        <v>-174.44338000000002</v>
      </c>
    </row>
    <row r="11" spans="1:6">
      <c r="A11" s="7">
        <v>1030226001</v>
      </c>
      <c r="B11" s="8" t="s">
        <v>291</v>
      </c>
      <c r="C11" s="9">
        <v>0</v>
      </c>
      <c r="D11" s="10">
        <v>-2.7247499999999998</v>
      </c>
      <c r="E11" s="9" t="e">
        <f t="shared" si="2"/>
        <v>#DIV/0!</v>
      </c>
      <c r="F11" s="9">
        <f t="shared" si="1"/>
        <v>-2.7247499999999998</v>
      </c>
    </row>
    <row r="12" spans="1:6" s="6" customFormat="1">
      <c r="A12" s="68">
        <v>1050000000</v>
      </c>
      <c r="B12" s="67" t="s">
        <v>7</v>
      </c>
      <c r="C12" s="5">
        <f>SUM(C13:C13)</f>
        <v>65</v>
      </c>
      <c r="D12" s="5">
        <f>SUM(D13:D13)</f>
        <v>0</v>
      </c>
      <c r="E12" s="5">
        <f t="shared" si="0"/>
        <v>0</v>
      </c>
      <c r="F12" s="5">
        <f t="shared" si="1"/>
        <v>-65</v>
      </c>
    </row>
    <row r="13" spans="1:6" ht="15.75" customHeight="1">
      <c r="A13" s="7">
        <v>1050300000</v>
      </c>
      <c r="B13" s="11" t="s">
        <v>230</v>
      </c>
      <c r="C13" s="12">
        <v>65</v>
      </c>
      <c r="D13" s="10">
        <v>0</v>
      </c>
      <c r="E13" s="9">
        <f t="shared" si="0"/>
        <v>0</v>
      </c>
      <c r="F13" s="9">
        <f t="shared" si="1"/>
        <v>-65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548</v>
      </c>
      <c r="D14" s="343">
        <f>D15+D16</f>
        <v>9.4250100000000003</v>
      </c>
      <c r="E14" s="9">
        <f t="shared" si="0"/>
        <v>1.7198923357664233</v>
      </c>
      <c r="F14" s="9">
        <f t="shared" si="1"/>
        <v>-538.57498999999996</v>
      </c>
    </row>
    <row r="15" spans="1:6" s="6" customFormat="1" ht="15.75" customHeight="1">
      <c r="A15" s="7">
        <v>1060100000</v>
      </c>
      <c r="B15" s="11" t="s">
        <v>9</v>
      </c>
      <c r="C15" s="278">
        <v>88</v>
      </c>
      <c r="D15" s="10">
        <v>1.8388500000000001</v>
      </c>
      <c r="E15" s="9">
        <f>SUM(D15/C15*100)</f>
        <v>2.0896022727272729</v>
      </c>
      <c r="F15" s="9">
        <f>SUM(D15-C14)</f>
        <v>-546.16115000000002</v>
      </c>
    </row>
    <row r="16" spans="1:6" ht="15.75" customHeight="1">
      <c r="A16" s="7">
        <v>1060600000</v>
      </c>
      <c r="B16" s="11" t="s">
        <v>8</v>
      </c>
      <c r="C16" s="9">
        <v>460</v>
      </c>
      <c r="D16" s="10">
        <v>7.5861599999999996</v>
      </c>
      <c r="E16" s="9">
        <f t="shared" si="0"/>
        <v>1.6491652173913043</v>
      </c>
      <c r="F16" s="9">
        <f t="shared" si="1"/>
        <v>-452.41383999999999</v>
      </c>
    </row>
    <row r="17" spans="1:6" s="6" customFormat="1">
      <c r="A17" s="3">
        <v>1080000000</v>
      </c>
      <c r="B17" s="4" t="s">
        <v>11</v>
      </c>
      <c r="C17" s="5">
        <f>C18</f>
        <v>10</v>
      </c>
      <c r="D17" s="391">
        <f>D18</f>
        <v>0.5</v>
      </c>
      <c r="E17" s="5">
        <f t="shared" si="0"/>
        <v>5</v>
      </c>
      <c r="F17" s="5">
        <f t="shared" si="1"/>
        <v>-9.5</v>
      </c>
    </row>
    <row r="18" spans="1:6" ht="18.75" customHeight="1">
      <c r="A18" s="7">
        <v>1080400001</v>
      </c>
      <c r="B18" s="8" t="s">
        <v>228</v>
      </c>
      <c r="C18" s="9">
        <v>10</v>
      </c>
      <c r="D18" s="10">
        <v>0.5</v>
      </c>
      <c r="E18" s="9">
        <f t="shared" si="0"/>
        <v>5</v>
      </c>
      <c r="F18" s="9">
        <f t="shared" si="1"/>
        <v>-9.5</v>
      </c>
    </row>
    <row r="19" spans="1:6" ht="15.7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0.75" customHeight="1">
      <c r="A20" s="68">
        <v>1090000000</v>
      </c>
      <c r="B20" s="69" t="s">
        <v>231</v>
      </c>
      <c r="C20" s="5">
        <f>C21+C22+C23+C24</f>
        <v>0</v>
      </c>
      <c r="D20" s="5">
        <f>D22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.7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6.5" customHeight="1">
      <c r="A22" s="7">
        <v>1090400000</v>
      </c>
      <c r="B22" s="8" t="s">
        <v>233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0.7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.75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13</v>
      </c>
      <c r="C25" s="5">
        <f>C26+C29+C31+C37+C34</f>
        <v>55</v>
      </c>
      <c r="D25" s="376">
        <f>D26+D29+D31+D37-D34</f>
        <v>0</v>
      </c>
      <c r="E25" s="5">
        <f t="shared" si="0"/>
        <v>0</v>
      </c>
      <c r="F25" s="5">
        <f t="shared" si="1"/>
        <v>-55</v>
      </c>
    </row>
    <row r="26" spans="1:6" s="6" customFormat="1" ht="15.75" customHeight="1">
      <c r="A26" s="68">
        <v>1110000000</v>
      </c>
      <c r="B26" s="69" t="s">
        <v>129</v>
      </c>
      <c r="C26" s="5">
        <f>C27+C28</f>
        <v>55</v>
      </c>
      <c r="D26" s="376">
        <f>D27+D28</f>
        <v>0</v>
      </c>
      <c r="E26" s="5">
        <f t="shared" si="0"/>
        <v>0</v>
      </c>
      <c r="F26" s="5">
        <f t="shared" si="1"/>
        <v>-55</v>
      </c>
    </row>
    <row r="27" spans="1:6" ht="15.75" customHeight="1">
      <c r="A27" s="16">
        <v>1110502510</v>
      </c>
      <c r="B27" s="17" t="s">
        <v>226</v>
      </c>
      <c r="C27" s="12">
        <v>55</v>
      </c>
      <c r="D27" s="459">
        <v>0</v>
      </c>
      <c r="E27" s="9">
        <f t="shared" si="0"/>
        <v>0</v>
      </c>
      <c r="F27" s="9">
        <f t="shared" si="1"/>
        <v>-55</v>
      </c>
    </row>
    <row r="28" spans="1:6" ht="17.25" customHeight="1">
      <c r="A28" s="7">
        <v>1110503505</v>
      </c>
      <c r="B28" s="11" t="s">
        <v>225</v>
      </c>
      <c r="C28" s="12">
        <v>0</v>
      </c>
      <c r="D28" s="459">
        <v>0</v>
      </c>
      <c r="E28" s="9" t="e">
        <f t="shared" si="0"/>
        <v>#DIV/0!</v>
      </c>
      <c r="F28" s="9">
        <f t="shared" si="1"/>
        <v>0</v>
      </c>
    </row>
    <row r="29" spans="1:6" s="15" customFormat="1" ht="33.75" customHeight="1">
      <c r="A29" s="68">
        <v>1130000000</v>
      </c>
      <c r="B29" s="69" t="s">
        <v>131</v>
      </c>
      <c r="C29" s="5">
        <f>C30</f>
        <v>0</v>
      </c>
      <c r="D29" s="376">
        <f>D30</f>
        <v>0</v>
      </c>
      <c r="E29" s="5" t="e">
        <f t="shared" si="0"/>
        <v>#DIV/0!</v>
      </c>
      <c r="F29" s="5">
        <f t="shared" si="1"/>
        <v>0</v>
      </c>
    </row>
    <row r="30" spans="1:6" ht="17.25" customHeight="1">
      <c r="A30" s="7">
        <v>1130206005</v>
      </c>
      <c r="B30" s="8" t="s">
        <v>224</v>
      </c>
      <c r="C30" s="9">
        <v>0</v>
      </c>
      <c r="D30" s="459">
        <v>0</v>
      </c>
      <c r="E30" s="9" t="e">
        <f t="shared" si="0"/>
        <v>#DIV/0!</v>
      </c>
      <c r="F30" s="9">
        <f t="shared" si="1"/>
        <v>0</v>
      </c>
    </row>
    <row r="31" spans="1:6" ht="22.5" customHeight="1">
      <c r="A31" s="70">
        <v>1140000000</v>
      </c>
      <c r="B31" s="71" t="s">
        <v>132</v>
      </c>
      <c r="C31" s="5">
        <f>C32+C33</f>
        <v>0</v>
      </c>
      <c r="D31" s="376">
        <f>D32+D33</f>
        <v>0</v>
      </c>
      <c r="E31" s="5" t="e">
        <f t="shared" si="0"/>
        <v>#DIV/0!</v>
      </c>
      <c r="F31" s="5">
        <f t="shared" si="1"/>
        <v>0</v>
      </c>
    </row>
    <row r="32" spans="1:6" ht="17.25" customHeight="1">
      <c r="A32" s="16">
        <v>1140200000</v>
      </c>
      <c r="B32" s="18" t="s">
        <v>222</v>
      </c>
      <c r="C32" s="9">
        <v>0</v>
      </c>
      <c r="D32" s="459">
        <v>0</v>
      </c>
      <c r="E32" s="9" t="e">
        <f t="shared" si="0"/>
        <v>#DIV/0!</v>
      </c>
      <c r="F32" s="9">
        <f t="shared" si="1"/>
        <v>0</v>
      </c>
    </row>
    <row r="33" spans="1:7" ht="18" customHeight="1">
      <c r="A33" s="7">
        <v>1140600000</v>
      </c>
      <c r="B33" s="8" t="s">
        <v>223</v>
      </c>
      <c r="C33" s="9">
        <v>0</v>
      </c>
      <c r="D33" s="459">
        <v>0</v>
      </c>
      <c r="E33" s="9" t="e">
        <f t="shared" si="0"/>
        <v>#DIV/0!</v>
      </c>
      <c r="F33" s="9">
        <f t="shared" si="1"/>
        <v>0</v>
      </c>
    </row>
    <row r="34" spans="1:7" ht="18" customHeight="1">
      <c r="A34" s="3">
        <v>1160000000</v>
      </c>
      <c r="B34" s="13" t="s">
        <v>252</v>
      </c>
      <c r="C34" s="14">
        <f>C35</f>
        <v>0</v>
      </c>
      <c r="D34" s="460">
        <f>D35+D36</f>
        <v>0</v>
      </c>
      <c r="E34" s="14" t="e">
        <f>E35</f>
        <v>#DIV/0!</v>
      </c>
      <c r="F34" s="14">
        <f>F35</f>
        <v>0</v>
      </c>
    </row>
    <row r="35" spans="1:7" ht="47.25">
      <c r="A35" s="7">
        <v>1163305010</v>
      </c>
      <c r="B35" s="8" t="s">
        <v>268</v>
      </c>
      <c r="C35" s="9">
        <v>0</v>
      </c>
      <c r="D35" s="459">
        <v>0</v>
      </c>
      <c r="E35" s="10" t="e">
        <f>E37</f>
        <v>#DIV/0!</v>
      </c>
      <c r="F35" s="10">
        <f>F37</f>
        <v>0</v>
      </c>
    </row>
    <row r="36" spans="1:7" ht="47.25">
      <c r="A36" s="7">
        <v>1169005010</v>
      </c>
      <c r="B36" s="8" t="s">
        <v>343</v>
      </c>
      <c r="C36" s="9">
        <v>0</v>
      </c>
      <c r="D36" s="459">
        <v>0</v>
      </c>
      <c r="E36" s="10" t="e">
        <f>E38</f>
        <v>#DIV/0!</v>
      </c>
      <c r="F36" s="10">
        <f>F38</f>
        <v>0</v>
      </c>
    </row>
    <row r="37" spans="1:7">
      <c r="A37" s="3">
        <v>1170000000</v>
      </c>
      <c r="B37" s="13" t="s">
        <v>135</v>
      </c>
      <c r="C37" s="5">
        <f>C38+C39</f>
        <v>0</v>
      </c>
      <c r="D37" s="376">
        <f>D38+D39</f>
        <v>0</v>
      </c>
      <c r="E37" s="9" t="e">
        <f t="shared" si="0"/>
        <v>#DIV/0!</v>
      </c>
      <c r="F37" s="5">
        <f t="shared" si="1"/>
        <v>0</v>
      </c>
    </row>
    <row r="38" spans="1:7">
      <c r="A38" s="7">
        <v>1170105005</v>
      </c>
      <c r="B38" s="8" t="s">
        <v>18</v>
      </c>
      <c r="C38" s="9">
        <v>0</v>
      </c>
      <c r="D38" s="461">
        <v>0</v>
      </c>
      <c r="E38" s="9" t="e">
        <f t="shared" si="0"/>
        <v>#DIV/0!</v>
      </c>
      <c r="F38" s="9">
        <f t="shared" si="1"/>
        <v>0</v>
      </c>
    </row>
    <row r="39" spans="1:7">
      <c r="A39" s="7">
        <v>1170505005</v>
      </c>
      <c r="B39" s="11" t="s">
        <v>221</v>
      </c>
      <c r="C39" s="9">
        <v>0</v>
      </c>
      <c r="D39" s="459">
        <v>0</v>
      </c>
      <c r="E39" s="9" t="e">
        <f t="shared" si="0"/>
        <v>#DIV/0!</v>
      </c>
      <c r="F39" s="9">
        <f t="shared" si="1"/>
        <v>0</v>
      </c>
    </row>
    <row r="40" spans="1:7" s="6" customFormat="1" ht="17.25" customHeight="1">
      <c r="A40" s="3">
        <v>1000000000</v>
      </c>
      <c r="B40" s="4" t="s">
        <v>19</v>
      </c>
      <c r="C40" s="127">
        <f>SUM(C4,C25)</f>
        <v>1081.2959999999998</v>
      </c>
      <c r="D40" s="127">
        <f>D4+D25</f>
        <v>48.443349999999995</v>
      </c>
      <c r="E40" s="5">
        <f t="shared" si="0"/>
        <v>4.4801192272976138</v>
      </c>
      <c r="F40" s="5">
        <f t="shared" si="1"/>
        <v>-1032.8526499999998</v>
      </c>
    </row>
    <row r="41" spans="1:7" s="6" customFormat="1">
      <c r="A41" s="3">
        <v>2000000000</v>
      </c>
      <c r="B41" s="4" t="s">
        <v>20</v>
      </c>
      <c r="C41" s="5">
        <f>C42+C44+C45+C46+C47+C48+C43+C50</f>
        <v>2630.08</v>
      </c>
      <c r="D41" s="343">
        <f>D42+D44+D45+D46+D47+D48+D43+D50</f>
        <v>171.57499999999999</v>
      </c>
      <c r="E41" s="5">
        <f t="shared" si="0"/>
        <v>6.5235658230928335</v>
      </c>
      <c r="F41" s="5">
        <f t="shared" si="1"/>
        <v>-2458.5050000000001</v>
      </c>
      <c r="G41" s="19"/>
    </row>
    <row r="42" spans="1:7" ht="16.5" customHeight="1">
      <c r="A42" s="16">
        <v>2021000000</v>
      </c>
      <c r="B42" s="17" t="s">
        <v>21</v>
      </c>
      <c r="C42" s="12">
        <v>1969.9</v>
      </c>
      <c r="D42" s="12">
        <v>164.15799999999999</v>
      </c>
      <c r="E42" s="9">
        <f t="shared" si="0"/>
        <v>8.3333164120006078</v>
      </c>
      <c r="F42" s="9">
        <f t="shared" si="1"/>
        <v>-1805.7420000000002</v>
      </c>
    </row>
    <row r="43" spans="1:7" ht="17.25" customHeight="1">
      <c r="A43" s="16">
        <v>2021500200</v>
      </c>
      <c r="B43" s="17" t="s">
        <v>232</v>
      </c>
      <c r="C43" s="12">
        <v>0</v>
      </c>
      <c r="D43" s="20">
        <v>0</v>
      </c>
      <c r="E43" s="9" t="e">
        <f t="shared" si="0"/>
        <v>#DIV/0!</v>
      </c>
      <c r="F43" s="9">
        <f t="shared" si="1"/>
        <v>0</v>
      </c>
    </row>
    <row r="44" spans="1:7">
      <c r="A44" s="16">
        <v>2022000000</v>
      </c>
      <c r="B44" s="17" t="s">
        <v>22</v>
      </c>
      <c r="C44" s="12">
        <v>568.44000000000005</v>
      </c>
      <c r="D44" s="10">
        <v>0</v>
      </c>
      <c r="E44" s="9">
        <f>SUM(D44/C44*100)</f>
        <v>0</v>
      </c>
      <c r="F44" s="9">
        <f t="shared" si="1"/>
        <v>-568.44000000000005</v>
      </c>
    </row>
    <row r="45" spans="1:7" ht="15" customHeight="1">
      <c r="A45" s="16">
        <v>2023000000</v>
      </c>
      <c r="B45" s="17" t="s">
        <v>23</v>
      </c>
      <c r="C45" s="12">
        <v>91.74</v>
      </c>
      <c r="D45" s="251">
        <v>7.4169999999999998</v>
      </c>
      <c r="E45" s="9">
        <f t="shared" si="0"/>
        <v>8.0848048833660346</v>
      </c>
      <c r="F45" s="9">
        <f t="shared" si="1"/>
        <v>-84.322999999999993</v>
      </c>
    </row>
    <row r="46" spans="1:7">
      <c r="A46" s="16">
        <v>2020400000</v>
      </c>
      <c r="B46" s="17" t="s">
        <v>24</v>
      </c>
      <c r="C46" s="12">
        <v>0</v>
      </c>
      <c r="D46" s="252">
        <v>0</v>
      </c>
      <c r="E46" s="9" t="e">
        <f t="shared" si="0"/>
        <v>#DIV/0!</v>
      </c>
      <c r="F46" s="9">
        <f t="shared" si="1"/>
        <v>0</v>
      </c>
    </row>
    <row r="47" spans="1:7" ht="23.25" hidden="1" customHeight="1">
      <c r="A47" s="16">
        <v>2020900000</v>
      </c>
      <c r="B47" s="18" t="s">
        <v>25</v>
      </c>
      <c r="C47" s="12"/>
      <c r="D47" s="252"/>
      <c r="E47" s="9" t="e">
        <f t="shared" si="0"/>
        <v>#DIV/0!</v>
      </c>
      <c r="F47" s="9">
        <f t="shared" si="1"/>
        <v>0</v>
      </c>
    </row>
    <row r="48" spans="1:7" ht="23.25" hidden="1" customHeight="1">
      <c r="A48" s="7">
        <v>2190500005</v>
      </c>
      <c r="B48" s="11" t="s">
        <v>26</v>
      </c>
      <c r="C48" s="14"/>
      <c r="D48" s="14"/>
      <c r="E48" s="5"/>
      <c r="F48" s="5">
        <f>SUM(D48-C48)</f>
        <v>0</v>
      </c>
    </row>
    <row r="49" spans="1:7" s="6" customFormat="1" ht="27.75" hidden="1" customHeight="1">
      <c r="A49" s="3">
        <v>3000000000</v>
      </c>
      <c r="B49" s="13" t="s">
        <v>27</v>
      </c>
      <c r="C49" s="277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7" s="6" customFormat="1" ht="19.5" customHeight="1">
      <c r="A50" s="7">
        <v>2070500010</v>
      </c>
      <c r="B50" s="8" t="s">
        <v>353</v>
      </c>
      <c r="C50" s="12">
        <v>0</v>
      </c>
      <c r="D50" s="10">
        <v>0</v>
      </c>
      <c r="E50" s="9" t="e">
        <f t="shared" si="0"/>
        <v>#DIV/0!</v>
      </c>
      <c r="F50" s="9">
        <f t="shared" si="1"/>
        <v>0</v>
      </c>
    </row>
    <row r="51" spans="1:7" s="6" customFormat="1" ht="19.5" customHeight="1">
      <c r="A51" s="3"/>
      <c r="B51" s="4" t="s">
        <v>28</v>
      </c>
      <c r="C51" s="373">
        <f>C40+C41</f>
        <v>3711.3759999999997</v>
      </c>
      <c r="D51" s="374">
        <f>D40+D41</f>
        <v>220.01835</v>
      </c>
      <c r="E51" s="93">
        <f t="shared" si="0"/>
        <v>5.9282150339927835</v>
      </c>
      <c r="F51" s="93">
        <f t="shared" si="1"/>
        <v>-3491.3576499999999</v>
      </c>
      <c r="G51" s="293"/>
    </row>
    <row r="52" spans="1:7" s="6" customFormat="1">
      <c r="A52" s="3"/>
      <c r="B52" s="21" t="s">
        <v>321</v>
      </c>
      <c r="C52" s="373">
        <f>C51-C97</f>
        <v>0</v>
      </c>
      <c r="D52" s="373">
        <f>D51-D97</f>
        <v>115.68307</v>
      </c>
      <c r="E52" s="22"/>
      <c r="F52" s="22"/>
    </row>
    <row r="53" spans="1:7">
      <c r="A53" s="23"/>
      <c r="B53" s="24"/>
      <c r="C53" s="250"/>
      <c r="D53" s="250"/>
      <c r="E53" s="26"/>
      <c r="F53" s="27"/>
    </row>
    <row r="54" spans="1:7" ht="46.5" customHeight="1">
      <c r="A54" s="28" t="s">
        <v>1</v>
      </c>
      <c r="B54" s="28" t="s">
        <v>29</v>
      </c>
      <c r="C54" s="243" t="s">
        <v>434</v>
      </c>
      <c r="D54" s="244" t="s">
        <v>413</v>
      </c>
      <c r="E54" s="72" t="s">
        <v>3</v>
      </c>
      <c r="F54" s="74" t="s">
        <v>4</v>
      </c>
    </row>
    <row r="55" spans="1:7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 ht="29.25" customHeight="1">
      <c r="A56" s="30" t="s">
        <v>30</v>
      </c>
      <c r="B56" s="31" t="s">
        <v>31</v>
      </c>
      <c r="C56" s="246">
        <f>C57+C58+C59+C60+C61+C63+C62</f>
        <v>1288.2380000000001</v>
      </c>
      <c r="D56" s="33">
        <f>D57+D58+D59+D60+D61+D63+D62</f>
        <v>22.53528</v>
      </c>
      <c r="E56" s="34">
        <f>SUM(D56/C56*100)</f>
        <v>1.7493102982523416</v>
      </c>
      <c r="F56" s="34">
        <f>SUM(D56-C56)</f>
        <v>-1265.70272</v>
      </c>
    </row>
    <row r="57" spans="1:7" s="6" customFormat="1" ht="31.5" hidden="1">
      <c r="A57" s="35" t="s">
        <v>32</v>
      </c>
      <c r="B57" s="36" t="s">
        <v>33</v>
      </c>
      <c r="C57" s="37"/>
      <c r="D57" s="136"/>
      <c r="E57" s="38"/>
      <c r="F57" s="38"/>
    </row>
    <row r="58" spans="1:7" ht="18.75" customHeight="1">
      <c r="A58" s="35" t="s">
        <v>34</v>
      </c>
      <c r="B58" s="39" t="s">
        <v>35</v>
      </c>
      <c r="C58" s="37">
        <v>1280</v>
      </c>
      <c r="D58" s="37">
        <v>22.53528</v>
      </c>
      <c r="E58" s="38">
        <f t="shared" ref="E58:E97" si="3">SUM(D58/C58*100)</f>
        <v>1.7605687500000002</v>
      </c>
      <c r="F58" s="38">
        <f t="shared" ref="F58:F97" si="4">SUM(D58-C58)</f>
        <v>-1257.4647199999999</v>
      </c>
    </row>
    <row r="59" spans="1:7" ht="16.5" hidden="1" customHeight="1">
      <c r="A59" s="35" t="s">
        <v>36</v>
      </c>
      <c r="B59" s="39" t="s">
        <v>37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38</v>
      </c>
      <c r="B60" s="39" t="s">
        <v>39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 ht="15" customHeight="1">
      <c r="A61" s="35" t="s">
        <v>40</v>
      </c>
      <c r="B61" s="39" t="s">
        <v>41</v>
      </c>
      <c r="C61" s="3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42</v>
      </c>
      <c r="B62" s="39" t="s">
        <v>43</v>
      </c>
      <c r="C62" s="40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7" ht="18" customHeight="1">
      <c r="A63" s="35" t="s">
        <v>44</v>
      </c>
      <c r="B63" s="39" t="s">
        <v>45</v>
      </c>
      <c r="C63" s="37">
        <v>3.238</v>
      </c>
      <c r="D63" s="37">
        <v>0</v>
      </c>
      <c r="E63" s="38">
        <f t="shared" si="3"/>
        <v>0</v>
      </c>
      <c r="F63" s="38">
        <f t="shared" si="4"/>
        <v>-3.238</v>
      </c>
    </row>
    <row r="64" spans="1:7" s="6" customFormat="1">
      <c r="A64" s="41" t="s">
        <v>46</v>
      </c>
      <c r="B64" s="42" t="s">
        <v>47</v>
      </c>
      <c r="C64" s="32">
        <f>C65</f>
        <v>88.974999999999994</v>
      </c>
      <c r="D64" s="32">
        <f>D65</f>
        <v>2</v>
      </c>
      <c r="E64" s="34">
        <f t="shared" si="3"/>
        <v>2.2478224220286598</v>
      </c>
      <c r="F64" s="34">
        <f t="shared" si="4"/>
        <v>-86.974999999999994</v>
      </c>
    </row>
    <row r="65" spans="1:7">
      <c r="A65" s="43" t="s">
        <v>48</v>
      </c>
      <c r="B65" s="44" t="s">
        <v>49</v>
      </c>
      <c r="C65" s="37">
        <v>88.974999999999994</v>
      </c>
      <c r="D65" s="37">
        <v>2</v>
      </c>
      <c r="E65" s="38">
        <f t="shared" si="3"/>
        <v>2.2478224220286598</v>
      </c>
      <c r="F65" s="38">
        <f t="shared" si="4"/>
        <v>-86.974999999999994</v>
      </c>
    </row>
    <row r="66" spans="1:7" s="6" customFormat="1" ht="18.75" customHeight="1">
      <c r="A66" s="30" t="s">
        <v>50</v>
      </c>
      <c r="B66" s="31" t="s">
        <v>51</v>
      </c>
      <c r="C66" s="32">
        <f>C69+C70</f>
        <v>4</v>
      </c>
      <c r="D66" s="32">
        <f>D69+D70</f>
        <v>0</v>
      </c>
      <c r="E66" s="34">
        <f t="shared" si="3"/>
        <v>0</v>
      </c>
      <c r="F66" s="34">
        <f t="shared" si="4"/>
        <v>-4</v>
      </c>
    </row>
    <row r="67" spans="1:7" hidden="1">
      <c r="A67" s="35" t="s">
        <v>52</v>
      </c>
      <c r="B67" s="39" t="s">
        <v>53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54</v>
      </c>
      <c r="B68" s="39" t="s">
        <v>55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6.5" customHeight="1">
      <c r="A69" s="46" t="s">
        <v>56</v>
      </c>
      <c r="B69" s="47" t="s">
        <v>57</v>
      </c>
      <c r="C69" s="97">
        <v>1.6</v>
      </c>
      <c r="D69" s="37">
        <v>0</v>
      </c>
      <c r="E69" s="38">
        <f t="shared" si="3"/>
        <v>0</v>
      </c>
      <c r="F69" s="38">
        <f t="shared" si="4"/>
        <v>-1.6</v>
      </c>
    </row>
    <row r="70" spans="1:7" ht="15.75" customHeight="1">
      <c r="A70" s="46" t="s">
        <v>219</v>
      </c>
      <c r="B70" s="47" t="s">
        <v>220</v>
      </c>
      <c r="C70" s="37">
        <v>2.4</v>
      </c>
      <c r="D70" s="37">
        <v>0</v>
      </c>
      <c r="E70" s="38">
        <f t="shared" si="3"/>
        <v>0</v>
      </c>
      <c r="F70" s="38">
        <f t="shared" si="4"/>
        <v>-2.4</v>
      </c>
    </row>
    <row r="71" spans="1:7" s="6" customFormat="1" ht="16.5" customHeight="1">
      <c r="A71" s="30" t="s">
        <v>58</v>
      </c>
      <c r="B71" s="31" t="s">
        <v>59</v>
      </c>
      <c r="C71" s="48">
        <f>SUM(C72:C75)</f>
        <v>1008.975</v>
      </c>
      <c r="D71" s="48">
        <f>SUM(D72:D75)</f>
        <v>0</v>
      </c>
      <c r="E71" s="34">
        <f t="shared" si="3"/>
        <v>0</v>
      </c>
      <c r="F71" s="34">
        <f t="shared" si="4"/>
        <v>-1008.975</v>
      </c>
    </row>
    <row r="72" spans="1:7" ht="15.75" customHeight="1">
      <c r="A72" s="35" t="s">
        <v>60</v>
      </c>
      <c r="B72" s="39" t="s">
        <v>61</v>
      </c>
      <c r="C72" s="49">
        <v>6.25</v>
      </c>
      <c r="D72" s="37">
        <v>0</v>
      </c>
      <c r="E72" s="38">
        <f t="shared" si="3"/>
        <v>0</v>
      </c>
      <c r="F72" s="38">
        <f t="shared" si="4"/>
        <v>-6.25</v>
      </c>
    </row>
    <row r="73" spans="1:7" s="6" customFormat="1" ht="19.5" customHeight="1">
      <c r="A73" s="35" t="s">
        <v>62</v>
      </c>
      <c r="B73" s="39" t="s">
        <v>63</v>
      </c>
      <c r="C73" s="49">
        <v>70</v>
      </c>
      <c r="D73" s="37">
        <v>0</v>
      </c>
      <c r="E73" s="38">
        <f t="shared" si="3"/>
        <v>0</v>
      </c>
      <c r="F73" s="38">
        <f t="shared" si="4"/>
        <v>-70</v>
      </c>
      <c r="G73" s="50"/>
    </row>
    <row r="74" spans="1:7">
      <c r="A74" s="35" t="s">
        <v>64</v>
      </c>
      <c r="B74" s="39" t="s">
        <v>65</v>
      </c>
      <c r="C74" s="49">
        <v>912.72500000000002</v>
      </c>
      <c r="D74" s="37">
        <v>0</v>
      </c>
      <c r="E74" s="38">
        <f t="shared" si="3"/>
        <v>0</v>
      </c>
      <c r="F74" s="38">
        <f t="shared" si="4"/>
        <v>-912.72500000000002</v>
      </c>
    </row>
    <row r="75" spans="1:7" ht="16.5" customHeight="1">
      <c r="A75" s="35" t="s">
        <v>66</v>
      </c>
      <c r="B75" s="39" t="s">
        <v>67</v>
      </c>
      <c r="C75" s="49">
        <v>20</v>
      </c>
      <c r="D75" s="37">
        <v>0</v>
      </c>
      <c r="E75" s="38">
        <f t="shared" si="3"/>
        <v>0</v>
      </c>
      <c r="F75" s="38">
        <f t="shared" si="4"/>
        <v>-20</v>
      </c>
    </row>
    <row r="76" spans="1:7" s="6" customFormat="1" ht="19.5" customHeight="1">
      <c r="A76" s="30" t="s">
        <v>68</v>
      </c>
      <c r="B76" s="31" t="s">
        <v>69</v>
      </c>
      <c r="C76" s="32">
        <f>SUM(C77:C79)</f>
        <v>362.78800000000001</v>
      </c>
      <c r="D76" s="32">
        <f>SUM(D77:D79)</f>
        <v>0</v>
      </c>
      <c r="E76" s="34">
        <f t="shared" si="3"/>
        <v>0</v>
      </c>
      <c r="F76" s="34">
        <f t="shared" si="4"/>
        <v>-362.78800000000001</v>
      </c>
    </row>
    <row r="77" spans="1:7" ht="18" customHeight="1">
      <c r="A77" s="35" t="s">
        <v>70</v>
      </c>
      <c r="B77" s="51" t="s">
        <v>71</v>
      </c>
      <c r="C77" s="37">
        <v>0</v>
      </c>
      <c r="D77" s="37">
        <v>0</v>
      </c>
      <c r="E77" s="38" t="e">
        <f t="shared" si="3"/>
        <v>#DIV/0!</v>
      </c>
      <c r="F77" s="38">
        <f t="shared" si="4"/>
        <v>0</v>
      </c>
    </row>
    <row r="78" spans="1:7" ht="18" customHeight="1">
      <c r="A78" s="35" t="s">
        <v>72</v>
      </c>
      <c r="B78" s="51" t="s">
        <v>73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>
      <c r="A79" s="35" t="s">
        <v>74</v>
      </c>
      <c r="B79" s="39" t="s">
        <v>75</v>
      </c>
      <c r="C79" s="37">
        <v>362.78800000000001</v>
      </c>
      <c r="D79" s="37">
        <v>0</v>
      </c>
      <c r="E79" s="38">
        <f t="shared" si="3"/>
        <v>0</v>
      </c>
      <c r="F79" s="38">
        <f t="shared" si="4"/>
        <v>-362.78800000000001</v>
      </c>
    </row>
    <row r="80" spans="1:7" s="6" customFormat="1">
      <c r="A80" s="30" t="s">
        <v>86</v>
      </c>
      <c r="B80" s="31" t="s">
        <v>87</v>
      </c>
      <c r="C80" s="32">
        <f>C81</f>
        <v>957.4</v>
      </c>
      <c r="D80" s="32">
        <f>SUM(D81)</f>
        <v>79.8</v>
      </c>
      <c r="E80" s="34">
        <f t="shared" si="3"/>
        <v>8.335074159181115</v>
      </c>
      <c r="F80" s="34">
        <f t="shared" si="4"/>
        <v>-877.6</v>
      </c>
    </row>
    <row r="81" spans="1:6" ht="17.25" customHeight="1">
      <c r="A81" s="35" t="s">
        <v>88</v>
      </c>
      <c r="B81" s="39" t="s">
        <v>234</v>
      </c>
      <c r="C81" s="37">
        <v>957.4</v>
      </c>
      <c r="D81" s="37">
        <v>79.8</v>
      </c>
      <c r="E81" s="38">
        <f t="shared" si="3"/>
        <v>8.335074159181115</v>
      </c>
      <c r="F81" s="38">
        <f t="shared" si="4"/>
        <v>-877.6</v>
      </c>
    </row>
    <row r="82" spans="1:6" s="6" customFormat="1" ht="21.75" hidden="1" customHeight="1">
      <c r="A82" s="52">
        <v>1000</v>
      </c>
      <c r="B82" s="31" t="s">
        <v>89</v>
      </c>
      <c r="C82" s="32">
        <f>SUM(C83:C86)</f>
        <v>0</v>
      </c>
      <c r="D82" s="32">
        <f>SUM(D83:D86)</f>
        <v>0</v>
      </c>
      <c r="E82" s="34" t="e">
        <f t="shared" si="3"/>
        <v>#DIV/0!</v>
      </c>
      <c r="F82" s="34">
        <f t="shared" si="4"/>
        <v>0</v>
      </c>
    </row>
    <row r="83" spans="1:6" ht="18" hidden="1" customHeight="1">
      <c r="A83" s="53">
        <v>1001</v>
      </c>
      <c r="B83" s="54" t="s">
        <v>90</v>
      </c>
      <c r="C83" s="37"/>
      <c r="D83" s="37"/>
      <c r="E83" s="38" t="e">
        <f t="shared" si="3"/>
        <v>#DIV/0!</v>
      </c>
      <c r="F83" s="38">
        <f t="shared" si="4"/>
        <v>0</v>
      </c>
    </row>
    <row r="84" spans="1:6" ht="17.25" hidden="1" customHeight="1">
      <c r="A84" s="53">
        <v>1003</v>
      </c>
      <c r="B84" s="54" t="s">
        <v>91</v>
      </c>
      <c r="C84" s="37">
        <v>0</v>
      </c>
      <c r="D84" s="37">
        <v>0</v>
      </c>
      <c r="E84" s="38" t="e">
        <f t="shared" si="3"/>
        <v>#DIV/0!</v>
      </c>
      <c r="F84" s="38">
        <f t="shared" si="4"/>
        <v>0</v>
      </c>
    </row>
    <row r="85" spans="1:6" ht="23.25" hidden="1" customHeight="1">
      <c r="A85" s="53">
        <v>1004</v>
      </c>
      <c r="B85" s="54" t="s">
        <v>92</v>
      </c>
      <c r="C85" s="37"/>
      <c r="D85" s="55"/>
      <c r="E85" s="38" t="e">
        <f t="shared" si="3"/>
        <v>#DIV/0!</v>
      </c>
      <c r="F85" s="38">
        <f t="shared" si="4"/>
        <v>0</v>
      </c>
    </row>
    <row r="86" spans="1:6" ht="17.25" hidden="1" customHeight="1">
      <c r="A86" s="35" t="s">
        <v>93</v>
      </c>
      <c r="B86" s="39" t="s">
        <v>94</v>
      </c>
      <c r="C86" s="37">
        <v>0</v>
      </c>
      <c r="D86" s="37">
        <v>0</v>
      </c>
      <c r="E86" s="38"/>
      <c r="F86" s="38">
        <f t="shared" si="4"/>
        <v>0</v>
      </c>
    </row>
    <row r="87" spans="1:6">
      <c r="A87" s="30" t="s">
        <v>95</v>
      </c>
      <c r="B87" s="31" t="s">
        <v>96</v>
      </c>
      <c r="C87" s="32">
        <f>C88+C89+C90+C91+C92</f>
        <v>1</v>
      </c>
      <c r="D87" s="32">
        <f>D88</f>
        <v>0</v>
      </c>
      <c r="E87" s="38">
        <f t="shared" si="3"/>
        <v>0</v>
      </c>
      <c r="F87" s="22">
        <f>F88+F89+F90+F91+F92</f>
        <v>-1</v>
      </c>
    </row>
    <row r="88" spans="1:6" ht="19.5" customHeight="1">
      <c r="A88" s="35" t="s">
        <v>97</v>
      </c>
      <c r="B88" s="39" t="s">
        <v>98</v>
      </c>
      <c r="C88" s="37">
        <v>1</v>
      </c>
      <c r="D88" s="37">
        <v>0</v>
      </c>
      <c r="E88" s="38">
        <f t="shared" si="3"/>
        <v>0</v>
      </c>
      <c r="F88" s="38">
        <f>SUM(D88-C88)</f>
        <v>-1</v>
      </c>
    </row>
    <row r="89" spans="1:6" ht="15.75" hidden="1" customHeight="1">
      <c r="A89" s="35" t="s">
        <v>99</v>
      </c>
      <c r="B89" s="39" t="s">
        <v>100</v>
      </c>
      <c r="C89" s="37"/>
      <c r="D89" s="37"/>
      <c r="E89" s="38" t="e">
        <f t="shared" si="3"/>
        <v>#DIV/0!</v>
      </c>
      <c r="F89" s="38">
        <f>SUM(D89-C89)</f>
        <v>0</v>
      </c>
    </row>
    <row r="90" spans="1:6" ht="15.75" hidden="1" customHeight="1">
      <c r="A90" s="35" t="s">
        <v>101</v>
      </c>
      <c r="B90" s="39" t="s">
        <v>102</v>
      </c>
      <c r="C90" s="37"/>
      <c r="D90" s="37" t="s">
        <v>339</v>
      </c>
      <c r="E90" s="38" t="e">
        <f t="shared" si="3"/>
        <v>#VALUE!</v>
      </c>
      <c r="F90" s="38"/>
    </row>
    <row r="91" spans="1:6" ht="15.75" hidden="1" customHeight="1">
      <c r="A91" s="35" t="s">
        <v>103</v>
      </c>
      <c r="B91" s="39" t="s">
        <v>104</v>
      </c>
      <c r="C91" s="37"/>
      <c r="D91" s="37"/>
      <c r="E91" s="38" t="e">
        <f t="shared" si="3"/>
        <v>#DIV/0!</v>
      </c>
      <c r="F91" s="38"/>
    </row>
    <row r="92" spans="1:6" ht="15.75" hidden="1" customHeight="1">
      <c r="A92" s="35" t="s">
        <v>105</v>
      </c>
      <c r="B92" s="39" t="s">
        <v>106</v>
      </c>
      <c r="C92" s="37"/>
      <c r="D92" s="37"/>
      <c r="E92" s="38" t="e">
        <f t="shared" si="3"/>
        <v>#DIV/0!</v>
      </c>
      <c r="F92" s="38"/>
    </row>
    <row r="93" spans="1:6" s="6" customFormat="1" ht="15.75" hidden="1" customHeight="1">
      <c r="A93" s="52">
        <v>1400</v>
      </c>
      <c r="B93" s="56" t="s">
        <v>115</v>
      </c>
      <c r="C93" s="48">
        <f>C94+C95+C96</f>
        <v>0</v>
      </c>
      <c r="D93" s="48">
        <f>SUM(D94:D96)</f>
        <v>0</v>
      </c>
      <c r="E93" s="34" t="e">
        <f t="shared" si="3"/>
        <v>#DIV/0!</v>
      </c>
      <c r="F93" s="34">
        <f t="shared" si="4"/>
        <v>0</v>
      </c>
    </row>
    <row r="94" spans="1:6" ht="15.75" hidden="1" customHeight="1">
      <c r="A94" s="53">
        <v>1401</v>
      </c>
      <c r="B94" s="54" t="s">
        <v>116</v>
      </c>
      <c r="C94" s="49"/>
      <c r="D94" s="37"/>
      <c r="E94" s="38" t="e">
        <f t="shared" si="3"/>
        <v>#DIV/0!</v>
      </c>
      <c r="F94" s="38">
        <f t="shared" si="4"/>
        <v>0</v>
      </c>
    </row>
    <row r="95" spans="1:6" ht="15.75" hidden="1" customHeight="1">
      <c r="A95" s="53">
        <v>1402</v>
      </c>
      <c r="B95" s="54" t="s">
        <v>117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5.75" hidden="1" customHeight="1">
      <c r="A96" s="53">
        <v>1403</v>
      </c>
      <c r="B96" s="54" t="s">
        <v>118</v>
      </c>
      <c r="C96" s="49">
        <v>0</v>
      </c>
      <c r="D96" s="37">
        <v>0</v>
      </c>
      <c r="E96" s="38" t="e">
        <f t="shared" si="3"/>
        <v>#DIV/0!</v>
      </c>
      <c r="F96" s="38">
        <f t="shared" si="4"/>
        <v>0</v>
      </c>
    </row>
    <row r="97" spans="1:7" s="6" customFormat="1" ht="15.75" customHeight="1">
      <c r="A97" s="52"/>
      <c r="B97" s="57" t="s">
        <v>119</v>
      </c>
      <c r="C97" s="377">
        <f>C56+C64+C66+C71+C76+C80+C82+C87+C93</f>
        <v>3711.3760000000002</v>
      </c>
      <c r="D97" s="377">
        <f>D56+D64+D66+D71+D76+D80+D82+D87+D93</f>
        <v>104.33528</v>
      </c>
      <c r="E97" s="34">
        <f t="shared" si="3"/>
        <v>2.8112290428132312</v>
      </c>
      <c r="F97" s="34">
        <f t="shared" si="4"/>
        <v>-3607.0407200000004</v>
      </c>
      <c r="G97" s="293"/>
    </row>
    <row r="98" spans="1:7">
      <c r="C98" s="126"/>
      <c r="D98" s="101"/>
    </row>
    <row r="99" spans="1:7" s="65" customFormat="1" ht="16.5" customHeight="1">
      <c r="A99" s="63" t="s">
        <v>120</v>
      </c>
      <c r="B99" s="63"/>
      <c r="C99" s="249"/>
      <c r="D99" s="249"/>
      <c r="E99" s="369"/>
    </row>
    <row r="100" spans="1:7" s="65" customFormat="1" ht="20.25" customHeight="1">
      <c r="A100" s="66" t="s">
        <v>121</v>
      </c>
      <c r="B100" s="66"/>
      <c r="C100" s="65" t="s">
        <v>122</v>
      </c>
    </row>
    <row r="101" spans="1:7" ht="13.5" customHeight="1">
      <c r="C101" s="120"/>
    </row>
    <row r="103" spans="1:7" ht="5.25" customHeight="1"/>
  </sheetData>
  <customSheetViews>
    <customSheetView guid="{48371D92-7293-4EF7-9726-BD0490560EEB}" hiddenRows="1" topLeftCell="A50">
      <selection activeCell="B100" sqref="B100"/>
      <pageMargins left="0.7" right="0.7" top="0.75" bottom="0.75" header="0.3" footer="0.3"/>
      <pageSetup paperSize="9" scale="52" orientation="portrait" r:id="rId1"/>
    </customSheetView>
    <customSheetView guid="{1A52382B-3765-4E8C-903F-6B8919B7242E}" hiddenRows="1" topLeftCell="A50">
      <selection activeCell="B100" sqref="B100"/>
      <pageMargins left="0.7" right="0.7" top="0.75" bottom="0.75" header="0.3" footer="0.3"/>
      <pageSetup paperSize="9" scale="52" orientation="portrait" r:id="rId2"/>
    </customSheetView>
    <customSheetView guid="{B30CE22D-C12F-4E12-8BB9-3AAE0A6991CC}" scale="70" showPageBreaks="1" hiddenRows="1" view="pageBreakPreview" topLeftCell="A12">
      <selection activeCell="D97" sqref="D97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42584DC0-1D41-4C93-9B38-C388E7B8DAC4}" scale="70" showPageBreaks="1" hiddenRows="1" view="pageBreakPreview">
      <selection activeCell="G1" sqref="G1:G1048576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  <customSheetView guid="{1718F1EE-9F48-4DBE-9531-3B70F9C4A5DD}" scale="70" showPageBreaks="1" hiddenRows="1" view="pageBreakPreview" topLeftCell="A50">
      <selection activeCell="C97" sqref="C97:D97"/>
      <pageMargins left="0.7" right="0.7" top="0.75" bottom="0.75" header="0.3" footer="0.3"/>
      <pageSetup paperSize="9" scale="39" orientation="portrait" r:id="rId5"/>
    </customSheetView>
    <customSheetView guid="{3DCB9AAA-F09C-4EA6-B992-F93E466D374A}" hiddenRows="1" topLeftCell="A50">
      <selection activeCell="B100" sqref="B100"/>
      <pageMargins left="0.7" right="0.7" top="0.75" bottom="0.75" header="0.3" footer="0.3"/>
      <pageSetup paperSize="9" scale="52" orientation="portrait" r:id="rId6"/>
    </customSheetView>
    <customSheetView guid="{A54C432C-6C68-4B53-A75C-446EB3A61B2B}" scale="70" showPageBreaks="1" hiddenRows="1" view="pageBreakPreview" topLeftCell="A16">
      <selection activeCell="G52" sqref="G52"/>
      <pageMargins left="0.70866141732283472" right="0.70866141732283472" top="0.74803149606299213" bottom="0.74803149606299213" header="0.31496062992125984" footer="0.31496062992125984"/>
      <pageSetup paperSize="9" scale="65" orientation="portrait" r:id="rId7"/>
    </customSheetView>
    <customSheetView guid="{5BFCA170-DEAE-4D2C-98A0-1E68B427AC01}" showPageBreaks="1" hiddenRows="1" topLeftCell="A50">
      <selection activeCell="B100" sqref="B100"/>
      <pageMargins left="0.7" right="0.7" top="0.75" bottom="0.75" header="0.3" footer="0.3"/>
      <pageSetup paperSize="9" scale="52" orientation="portrait" r:id="rId8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52" orientation="portrait" r:id="rId9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/>
  <dimension ref="A1:L103"/>
  <sheetViews>
    <sheetView topLeftCell="A37" zoomScaleSheetLayoutView="70" workbookViewId="0">
      <selection activeCell="B100" sqref="B100"/>
    </sheetView>
  </sheetViews>
  <sheetFormatPr defaultRowHeight="15.75"/>
  <cols>
    <col min="1" max="1" width="14.7109375" style="58" customWidth="1"/>
    <col min="2" max="2" width="57.5703125" style="59" customWidth="1"/>
    <col min="3" max="3" width="15" style="62" customWidth="1"/>
    <col min="4" max="4" width="17.42578125" style="62" customWidth="1"/>
    <col min="5" max="5" width="10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38" t="s">
        <v>428</v>
      </c>
      <c r="B1" s="538"/>
      <c r="C1" s="538"/>
      <c r="D1" s="538"/>
      <c r="E1" s="538"/>
      <c r="F1" s="538"/>
    </row>
    <row r="2" spans="1:6">
      <c r="A2" s="537"/>
      <c r="B2" s="537"/>
      <c r="C2" s="537"/>
      <c r="D2" s="537"/>
      <c r="E2" s="537"/>
      <c r="F2" s="537"/>
    </row>
    <row r="3" spans="1:6" ht="63">
      <c r="A3" s="2" t="s">
        <v>1</v>
      </c>
      <c r="B3" s="2" t="s">
        <v>2</v>
      </c>
      <c r="C3" s="72" t="s">
        <v>434</v>
      </c>
      <c r="D3" s="73" t="s">
        <v>417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724.452</v>
      </c>
      <c r="D4" s="5">
        <f>D5+D12+D14+D17+D7</f>
        <v>43.57667</v>
      </c>
      <c r="E4" s="5">
        <f>SUM(D4/C4*100)</f>
        <v>6.0151217748035757</v>
      </c>
      <c r="F4" s="5">
        <f>SUM(D4-C4)</f>
        <v>-680.87532999999996</v>
      </c>
    </row>
    <row r="5" spans="1:6" s="6" customFormat="1">
      <c r="A5" s="68">
        <v>1010000000</v>
      </c>
      <c r="B5" s="67" t="s">
        <v>6</v>
      </c>
      <c r="C5" s="5">
        <f>C6</f>
        <v>37.046999999999997</v>
      </c>
      <c r="D5" s="5">
        <f>D6</f>
        <v>0.57882</v>
      </c>
      <c r="E5" s="5">
        <f t="shared" ref="E5:E51" si="0">SUM(D5/C5*100)</f>
        <v>1.5623937160903718</v>
      </c>
      <c r="F5" s="5">
        <f t="shared" ref="F5:F51" si="1">SUM(D5-C5)</f>
        <v>-36.468179999999997</v>
      </c>
    </row>
    <row r="6" spans="1:6">
      <c r="A6" s="7">
        <v>1010200001</v>
      </c>
      <c r="B6" s="8" t="s">
        <v>229</v>
      </c>
      <c r="C6" s="9">
        <v>37.046999999999997</v>
      </c>
      <c r="D6" s="10">
        <v>0.57882</v>
      </c>
      <c r="E6" s="9">
        <f t="shared" ref="E6:E11" si="2">SUM(D6/C6*100)</f>
        <v>1.5623937160903718</v>
      </c>
      <c r="F6" s="9">
        <f t="shared" si="1"/>
        <v>-36.468179999999997</v>
      </c>
    </row>
    <row r="7" spans="1:6" ht="31.5">
      <c r="A7" s="3">
        <v>1030000000</v>
      </c>
      <c r="B7" s="13" t="s">
        <v>281</v>
      </c>
      <c r="C7" s="5">
        <f>C8+C10+C9</f>
        <v>325.40500000000003</v>
      </c>
      <c r="D7" s="5">
        <f>D8+D10+D9+D11</f>
        <v>37.035820000000001</v>
      </c>
      <c r="E7" s="5">
        <f t="shared" si="2"/>
        <v>11.381453880548854</v>
      </c>
      <c r="F7" s="5">
        <f t="shared" si="1"/>
        <v>-288.36918000000003</v>
      </c>
    </row>
    <row r="8" spans="1:6">
      <c r="A8" s="7">
        <v>1030223001</v>
      </c>
      <c r="B8" s="8" t="s">
        <v>283</v>
      </c>
      <c r="C8" s="9">
        <v>121.37</v>
      </c>
      <c r="D8" s="10">
        <v>16.173749999999998</v>
      </c>
      <c r="E8" s="9">
        <f t="shared" si="2"/>
        <v>13.325986652385266</v>
      </c>
      <c r="F8" s="9">
        <f t="shared" si="1"/>
        <v>-105.19625000000001</v>
      </c>
    </row>
    <row r="9" spans="1:6">
      <c r="A9" s="7">
        <v>1030224001</v>
      </c>
      <c r="B9" s="8" t="s">
        <v>289</v>
      </c>
      <c r="C9" s="9">
        <v>1.3049999999999999</v>
      </c>
      <c r="D9" s="10">
        <v>0.12077</v>
      </c>
      <c r="E9" s="9">
        <f t="shared" si="2"/>
        <v>9.254406130268201</v>
      </c>
      <c r="F9" s="9">
        <f t="shared" si="1"/>
        <v>-1.1842299999999999</v>
      </c>
    </row>
    <row r="10" spans="1:6">
      <c r="A10" s="7">
        <v>1030225001</v>
      </c>
      <c r="B10" s="8" t="s">
        <v>282</v>
      </c>
      <c r="C10" s="9">
        <v>202.73</v>
      </c>
      <c r="D10" s="10">
        <v>23.540209999999998</v>
      </c>
      <c r="E10" s="9">
        <f t="shared" si="2"/>
        <v>11.611606570315198</v>
      </c>
      <c r="F10" s="9">
        <f t="shared" si="1"/>
        <v>-179.18978999999999</v>
      </c>
    </row>
    <row r="11" spans="1:6">
      <c r="A11" s="7">
        <v>1030226001</v>
      </c>
      <c r="B11" s="8" t="s">
        <v>291</v>
      </c>
      <c r="C11" s="9">
        <v>0</v>
      </c>
      <c r="D11" s="10">
        <v>-2.7989099999999998</v>
      </c>
      <c r="E11" s="9" t="e">
        <f t="shared" si="2"/>
        <v>#DIV/0!</v>
      </c>
      <c r="F11" s="9">
        <f t="shared" si="1"/>
        <v>-2.7989099999999998</v>
      </c>
    </row>
    <row r="12" spans="1:6" s="6" customFormat="1">
      <c r="A12" s="68">
        <v>1050000000</v>
      </c>
      <c r="B12" s="67" t="s">
        <v>7</v>
      </c>
      <c r="C12" s="5">
        <f>SUM(C13:C13)</f>
        <v>10</v>
      </c>
      <c r="D12" s="5">
        <f>SUM(D13:D13)</f>
        <v>0</v>
      </c>
      <c r="E12" s="5">
        <f t="shared" si="0"/>
        <v>0</v>
      </c>
      <c r="F12" s="5">
        <f t="shared" si="1"/>
        <v>-10</v>
      </c>
    </row>
    <row r="13" spans="1:6" ht="15.75" customHeight="1">
      <c r="A13" s="7">
        <v>1050300000</v>
      </c>
      <c r="B13" s="11" t="s">
        <v>230</v>
      </c>
      <c r="C13" s="12">
        <v>10</v>
      </c>
      <c r="D13" s="10">
        <v>0</v>
      </c>
      <c r="E13" s="9">
        <f t="shared" si="0"/>
        <v>0</v>
      </c>
      <c r="F13" s="9">
        <f t="shared" si="1"/>
        <v>-10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347</v>
      </c>
      <c r="D14" s="5">
        <f>D15+D16</f>
        <v>5.8620299999999999</v>
      </c>
      <c r="E14" s="5">
        <f t="shared" si="0"/>
        <v>1.6893458213256483</v>
      </c>
      <c r="F14" s="5">
        <f t="shared" si="1"/>
        <v>-341.13797</v>
      </c>
    </row>
    <row r="15" spans="1:6" s="6" customFormat="1" ht="15.75" customHeight="1">
      <c r="A15" s="7">
        <v>1060100000</v>
      </c>
      <c r="B15" s="11" t="s">
        <v>9</v>
      </c>
      <c r="C15" s="9">
        <v>42</v>
      </c>
      <c r="D15" s="10">
        <v>0.75704000000000005</v>
      </c>
      <c r="E15" s="9">
        <f t="shared" si="0"/>
        <v>1.8024761904761903</v>
      </c>
      <c r="F15" s="9">
        <f>SUM(D15-C15)</f>
        <v>-41.242959999999997</v>
      </c>
    </row>
    <row r="16" spans="1:6" ht="15.75" customHeight="1">
      <c r="A16" s="7">
        <v>1060600000</v>
      </c>
      <c r="B16" s="11" t="s">
        <v>8</v>
      </c>
      <c r="C16" s="9">
        <v>305</v>
      </c>
      <c r="D16" s="10">
        <v>5.1049899999999999</v>
      </c>
      <c r="E16" s="9">
        <f t="shared" si="0"/>
        <v>1.6737672131147538</v>
      </c>
      <c r="F16" s="9">
        <f t="shared" si="1"/>
        <v>-299.89501000000001</v>
      </c>
    </row>
    <row r="17" spans="1:6" s="6" customFormat="1">
      <c r="A17" s="3">
        <v>1080000000</v>
      </c>
      <c r="B17" s="4" t="s">
        <v>11</v>
      </c>
      <c r="C17" s="5">
        <f>C18</f>
        <v>5</v>
      </c>
      <c r="D17" s="5">
        <f>D18</f>
        <v>0.1</v>
      </c>
      <c r="E17" s="5">
        <f t="shared" si="0"/>
        <v>2</v>
      </c>
      <c r="F17" s="5">
        <f t="shared" si="1"/>
        <v>-4.9000000000000004</v>
      </c>
    </row>
    <row r="18" spans="1:6" ht="16.5" customHeight="1">
      <c r="A18" s="7">
        <v>1080400001</v>
      </c>
      <c r="B18" s="8" t="s">
        <v>228</v>
      </c>
      <c r="C18" s="9">
        <v>5</v>
      </c>
      <c r="D18" s="10">
        <v>0.1</v>
      </c>
      <c r="E18" s="9">
        <f t="shared" si="0"/>
        <v>2</v>
      </c>
      <c r="F18" s="9">
        <f t="shared" si="1"/>
        <v>-4.9000000000000004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6" hidden="1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2.25" hidden="1" customHeight="1">
      <c r="A21" s="7">
        <v>1090100000</v>
      </c>
      <c r="B21" s="8" t="s">
        <v>125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30" hidden="1" customHeight="1">
      <c r="A22" s="7">
        <v>1090400000</v>
      </c>
      <c r="B22" s="8" t="s">
        <v>233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30.7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0.25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C26+C29+C31+C37+C34</f>
        <v>79</v>
      </c>
      <c r="D25" s="5">
        <f>D26+D29+D31+D37+D34</f>
        <v>15.0844</v>
      </c>
      <c r="E25" s="5">
        <f t="shared" si="0"/>
        <v>19.094177215189877</v>
      </c>
      <c r="F25" s="5">
        <f t="shared" si="1"/>
        <v>-63.915599999999998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79</v>
      </c>
      <c r="D26" s="5">
        <f>D27+D28</f>
        <v>15.0844</v>
      </c>
      <c r="E26" s="5">
        <f t="shared" si="0"/>
        <v>19.094177215189877</v>
      </c>
      <c r="F26" s="5">
        <f t="shared" si="1"/>
        <v>-63.915599999999998</v>
      </c>
    </row>
    <row r="27" spans="1:6">
      <c r="A27" s="16">
        <v>1110502510</v>
      </c>
      <c r="B27" s="17" t="s">
        <v>226</v>
      </c>
      <c r="C27" s="12">
        <v>62</v>
      </c>
      <c r="D27" s="10">
        <v>12.9168</v>
      </c>
      <c r="E27" s="9">
        <f t="shared" si="0"/>
        <v>20.833548387096776</v>
      </c>
      <c r="F27" s="9">
        <f t="shared" si="1"/>
        <v>-49.083199999999998</v>
      </c>
    </row>
    <row r="28" spans="1:6" ht="18.75" customHeight="1">
      <c r="A28" s="7">
        <v>1110503505</v>
      </c>
      <c r="B28" s="11" t="s">
        <v>225</v>
      </c>
      <c r="C28" s="12">
        <v>17</v>
      </c>
      <c r="D28" s="10">
        <v>2.1676000000000002</v>
      </c>
      <c r="E28" s="9">
        <f t="shared" si="0"/>
        <v>12.750588235294119</v>
      </c>
      <c r="F28" s="9">
        <f t="shared" si="1"/>
        <v>-14.8324</v>
      </c>
    </row>
    <row r="29" spans="1:6" s="15" customFormat="1" ht="37.5" customHeight="1">
      <c r="A29" s="68">
        <v>1130000000</v>
      </c>
      <c r="B29" s="69" t="s">
        <v>131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>
      <c r="A30" s="7">
        <v>1130206005</v>
      </c>
      <c r="B30" s="8" t="s">
        <v>224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27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>
      <c r="A32" s="16">
        <v>1140200000</v>
      </c>
      <c r="B32" s="18" t="s">
        <v>222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" customHeight="1">
      <c r="A34" s="3">
        <v>1160000000</v>
      </c>
      <c r="B34" s="13" t="s">
        <v>252</v>
      </c>
      <c r="C34" s="14">
        <f>C35+C36</f>
        <v>0</v>
      </c>
      <c r="D34" s="14">
        <f>D35+D36</f>
        <v>0</v>
      </c>
      <c r="E34" s="5" t="e">
        <f t="shared" si="0"/>
        <v>#DIV/0!</v>
      </c>
      <c r="F34" s="5">
        <f t="shared" si="1"/>
        <v>0</v>
      </c>
    </row>
    <row r="35" spans="1:7" ht="47.25">
      <c r="A35" s="7">
        <v>1163305010</v>
      </c>
      <c r="B35" s="8" t="s">
        <v>268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47.25">
      <c r="A36" s="7">
        <v>1169005010</v>
      </c>
      <c r="B36" s="8" t="s">
        <v>344</v>
      </c>
      <c r="C36" s="9">
        <v>0</v>
      </c>
      <c r="D36" s="10">
        <v>0</v>
      </c>
      <c r="E36" s="9" t="e">
        <f>SUM(D36/C36*100)</f>
        <v>#DIV/0!</v>
      </c>
      <c r="F36" s="9">
        <f>SUM(D36-C36)</f>
        <v>0</v>
      </c>
    </row>
    <row r="37" spans="1:7" ht="21" customHeight="1">
      <c r="A37" s="3">
        <v>1170000000</v>
      </c>
      <c r="B37" s="13" t="s">
        <v>135</v>
      </c>
      <c r="C37" s="5">
        <f>C38+C39</f>
        <v>0</v>
      </c>
      <c r="D37" s="5">
        <f>D38+D39</f>
        <v>0</v>
      </c>
      <c r="E37" s="5" t="e">
        <f t="shared" si="0"/>
        <v>#DIV/0!</v>
      </c>
      <c r="F37" s="5">
        <f t="shared" si="1"/>
        <v>0</v>
      </c>
    </row>
    <row r="38" spans="1:7" ht="17.25" customHeight="1">
      <c r="A38" s="7">
        <v>1170105005</v>
      </c>
      <c r="B38" s="8" t="s">
        <v>18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8" customHeight="1">
      <c r="A39" s="7">
        <v>1170505005</v>
      </c>
      <c r="B39" s="11" t="s">
        <v>221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>
      <c r="A40" s="3">
        <v>1000000000</v>
      </c>
      <c r="B40" s="4" t="s">
        <v>19</v>
      </c>
      <c r="C40" s="127">
        <f>SUM(C4,C25)</f>
        <v>803.452</v>
      </c>
      <c r="D40" s="401">
        <f>D4+D25</f>
        <v>58.661070000000002</v>
      </c>
      <c r="E40" s="5">
        <f t="shared" si="0"/>
        <v>7.3011293767393699</v>
      </c>
      <c r="F40" s="5">
        <f t="shared" si="1"/>
        <v>-744.79093</v>
      </c>
    </row>
    <row r="41" spans="1:7" s="6" customFormat="1">
      <c r="A41" s="3">
        <v>2000000000</v>
      </c>
      <c r="B41" s="4" t="s">
        <v>20</v>
      </c>
      <c r="C41" s="5">
        <f>C42+C43+C44+C45+C46+C47+C50</f>
        <v>2311.6110000000003</v>
      </c>
      <c r="D41" s="343">
        <f>D42+D43+D44+D45+D46+D47+D50</f>
        <v>119.742</v>
      </c>
      <c r="E41" s="5">
        <f t="shared" si="0"/>
        <v>5.1800238015825322</v>
      </c>
      <c r="F41" s="5">
        <f t="shared" si="1"/>
        <v>-2191.8690000000001</v>
      </c>
      <c r="G41" s="19"/>
    </row>
    <row r="42" spans="1:7" ht="16.5" customHeight="1">
      <c r="A42" s="16">
        <v>2021000000</v>
      </c>
      <c r="B42" s="17" t="s">
        <v>21</v>
      </c>
      <c r="C42" s="12">
        <v>1347.9</v>
      </c>
      <c r="D42" s="12">
        <v>112.325</v>
      </c>
      <c r="E42" s="9">
        <f t="shared" si="0"/>
        <v>8.3333333333333321</v>
      </c>
      <c r="F42" s="9">
        <f t="shared" si="1"/>
        <v>-1235.575</v>
      </c>
    </row>
    <row r="43" spans="1:7" ht="15.75" customHeight="1">
      <c r="A43" s="16">
        <v>2021500200</v>
      </c>
      <c r="B43" s="17" t="s">
        <v>232</v>
      </c>
      <c r="C43" s="12">
        <v>290</v>
      </c>
      <c r="D43" s="20">
        <v>0</v>
      </c>
      <c r="E43" s="9">
        <f t="shared" si="0"/>
        <v>0</v>
      </c>
      <c r="F43" s="9">
        <f t="shared" si="1"/>
        <v>-290</v>
      </c>
    </row>
    <row r="44" spans="1:7">
      <c r="A44" s="16">
        <v>2022000000</v>
      </c>
      <c r="B44" s="17" t="s">
        <v>22</v>
      </c>
      <c r="C44" s="12">
        <v>583.20000000000005</v>
      </c>
      <c r="D44" s="10">
        <v>0</v>
      </c>
      <c r="E44" s="9">
        <f t="shared" si="0"/>
        <v>0</v>
      </c>
      <c r="F44" s="9">
        <f t="shared" si="1"/>
        <v>-583.20000000000005</v>
      </c>
    </row>
    <row r="45" spans="1:7" ht="15" customHeight="1">
      <c r="A45" s="16">
        <v>2023000000</v>
      </c>
      <c r="B45" s="17" t="s">
        <v>23</v>
      </c>
      <c r="C45" s="12">
        <v>90.510999999999996</v>
      </c>
      <c r="D45" s="251">
        <v>7.4169999999999998</v>
      </c>
      <c r="E45" s="9">
        <f t="shared" si="0"/>
        <v>8.1945840837025337</v>
      </c>
      <c r="F45" s="9">
        <f t="shared" si="1"/>
        <v>-83.093999999999994</v>
      </c>
    </row>
    <row r="46" spans="1:7" ht="0.75" customHeight="1">
      <c r="A46" s="16">
        <v>2020400000</v>
      </c>
      <c r="B46" s="17" t="s">
        <v>24</v>
      </c>
      <c r="C46" s="12">
        <v>0</v>
      </c>
      <c r="D46" s="252">
        <v>0</v>
      </c>
      <c r="E46" s="9" t="e">
        <f t="shared" si="0"/>
        <v>#DIV/0!</v>
      </c>
      <c r="F46" s="9">
        <f t="shared" si="1"/>
        <v>0</v>
      </c>
    </row>
    <row r="47" spans="1:7" ht="17.25" hidden="1" customHeight="1">
      <c r="A47" s="16">
        <v>2020900000</v>
      </c>
      <c r="B47" s="18" t="s">
        <v>25</v>
      </c>
      <c r="C47" s="12"/>
      <c r="D47" s="252"/>
      <c r="E47" s="9" t="e">
        <f t="shared" si="0"/>
        <v>#DIV/0!</v>
      </c>
      <c r="F47" s="9">
        <f t="shared" si="1"/>
        <v>0</v>
      </c>
    </row>
    <row r="48" spans="1:7" ht="17.25" hidden="1" customHeight="1">
      <c r="A48" s="16">
        <v>2080500010</v>
      </c>
      <c r="B48" s="18" t="s">
        <v>256</v>
      </c>
      <c r="C48" s="12"/>
      <c r="D48" s="252"/>
      <c r="E48" s="9"/>
      <c r="F48" s="9"/>
    </row>
    <row r="49" spans="1:7" s="6" customFormat="1" ht="17.25" hidden="1" customHeight="1">
      <c r="A49" s="3">
        <v>3000000000</v>
      </c>
      <c r="B49" s="13" t="s">
        <v>27</v>
      </c>
      <c r="C49" s="277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7" s="6" customFormat="1" ht="17.25" customHeight="1">
      <c r="A50" s="7">
        <v>2070500010</v>
      </c>
      <c r="B50" s="8" t="s">
        <v>353</v>
      </c>
      <c r="C50" s="12">
        <v>0</v>
      </c>
      <c r="D50" s="10">
        <v>0</v>
      </c>
      <c r="E50" s="9" t="e">
        <f t="shared" si="0"/>
        <v>#DIV/0!</v>
      </c>
      <c r="F50" s="9">
        <f t="shared" si="1"/>
        <v>0</v>
      </c>
    </row>
    <row r="51" spans="1:7" s="6" customFormat="1" ht="17.25" customHeight="1">
      <c r="A51" s="3"/>
      <c r="B51" s="4" t="s">
        <v>28</v>
      </c>
      <c r="C51" s="378">
        <f>C40+C41</f>
        <v>3115.0630000000001</v>
      </c>
      <c r="D51" s="379">
        <f>D40+D41</f>
        <v>178.40307000000001</v>
      </c>
      <c r="E51" s="93">
        <f t="shared" si="0"/>
        <v>5.7271095319741532</v>
      </c>
      <c r="F51" s="93">
        <f t="shared" si="1"/>
        <v>-2936.6599300000003</v>
      </c>
      <c r="G51" s="94"/>
    </row>
    <row r="52" spans="1:7" s="6" customFormat="1" ht="16.5" customHeight="1">
      <c r="A52" s="3"/>
      <c r="B52" s="21" t="s">
        <v>322</v>
      </c>
      <c r="C52" s="378">
        <f>C51-C97</f>
        <v>0</v>
      </c>
      <c r="D52" s="378">
        <f>D51-D97</f>
        <v>87.703070000000011</v>
      </c>
      <c r="E52" s="281"/>
      <c r="F52" s="281"/>
    </row>
    <row r="53" spans="1:7">
      <c r="A53" s="23"/>
      <c r="B53" s="24"/>
      <c r="C53" s="326"/>
      <c r="D53" s="326"/>
      <c r="E53" s="26"/>
      <c r="F53" s="27"/>
    </row>
    <row r="54" spans="1:7" ht="32.25" customHeight="1">
      <c r="A54" s="28" t="s">
        <v>1</v>
      </c>
      <c r="B54" s="28" t="s">
        <v>29</v>
      </c>
      <c r="C54" s="248" t="s">
        <v>434</v>
      </c>
      <c r="D54" s="73" t="s">
        <v>413</v>
      </c>
      <c r="E54" s="72" t="s">
        <v>3</v>
      </c>
      <c r="F54" s="74" t="s">
        <v>4</v>
      </c>
    </row>
    <row r="55" spans="1:7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>
      <c r="A56" s="30" t="s">
        <v>30</v>
      </c>
      <c r="B56" s="31" t="s">
        <v>31</v>
      </c>
      <c r="C56" s="33">
        <f>C57+C58+C59+C60+C61+C63+C62</f>
        <v>1086.1780000000001</v>
      </c>
      <c r="D56" s="33">
        <f>D57+D58+D59+D60+D61+D63+D62</f>
        <v>22</v>
      </c>
      <c r="E56" s="34">
        <f>SUM(D56/C56*100)</f>
        <v>2.0254507088156819</v>
      </c>
      <c r="F56" s="34">
        <f>SUM(D56-C56)</f>
        <v>-1064.1780000000001</v>
      </c>
    </row>
    <row r="57" spans="1:7" s="6" customFormat="1" ht="15.75" hidden="1" customHeight="1">
      <c r="A57" s="35" t="s">
        <v>32</v>
      </c>
      <c r="B57" s="36" t="s">
        <v>33</v>
      </c>
      <c r="C57" s="282"/>
      <c r="D57" s="282"/>
      <c r="E57" s="38"/>
      <c r="F57" s="38"/>
    </row>
    <row r="58" spans="1:7" ht="17.25" customHeight="1">
      <c r="A58" s="35" t="s">
        <v>34</v>
      </c>
      <c r="B58" s="39" t="s">
        <v>35</v>
      </c>
      <c r="C58" s="282">
        <v>1078.4780000000001</v>
      </c>
      <c r="D58" s="282">
        <v>22</v>
      </c>
      <c r="E58" s="38">
        <f t="shared" ref="E58:E97" si="3">SUM(D58/C58*100)</f>
        <v>2.0399118016315585</v>
      </c>
      <c r="F58" s="38">
        <f t="shared" ref="F58:F97" si="4">SUM(D58-C58)</f>
        <v>-1056.4780000000001</v>
      </c>
    </row>
    <row r="59" spans="1:7" ht="17.25" hidden="1" customHeight="1">
      <c r="A59" s="35" t="s">
        <v>36</v>
      </c>
      <c r="B59" s="39" t="s">
        <v>37</v>
      </c>
      <c r="C59" s="282"/>
      <c r="D59" s="282"/>
      <c r="E59" s="38"/>
      <c r="F59" s="38">
        <f t="shared" si="4"/>
        <v>0</v>
      </c>
    </row>
    <row r="60" spans="1:7" ht="15.75" hidden="1" customHeight="1">
      <c r="A60" s="35" t="s">
        <v>38</v>
      </c>
      <c r="B60" s="39" t="s">
        <v>39</v>
      </c>
      <c r="C60" s="282"/>
      <c r="D60" s="282"/>
      <c r="E60" s="38" t="e">
        <f t="shared" si="3"/>
        <v>#DIV/0!</v>
      </c>
      <c r="F60" s="38">
        <f t="shared" si="4"/>
        <v>0</v>
      </c>
    </row>
    <row r="61" spans="1:7" ht="15" customHeight="1">
      <c r="A61" s="35" t="s">
        <v>40</v>
      </c>
      <c r="B61" s="39" t="s">
        <v>41</v>
      </c>
      <c r="C61" s="282">
        <v>0</v>
      </c>
      <c r="D61" s="282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42</v>
      </c>
      <c r="B62" s="39" t="s">
        <v>43</v>
      </c>
      <c r="C62" s="283">
        <v>5</v>
      </c>
      <c r="D62" s="283">
        <v>0</v>
      </c>
      <c r="E62" s="38">
        <f t="shared" si="3"/>
        <v>0</v>
      </c>
      <c r="F62" s="38">
        <f t="shared" si="4"/>
        <v>-5</v>
      </c>
    </row>
    <row r="63" spans="1:7" ht="19.5" customHeight="1">
      <c r="A63" s="35" t="s">
        <v>44</v>
      </c>
      <c r="B63" s="39" t="s">
        <v>45</v>
      </c>
      <c r="C63" s="282">
        <v>2.7</v>
      </c>
      <c r="D63" s="282">
        <v>0</v>
      </c>
      <c r="E63" s="38">
        <f t="shared" si="3"/>
        <v>0</v>
      </c>
      <c r="F63" s="38">
        <f t="shared" si="4"/>
        <v>-2.7</v>
      </c>
    </row>
    <row r="64" spans="1:7" s="6" customFormat="1">
      <c r="A64" s="41" t="s">
        <v>46</v>
      </c>
      <c r="B64" s="42" t="s">
        <v>47</v>
      </c>
      <c r="C64" s="33">
        <f>C65</f>
        <v>88.974999999999994</v>
      </c>
      <c r="D64" s="33">
        <f>D65</f>
        <v>2</v>
      </c>
      <c r="E64" s="34">
        <f t="shared" si="3"/>
        <v>2.2478224220286598</v>
      </c>
      <c r="F64" s="34">
        <f t="shared" si="4"/>
        <v>-86.974999999999994</v>
      </c>
    </row>
    <row r="65" spans="1:9">
      <c r="A65" s="43" t="s">
        <v>48</v>
      </c>
      <c r="B65" s="44" t="s">
        <v>49</v>
      </c>
      <c r="C65" s="282">
        <v>88.974999999999994</v>
      </c>
      <c r="D65" s="282">
        <v>2</v>
      </c>
      <c r="E65" s="38">
        <f t="shared" si="3"/>
        <v>2.2478224220286598</v>
      </c>
      <c r="F65" s="38">
        <f t="shared" si="4"/>
        <v>-86.974999999999994</v>
      </c>
    </row>
    <row r="66" spans="1:9" s="6" customFormat="1" ht="18" customHeight="1">
      <c r="A66" s="30" t="s">
        <v>50</v>
      </c>
      <c r="B66" s="31" t="s">
        <v>51</v>
      </c>
      <c r="C66" s="33">
        <f>C69+C70</f>
        <v>6</v>
      </c>
      <c r="D66" s="33">
        <f>D69+D70</f>
        <v>0</v>
      </c>
      <c r="E66" s="34">
        <f t="shared" si="3"/>
        <v>0</v>
      </c>
      <c r="F66" s="34">
        <f t="shared" si="4"/>
        <v>-6</v>
      </c>
    </row>
    <row r="67" spans="1:9" ht="1.5" hidden="1" customHeight="1">
      <c r="A67" s="35" t="s">
        <v>52</v>
      </c>
      <c r="B67" s="39" t="s">
        <v>53</v>
      </c>
      <c r="C67" s="282">
        <v>0</v>
      </c>
      <c r="D67" s="33">
        <v>0</v>
      </c>
      <c r="E67" s="34" t="e">
        <f t="shared" si="3"/>
        <v>#DIV/0!</v>
      </c>
      <c r="F67" s="34">
        <f t="shared" si="4"/>
        <v>0</v>
      </c>
    </row>
    <row r="68" spans="1:9" ht="20.25" hidden="1" customHeight="1">
      <c r="A68" s="45" t="s">
        <v>54</v>
      </c>
      <c r="B68" s="39" t="s">
        <v>55</v>
      </c>
      <c r="C68" s="282">
        <v>0</v>
      </c>
      <c r="D68" s="33">
        <v>0</v>
      </c>
      <c r="E68" s="34" t="e">
        <f t="shared" si="3"/>
        <v>#DIV/0!</v>
      </c>
      <c r="F68" s="34">
        <f t="shared" si="4"/>
        <v>0</v>
      </c>
    </row>
    <row r="69" spans="1:9" ht="17.25" customHeight="1">
      <c r="A69" s="46" t="s">
        <v>56</v>
      </c>
      <c r="B69" s="47" t="s">
        <v>57</v>
      </c>
      <c r="C69" s="284">
        <v>1</v>
      </c>
      <c r="D69" s="33">
        <v>0</v>
      </c>
      <c r="E69" s="34">
        <f t="shared" si="3"/>
        <v>0</v>
      </c>
      <c r="F69" s="34">
        <f t="shared" si="4"/>
        <v>-1</v>
      </c>
    </row>
    <row r="70" spans="1:9">
      <c r="A70" s="46" t="s">
        <v>219</v>
      </c>
      <c r="B70" s="47" t="s">
        <v>220</v>
      </c>
      <c r="C70" s="282">
        <v>5</v>
      </c>
      <c r="D70" s="282">
        <v>0</v>
      </c>
      <c r="E70" s="34">
        <f t="shared" si="3"/>
        <v>0</v>
      </c>
      <c r="F70" s="34">
        <f t="shared" si="4"/>
        <v>-5</v>
      </c>
    </row>
    <row r="71" spans="1:9" s="6" customFormat="1" ht="17.25" customHeight="1">
      <c r="A71" s="30" t="s">
        <v>58</v>
      </c>
      <c r="B71" s="31" t="s">
        <v>59</v>
      </c>
      <c r="C71" s="33">
        <f>SUM(C72:C75)</f>
        <v>981.51</v>
      </c>
      <c r="D71" s="33">
        <f>SUM(D72:D75)</f>
        <v>0</v>
      </c>
      <c r="E71" s="34">
        <f t="shared" si="3"/>
        <v>0</v>
      </c>
      <c r="F71" s="34">
        <f t="shared" si="4"/>
        <v>-981.51</v>
      </c>
      <c r="I71" s="108"/>
    </row>
    <row r="72" spans="1:9" ht="15.75" customHeight="1">
      <c r="A72" s="35" t="s">
        <v>60</v>
      </c>
      <c r="B72" s="39" t="s">
        <v>61</v>
      </c>
      <c r="C72" s="282">
        <v>3.75</v>
      </c>
      <c r="D72" s="282">
        <v>0</v>
      </c>
      <c r="E72" s="38">
        <f t="shared" si="3"/>
        <v>0</v>
      </c>
      <c r="F72" s="38">
        <f t="shared" si="4"/>
        <v>-3.75</v>
      </c>
    </row>
    <row r="73" spans="1:9" s="6" customFormat="1" ht="19.5" customHeight="1">
      <c r="A73" s="35" t="s">
        <v>62</v>
      </c>
      <c r="B73" s="39" t="s">
        <v>63</v>
      </c>
      <c r="C73" s="282">
        <v>0</v>
      </c>
      <c r="D73" s="282">
        <v>0</v>
      </c>
      <c r="E73" s="38" t="e">
        <f t="shared" si="3"/>
        <v>#DIV/0!</v>
      </c>
      <c r="F73" s="38">
        <f t="shared" si="4"/>
        <v>0</v>
      </c>
      <c r="G73" s="50"/>
    </row>
    <row r="74" spans="1:9">
      <c r="A74" s="35" t="s">
        <v>64</v>
      </c>
      <c r="B74" s="39" t="s">
        <v>65</v>
      </c>
      <c r="C74" s="282">
        <v>939.60500000000002</v>
      </c>
      <c r="D74" s="282">
        <v>0</v>
      </c>
      <c r="E74" s="38">
        <f t="shared" si="3"/>
        <v>0</v>
      </c>
      <c r="F74" s="38">
        <f t="shared" si="4"/>
        <v>-939.60500000000002</v>
      </c>
    </row>
    <row r="75" spans="1:9">
      <c r="A75" s="35" t="s">
        <v>66</v>
      </c>
      <c r="B75" s="39" t="s">
        <v>67</v>
      </c>
      <c r="C75" s="282">
        <v>38.155000000000001</v>
      </c>
      <c r="D75" s="282">
        <v>0</v>
      </c>
      <c r="E75" s="38">
        <f t="shared" si="3"/>
        <v>0</v>
      </c>
      <c r="F75" s="38">
        <f t="shared" si="4"/>
        <v>-38.155000000000001</v>
      </c>
    </row>
    <row r="76" spans="1:9" s="6" customFormat="1" ht="18" customHeight="1">
      <c r="A76" s="30" t="s">
        <v>68</v>
      </c>
      <c r="B76" s="31" t="s">
        <v>69</v>
      </c>
      <c r="C76" s="33">
        <f>SUM(C77:C79)</f>
        <v>150</v>
      </c>
      <c r="D76" s="33">
        <f>SUM(D77:D79)</f>
        <v>0</v>
      </c>
      <c r="E76" s="34">
        <f t="shared" si="3"/>
        <v>0</v>
      </c>
      <c r="F76" s="34">
        <f t="shared" si="4"/>
        <v>-150</v>
      </c>
    </row>
    <row r="77" spans="1:9" ht="15" hidden="1" customHeight="1">
      <c r="A77" s="35" t="s">
        <v>70</v>
      </c>
      <c r="B77" s="51" t="s">
        <v>71</v>
      </c>
      <c r="C77" s="282"/>
      <c r="D77" s="282"/>
      <c r="E77" s="38" t="e">
        <f t="shared" si="3"/>
        <v>#DIV/0!</v>
      </c>
      <c r="F77" s="38">
        <f t="shared" si="4"/>
        <v>0</v>
      </c>
    </row>
    <row r="78" spans="1:9" ht="18" hidden="1" customHeight="1">
      <c r="A78" s="35" t="s">
        <v>72</v>
      </c>
      <c r="B78" s="51" t="s">
        <v>73</v>
      </c>
      <c r="C78" s="282"/>
      <c r="D78" s="282"/>
      <c r="E78" s="38" t="e">
        <f t="shared" si="3"/>
        <v>#DIV/0!</v>
      </c>
      <c r="F78" s="38">
        <f t="shared" si="4"/>
        <v>0</v>
      </c>
    </row>
    <row r="79" spans="1:9">
      <c r="A79" s="35" t="s">
        <v>74</v>
      </c>
      <c r="B79" s="39" t="s">
        <v>75</v>
      </c>
      <c r="C79" s="282">
        <v>150</v>
      </c>
      <c r="D79" s="282">
        <v>0</v>
      </c>
      <c r="E79" s="38">
        <f t="shared" si="3"/>
        <v>0</v>
      </c>
      <c r="F79" s="38">
        <f t="shared" si="4"/>
        <v>-150</v>
      </c>
    </row>
    <row r="80" spans="1:9" s="6" customFormat="1">
      <c r="A80" s="30" t="s">
        <v>86</v>
      </c>
      <c r="B80" s="31" t="s">
        <v>87</v>
      </c>
      <c r="C80" s="33">
        <f>C81</f>
        <v>801.4</v>
      </c>
      <c r="D80" s="33">
        <f>SUM(D81)</f>
        <v>66.7</v>
      </c>
      <c r="E80" s="34">
        <f t="shared" si="3"/>
        <v>8.3229348639880207</v>
      </c>
      <c r="F80" s="34">
        <f t="shared" si="4"/>
        <v>-734.69999999999993</v>
      </c>
    </row>
    <row r="81" spans="1:12" ht="15.75" customHeight="1">
      <c r="A81" s="35" t="s">
        <v>88</v>
      </c>
      <c r="B81" s="39" t="s">
        <v>234</v>
      </c>
      <c r="C81" s="282">
        <v>801.4</v>
      </c>
      <c r="D81" s="282">
        <v>66.7</v>
      </c>
      <c r="E81" s="38">
        <f t="shared" si="3"/>
        <v>8.3229348639880207</v>
      </c>
      <c r="F81" s="38">
        <f t="shared" si="4"/>
        <v>-734.69999999999993</v>
      </c>
      <c r="L81" s="107"/>
    </row>
    <row r="82" spans="1:12" s="6" customFormat="1" hidden="1">
      <c r="A82" s="52">
        <v>1000</v>
      </c>
      <c r="B82" s="31" t="s">
        <v>89</v>
      </c>
      <c r="C82" s="33">
        <f>SUM(C83:C86)</f>
        <v>0</v>
      </c>
      <c r="D82" s="33">
        <f>SUM(D83:D86)</f>
        <v>0</v>
      </c>
      <c r="E82" s="34" t="e">
        <f>SUM(D82/C82*100)</f>
        <v>#DIV/0!</v>
      </c>
      <c r="F82" s="34">
        <f t="shared" si="4"/>
        <v>0</v>
      </c>
    </row>
    <row r="83" spans="1:12" hidden="1">
      <c r="A83" s="53">
        <v>1001</v>
      </c>
      <c r="B83" s="54" t="s">
        <v>90</v>
      </c>
      <c r="C83" s="282"/>
      <c r="D83" s="282"/>
      <c r="E83" s="353" t="e">
        <f>SUM(D83/C83*100)</f>
        <v>#DIV/0!</v>
      </c>
      <c r="F83" s="353">
        <f>SUM(D83-C83)</f>
        <v>0</v>
      </c>
    </row>
    <row r="84" spans="1:12" hidden="1">
      <c r="A84" s="53">
        <v>1003</v>
      </c>
      <c r="B84" s="54" t="s">
        <v>91</v>
      </c>
      <c r="C84" s="282"/>
      <c r="D84" s="282"/>
      <c r="E84" s="353" t="e">
        <f>SUM(D84/C84*100)</f>
        <v>#DIV/0!</v>
      </c>
      <c r="F84" s="353">
        <f>SUM(D84-C84)</f>
        <v>0</v>
      </c>
    </row>
    <row r="85" spans="1:12" hidden="1">
      <c r="A85" s="53">
        <v>1004</v>
      </c>
      <c r="B85" s="54" t="s">
        <v>92</v>
      </c>
      <c r="C85" s="282"/>
      <c r="D85" s="285"/>
      <c r="E85" s="353" t="e">
        <f>SUM(D85/C85*100)</f>
        <v>#DIV/0!</v>
      </c>
      <c r="F85" s="353">
        <f>SUM(D85-C85)</f>
        <v>0</v>
      </c>
    </row>
    <row r="86" spans="1:12" ht="15" hidden="1" customHeight="1">
      <c r="A86" s="35" t="s">
        <v>93</v>
      </c>
      <c r="B86" s="39" t="s">
        <v>94</v>
      </c>
      <c r="C86" s="282">
        <v>0</v>
      </c>
      <c r="D86" s="282">
        <v>0</v>
      </c>
      <c r="E86" s="353" t="e">
        <f>SUM(D86/C86*100)</f>
        <v>#DIV/0!</v>
      </c>
      <c r="F86" s="353">
        <f>SUM(D86-C86)</f>
        <v>0</v>
      </c>
    </row>
    <row r="87" spans="1:12" ht="19.5" customHeight="1">
      <c r="A87" s="30" t="s">
        <v>95</v>
      </c>
      <c r="B87" s="31" t="s">
        <v>96</v>
      </c>
      <c r="C87" s="33">
        <f>C88+C89+C90+C91+C92</f>
        <v>1</v>
      </c>
      <c r="D87" s="33">
        <f>D88+D89+D90+D91+D92</f>
        <v>0</v>
      </c>
      <c r="E87" s="38">
        <f t="shared" si="3"/>
        <v>0</v>
      </c>
      <c r="F87" s="22">
        <f>F88+F89+F90+F91+F92</f>
        <v>-1</v>
      </c>
    </row>
    <row r="88" spans="1:12" ht="15.75" customHeight="1">
      <c r="A88" s="35" t="s">
        <v>97</v>
      </c>
      <c r="B88" s="39" t="s">
        <v>98</v>
      </c>
      <c r="C88" s="282">
        <v>1</v>
      </c>
      <c r="D88" s="282">
        <v>0</v>
      </c>
      <c r="E88" s="38">
        <f t="shared" si="3"/>
        <v>0</v>
      </c>
      <c r="F88" s="38">
        <f>SUM(D88-C88)</f>
        <v>-1</v>
      </c>
    </row>
    <row r="89" spans="1:12" ht="0.75" hidden="1" customHeight="1">
      <c r="A89" s="35" t="s">
        <v>99</v>
      </c>
      <c r="B89" s="39" t="s">
        <v>100</v>
      </c>
      <c r="C89" s="282"/>
      <c r="D89" s="282">
        <v>0</v>
      </c>
      <c r="E89" s="38" t="e">
        <f t="shared" si="3"/>
        <v>#DIV/0!</v>
      </c>
      <c r="F89" s="38">
        <f>SUM(D89-C89)</f>
        <v>0</v>
      </c>
    </row>
    <row r="90" spans="1:12" ht="15.75" hidden="1" customHeight="1">
      <c r="A90" s="35" t="s">
        <v>101</v>
      </c>
      <c r="B90" s="39" t="s">
        <v>102</v>
      </c>
      <c r="C90" s="282"/>
      <c r="D90" s="282"/>
      <c r="E90" s="38" t="e">
        <f t="shared" si="3"/>
        <v>#DIV/0!</v>
      </c>
      <c r="F90" s="38"/>
    </row>
    <row r="91" spans="1:12" ht="3" hidden="1" customHeight="1">
      <c r="A91" s="35" t="s">
        <v>103</v>
      </c>
      <c r="B91" s="39" t="s">
        <v>104</v>
      </c>
      <c r="C91" s="282"/>
      <c r="D91" s="282"/>
      <c r="E91" s="38" t="e">
        <f t="shared" si="3"/>
        <v>#DIV/0!</v>
      </c>
      <c r="F91" s="38"/>
    </row>
    <row r="92" spans="1:12" ht="15" hidden="1" customHeight="1">
      <c r="A92" s="35" t="s">
        <v>105</v>
      </c>
      <c r="B92" s="39" t="s">
        <v>106</v>
      </c>
      <c r="C92" s="282"/>
      <c r="D92" s="282"/>
      <c r="E92" s="38" t="e">
        <f t="shared" si="3"/>
        <v>#DIV/0!</v>
      </c>
      <c r="F92" s="38"/>
    </row>
    <row r="93" spans="1:12" s="6" customFormat="1" ht="12" hidden="1" customHeight="1">
      <c r="A93" s="52">
        <v>1400</v>
      </c>
      <c r="B93" s="56" t="s">
        <v>115</v>
      </c>
      <c r="C93" s="33">
        <f>C94+C95+C96</f>
        <v>0</v>
      </c>
      <c r="D93" s="33">
        <f>SUM(D94:D96)</f>
        <v>0</v>
      </c>
      <c r="E93" s="34" t="e">
        <f t="shared" si="3"/>
        <v>#DIV/0!</v>
      </c>
      <c r="F93" s="34">
        <f t="shared" si="4"/>
        <v>0</v>
      </c>
    </row>
    <row r="94" spans="1:12" ht="15.75" hidden="1" customHeight="1">
      <c r="A94" s="53">
        <v>1401</v>
      </c>
      <c r="B94" s="54" t="s">
        <v>116</v>
      </c>
      <c r="C94" s="282"/>
      <c r="D94" s="282"/>
      <c r="E94" s="38" t="e">
        <f t="shared" si="3"/>
        <v>#DIV/0!</v>
      </c>
      <c r="F94" s="38">
        <f t="shared" si="4"/>
        <v>0</v>
      </c>
    </row>
    <row r="95" spans="1:12" hidden="1">
      <c r="A95" s="53">
        <v>1402</v>
      </c>
      <c r="B95" s="54" t="s">
        <v>117</v>
      </c>
      <c r="C95" s="282"/>
      <c r="D95" s="282"/>
      <c r="E95" s="38" t="e">
        <f t="shared" si="3"/>
        <v>#DIV/0!</v>
      </c>
      <c r="F95" s="38">
        <f t="shared" si="4"/>
        <v>0</v>
      </c>
    </row>
    <row r="96" spans="1:12" ht="23.25" hidden="1" customHeight="1">
      <c r="A96" s="53">
        <v>1403</v>
      </c>
      <c r="B96" s="54" t="s">
        <v>118</v>
      </c>
      <c r="C96" s="282"/>
      <c r="D96" s="282"/>
      <c r="E96" s="38" t="e">
        <f t="shared" si="3"/>
        <v>#DIV/0!</v>
      </c>
      <c r="F96" s="38">
        <f t="shared" si="4"/>
        <v>0</v>
      </c>
    </row>
    <row r="97" spans="1:7" s="6" customFormat="1" ht="16.5" customHeight="1">
      <c r="A97" s="52"/>
      <c r="B97" s="57" t="s">
        <v>119</v>
      </c>
      <c r="C97" s="380">
        <f>C56+C64+C66+C71+C76+C80+C87+C82</f>
        <v>3115.0630000000001</v>
      </c>
      <c r="D97" s="380">
        <f>D56+D64+D66+D71+D76+D80+D87+D82</f>
        <v>90.7</v>
      </c>
      <c r="E97" s="34">
        <f t="shared" si="3"/>
        <v>2.9116586085096836</v>
      </c>
      <c r="F97" s="34">
        <f t="shared" si="4"/>
        <v>-3024.3630000000003</v>
      </c>
      <c r="G97" s="151"/>
    </row>
    <row r="98" spans="1:7" ht="20.25" customHeight="1">
      <c r="C98" s="126"/>
      <c r="D98" s="101"/>
    </row>
    <row r="99" spans="1:7" s="65" customFormat="1" ht="13.5" customHeight="1">
      <c r="A99" s="63" t="s">
        <v>120</v>
      </c>
      <c r="B99" s="63"/>
      <c r="C99" s="116"/>
      <c r="D99" s="64"/>
      <c r="E99" s="64"/>
    </row>
    <row r="100" spans="1:7" s="65" customFormat="1" ht="12.75">
      <c r="A100" s="66" t="s">
        <v>121</v>
      </c>
      <c r="B100" s="66"/>
      <c r="C100" s="134" t="s">
        <v>122</v>
      </c>
      <c r="D100" s="134"/>
    </row>
    <row r="101" spans="1:7">
      <c r="C101" s="120"/>
    </row>
    <row r="103" spans="1:7" ht="5.25" customHeight="1"/>
  </sheetData>
  <customSheetViews>
    <customSheetView guid="{48371D92-7293-4EF7-9726-BD0490560EEB}" hiddenRows="1" topLeftCell="A37">
      <selection activeCell="B100" sqref="B100"/>
      <pageMargins left="0.7" right="0.7" top="0.75" bottom="0.75" header="0.3" footer="0.3"/>
      <pageSetup paperSize="9" scale="54" orientation="portrait" r:id="rId1"/>
    </customSheetView>
    <customSheetView guid="{1A52382B-3765-4E8C-903F-6B8919B7242E}" hiddenRows="1" topLeftCell="A37">
      <selection activeCell="B100" sqref="B100"/>
      <pageMargins left="0.7" right="0.7" top="0.75" bottom="0.75" header="0.3" footer="0.3"/>
      <pageSetup paperSize="9" scale="54" orientation="portrait" r:id="rId2"/>
    </customSheetView>
    <customSheetView guid="{B30CE22D-C12F-4E12-8BB9-3AAE0A6991CC}" scale="70" showPageBreaks="1" hiddenRows="1" view="pageBreakPreview" topLeftCell="A29">
      <selection activeCell="D87" sqref="D87"/>
      <pageMargins left="0.70866141732283472" right="0.70866141732283472" top="0.74803149606299213" bottom="0.74803149606299213" header="0.31496062992125984" footer="0.31496062992125984"/>
      <pageSetup paperSize="9" scale="53" orientation="portrait" r:id="rId3"/>
    </customSheetView>
    <customSheetView guid="{42584DC0-1D41-4C93-9B38-C388E7B8DAC4}" scale="70" showPageBreaks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55" orientation="portrait" r:id="rId4"/>
    </customSheetView>
    <customSheetView guid="{1718F1EE-9F48-4DBE-9531-3B70F9C4A5DD}" scale="70" showPageBreaks="1" hiddenRows="1" view="pageBreakPreview" topLeftCell="A16">
      <selection activeCell="D4" sqref="C4:D50"/>
      <pageMargins left="0.7" right="0.7" top="0.75" bottom="0.75" header="0.3" footer="0.3"/>
      <pageSetup paperSize="9" scale="39" orientation="portrait" r:id="rId5"/>
    </customSheetView>
    <customSheetView guid="{3DCB9AAA-F09C-4EA6-B992-F93E466D374A}" hiddenRows="1" topLeftCell="A37">
      <selection activeCell="B100" sqref="B100"/>
      <pageMargins left="0.7" right="0.7" top="0.75" bottom="0.75" header="0.3" footer="0.3"/>
      <pageSetup paperSize="9" scale="54" orientation="portrait" r:id="rId6"/>
    </customSheetView>
    <customSheetView guid="{A54C432C-6C68-4B53-A75C-446EB3A61B2B}" scale="70" showPageBreaks="1" hiddenRows="1" view="pageBreakPreview" topLeftCell="A50">
      <selection activeCell="D86" sqref="D86"/>
      <pageMargins left="0.70866141732283472" right="0.70866141732283472" top="0.74803149606299213" bottom="0.74803149606299213" header="0.31496062992125984" footer="0.31496062992125984"/>
      <pageSetup paperSize="9" scale="58" orientation="portrait" r:id="rId7"/>
    </customSheetView>
    <customSheetView guid="{5BFCA170-DEAE-4D2C-98A0-1E68B427AC01}" showPageBreaks="1" hiddenRows="1" topLeftCell="A37">
      <selection activeCell="B100" sqref="B100"/>
      <pageMargins left="0.7" right="0.7" top="0.75" bottom="0.75" header="0.3" footer="0.3"/>
      <pageSetup paperSize="9" scale="54" orientation="portrait" r:id="rId8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54" orientation="portrait" r:id="rId9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/>
  <dimension ref="A1:G102"/>
  <sheetViews>
    <sheetView topLeftCell="A25" zoomScaleSheetLayoutView="70" workbookViewId="0">
      <selection activeCell="D41" sqref="D41"/>
    </sheetView>
  </sheetViews>
  <sheetFormatPr defaultRowHeight="15.75"/>
  <cols>
    <col min="1" max="1" width="14.7109375" style="58" customWidth="1"/>
    <col min="2" max="2" width="57.5703125" style="59" customWidth="1"/>
    <col min="3" max="3" width="16.140625" style="62" customWidth="1"/>
    <col min="4" max="4" width="17.42578125" style="62" customWidth="1"/>
    <col min="5" max="5" width="10.42578125" style="62" customWidth="1"/>
    <col min="6" max="6" width="9.42578125" style="62" customWidth="1"/>
    <col min="7" max="7" width="17.710937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37" t="s">
        <v>429</v>
      </c>
      <c r="B1" s="537"/>
      <c r="C1" s="537"/>
      <c r="D1" s="537"/>
      <c r="E1" s="537"/>
      <c r="F1" s="537"/>
    </row>
    <row r="2" spans="1:6">
      <c r="A2" s="537"/>
      <c r="B2" s="537"/>
      <c r="C2" s="537"/>
      <c r="D2" s="537"/>
      <c r="E2" s="537"/>
      <c r="F2" s="537"/>
    </row>
    <row r="3" spans="1:6" ht="63">
      <c r="A3" s="2" t="s">
        <v>1</v>
      </c>
      <c r="B3" s="2" t="s">
        <v>2</v>
      </c>
      <c r="C3" s="72" t="s">
        <v>434</v>
      </c>
      <c r="D3" s="73" t="s">
        <v>417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2613.5920000000001</v>
      </c>
      <c r="D4" s="5">
        <f>D5+D12+D14+D17+D7</f>
        <v>203.06876</v>
      </c>
      <c r="E4" s="5">
        <f>SUM(D4/C4*100)</f>
        <v>7.7697192216688746</v>
      </c>
      <c r="F4" s="5">
        <f>SUM(D4-C4)</f>
        <v>-2410.52324</v>
      </c>
    </row>
    <row r="5" spans="1:6" s="6" customFormat="1">
      <c r="A5" s="68">
        <v>1010000000</v>
      </c>
      <c r="B5" s="67" t="s">
        <v>6</v>
      </c>
      <c r="C5" s="5">
        <f>C6</f>
        <v>132.63200000000001</v>
      </c>
      <c r="D5" s="5">
        <f>D6</f>
        <v>3.89716</v>
      </c>
      <c r="E5" s="5">
        <f t="shared" ref="E5:E50" si="0">SUM(D5/C5*100)</f>
        <v>2.9383255926171659</v>
      </c>
      <c r="F5" s="5">
        <f t="shared" ref="F5:F50" si="1">SUM(D5-C5)</f>
        <v>-128.73483999999999</v>
      </c>
    </row>
    <row r="6" spans="1:6">
      <c r="A6" s="7">
        <v>1010200001</v>
      </c>
      <c r="B6" s="8" t="s">
        <v>229</v>
      </c>
      <c r="C6" s="9">
        <v>132.63200000000001</v>
      </c>
      <c r="D6" s="10">
        <v>3.89716</v>
      </c>
      <c r="E6" s="9">
        <f t="shared" ref="E6:E11" si="2">SUM(D6/C6*100)</f>
        <v>2.9383255926171659</v>
      </c>
      <c r="F6" s="9">
        <f t="shared" si="1"/>
        <v>-128.73483999999999</v>
      </c>
    </row>
    <row r="7" spans="1:6" ht="31.5">
      <c r="A7" s="3">
        <v>1030000000</v>
      </c>
      <c r="B7" s="13" t="s">
        <v>281</v>
      </c>
      <c r="C7" s="391">
        <f>C8+C10+C9</f>
        <v>499.96000000000004</v>
      </c>
      <c r="D7" s="343">
        <f>D8+D10+D9+D11</f>
        <v>56.902720000000002</v>
      </c>
      <c r="E7" s="5">
        <f t="shared" si="2"/>
        <v>11.381454516361309</v>
      </c>
      <c r="F7" s="5">
        <f t="shared" si="1"/>
        <v>-443.05728000000005</v>
      </c>
    </row>
    <row r="8" spans="1:6">
      <c r="A8" s="7">
        <v>1030223001</v>
      </c>
      <c r="B8" s="8" t="s">
        <v>283</v>
      </c>
      <c r="C8" s="9">
        <v>186.49</v>
      </c>
      <c r="D8" s="10">
        <v>24.849740000000001</v>
      </c>
      <c r="E8" s="9">
        <f t="shared" si="2"/>
        <v>13.324971848356478</v>
      </c>
      <c r="F8" s="9">
        <f t="shared" si="1"/>
        <v>-161.64026000000001</v>
      </c>
    </row>
    <row r="9" spans="1:6">
      <c r="A9" s="7">
        <v>1030224001</v>
      </c>
      <c r="B9" s="8" t="s">
        <v>289</v>
      </c>
      <c r="C9" s="9">
        <v>2</v>
      </c>
      <c r="D9" s="10">
        <v>0.18556</v>
      </c>
      <c r="E9" s="9">
        <f t="shared" si="2"/>
        <v>9.2780000000000005</v>
      </c>
      <c r="F9" s="9">
        <f t="shared" si="1"/>
        <v>-1.8144400000000001</v>
      </c>
    </row>
    <row r="10" spans="1:6">
      <c r="A10" s="7">
        <v>1030225001</v>
      </c>
      <c r="B10" s="8" t="s">
        <v>282</v>
      </c>
      <c r="C10" s="9">
        <v>311.47000000000003</v>
      </c>
      <c r="D10" s="10">
        <v>36.167720000000003</v>
      </c>
      <c r="E10" s="9">
        <f t="shared" si="2"/>
        <v>11.611943365332134</v>
      </c>
      <c r="F10" s="9">
        <f t="shared" si="1"/>
        <v>-275.30228</v>
      </c>
    </row>
    <row r="11" spans="1:6">
      <c r="A11" s="7">
        <v>1030226001</v>
      </c>
      <c r="B11" s="8" t="s">
        <v>291</v>
      </c>
      <c r="C11" s="9">
        <v>0</v>
      </c>
      <c r="D11" s="10">
        <v>-4.3003</v>
      </c>
      <c r="E11" s="9" t="e">
        <f t="shared" si="2"/>
        <v>#DIV/0!</v>
      </c>
      <c r="F11" s="9">
        <f t="shared" si="1"/>
        <v>-4.3003</v>
      </c>
    </row>
    <row r="12" spans="1:6" s="6" customFormat="1">
      <c r="A12" s="68">
        <v>1050000000</v>
      </c>
      <c r="B12" s="67" t="s">
        <v>7</v>
      </c>
      <c r="C12" s="5">
        <f>SUM(C13:C13)</f>
        <v>40</v>
      </c>
      <c r="D12" s="5">
        <f>SUM(D13:D13)</f>
        <v>0</v>
      </c>
      <c r="E12" s="5">
        <f t="shared" si="0"/>
        <v>0</v>
      </c>
      <c r="F12" s="5">
        <f t="shared" si="1"/>
        <v>-40</v>
      </c>
    </row>
    <row r="13" spans="1:6" ht="15.75" customHeight="1">
      <c r="A13" s="7">
        <v>1050300000</v>
      </c>
      <c r="B13" s="11" t="s">
        <v>230</v>
      </c>
      <c r="C13" s="12">
        <v>40</v>
      </c>
      <c r="D13" s="10">
        <v>0</v>
      </c>
      <c r="E13" s="9">
        <f t="shared" si="0"/>
        <v>0</v>
      </c>
      <c r="F13" s="9">
        <f t="shared" si="1"/>
        <v>-40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1929</v>
      </c>
      <c r="D14" s="5">
        <f>D15+D16</f>
        <v>141.81888000000001</v>
      </c>
      <c r="E14" s="5">
        <f t="shared" si="0"/>
        <v>7.3519377916018662</v>
      </c>
      <c r="F14" s="5">
        <f t="shared" si="1"/>
        <v>-1787.18112</v>
      </c>
    </row>
    <row r="15" spans="1:6" s="6" customFormat="1" ht="15.75" customHeight="1">
      <c r="A15" s="7">
        <v>1060100000</v>
      </c>
      <c r="B15" s="11" t="s">
        <v>9</v>
      </c>
      <c r="C15" s="9">
        <v>229</v>
      </c>
      <c r="D15" s="10">
        <v>0.75983999999999996</v>
      </c>
      <c r="E15" s="9">
        <f t="shared" si="0"/>
        <v>0.3318078602620087</v>
      </c>
      <c r="F15" s="9">
        <f>SUM(D15-C15)</f>
        <v>-228.24016</v>
      </c>
    </row>
    <row r="16" spans="1:6" ht="15.75" customHeight="1">
      <c r="A16" s="7">
        <v>1060600000</v>
      </c>
      <c r="B16" s="11" t="s">
        <v>8</v>
      </c>
      <c r="C16" s="9">
        <v>1700</v>
      </c>
      <c r="D16" s="10">
        <v>141.05904000000001</v>
      </c>
      <c r="E16" s="9">
        <f t="shared" si="0"/>
        <v>8.2975905882352947</v>
      </c>
      <c r="F16" s="9">
        <f t="shared" si="1"/>
        <v>-1558.9409599999999</v>
      </c>
    </row>
    <row r="17" spans="1:6" s="6" customFormat="1">
      <c r="A17" s="3">
        <v>1080000000</v>
      </c>
      <c r="B17" s="4" t="s">
        <v>11</v>
      </c>
      <c r="C17" s="5">
        <f>C18</f>
        <v>12</v>
      </c>
      <c r="D17" s="5">
        <f>D18</f>
        <v>0.45</v>
      </c>
      <c r="E17" s="5">
        <f t="shared" si="0"/>
        <v>3.75</v>
      </c>
      <c r="F17" s="5">
        <f t="shared" si="1"/>
        <v>-11.55</v>
      </c>
    </row>
    <row r="18" spans="1:6" ht="15" customHeight="1">
      <c r="A18" s="7">
        <v>1080400001</v>
      </c>
      <c r="B18" s="8" t="s">
        <v>228</v>
      </c>
      <c r="C18" s="9">
        <v>12</v>
      </c>
      <c r="D18" s="10">
        <v>0.45</v>
      </c>
      <c r="E18" s="9">
        <f t="shared" si="0"/>
        <v>3.75</v>
      </c>
      <c r="F18" s="9">
        <f t="shared" si="1"/>
        <v>-11.55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233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C26+C29+C31+C36</f>
        <v>275.10000000000002</v>
      </c>
      <c r="D25" s="5">
        <f>D26+D29+D31+D36+D34</f>
        <v>4.5417499999999995</v>
      </c>
      <c r="E25" s="5">
        <f t="shared" si="0"/>
        <v>1.6509451108687747</v>
      </c>
      <c r="F25" s="5">
        <f t="shared" si="1"/>
        <v>-270.55825000000004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275.10000000000002</v>
      </c>
      <c r="D26" s="5">
        <f>D27+D28</f>
        <v>1.3547499999999999</v>
      </c>
      <c r="E26" s="5">
        <f t="shared" si="0"/>
        <v>0.49245728825881485</v>
      </c>
      <c r="F26" s="5">
        <f t="shared" si="1"/>
        <v>-273.74525</v>
      </c>
    </row>
    <row r="27" spans="1:6">
      <c r="A27" s="16">
        <v>1110502510</v>
      </c>
      <c r="B27" s="17" t="s">
        <v>226</v>
      </c>
      <c r="C27" s="12">
        <v>224.4</v>
      </c>
      <c r="D27" s="10">
        <v>0</v>
      </c>
      <c r="E27" s="9">
        <f t="shared" si="0"/>
        <v>0</v>
      </c>
      <c r="F27" s="9">
        <f t="shared" si="1"/>
        <v>-224.4</v>
      </c>
    </row>
    <row r="28" spans="1:6">
      <c r="A28" s="7">
        <v>1110503510</v>
      </c>
      <c r="B28" s="11" t="s">
        <v>225</v>
      </c>
      <c r="C28" s="12">
        <v>50.7</v>
      </c>
      <c r="D28" s="10">
        <v>1.3547499999999999</v>
      </c>
      <c r="E28" s="9">
        <f t="shared" si="0"/>
        <v>2.672090729783037</v>
      </c>
      <c r="F28" s="9">
        <f t="shared" si="1"/>
        <v>-49.34525</v>
      </c>
    </row>
    <row r="29" spans="1:6" s="15" customFormat="1" ht="19.5" customHeight="1">
      <c r="A29" s="68">
        <v>1130000000</v>
      </c>
      <c r="B29" s="69" t="s">
        <v>131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 ht="21" customHeight="1">
      <c r="A30" s="7">
        <v>1130206510</v>
      </c>
      <c r="B30" s="8" t="s">
        <v>15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25.5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5.5" hidden="1" customHeight="1">
      <c r="A32" s="16">
        <v>1140200000</v>
      </c>
      <c r="B32" s="18" t="s">
        <v>133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27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>
      <c r="A34" s="3">
        <v>1160000000</v>
      </c>
      <c r="B34" s="13" t="s">
        <v>252</v>
      </c>
      <c r="C34" s="9">
        <v>0</v>
      </c>
      <c r="D34" s="14">
        <f>D35</f>
        <v>0</v>
      </c>
      <c r="E34" s="9" t="e">
        <f t="shared" si="0"/>
        <v>#DIV/0!</v>
      </c>
      <c r="F34" s="9">
        <f t="shared" si="1"/>
        <v>0</v>
      </c>
    </row>
    <row r="35" spans="1:7" ht="47.25">
      <c r="A35" s="7">
        <v>1163305010</v>
      </c>
      <c r="B35" s="8" t="s">
        <v>268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15" customHeight="1">
      <c r="A36" s="3">
        <v>1170000000</v>
      </c>
      <c r="B36" s="13" t="s">
        <v>135</v>
      </c>
      <c r="C36" s="5">
        <f>C37+C38</f>
        <v>0</v>
      </c>
      <c r="D36" s="5">
        <f>D37+D38</f>
        <v>3.1869999999999998</v>
      </c>
      <c r="E36" s="9" t="e">
        <f t="shared" si="0"/>
        <v>#DIV/0!</v>
      </c>
      <c r="F36" s="5">
        <f t="shared" si="1"/>
        <v>3.1869999999999998</v>
      </c>
    </row>
    <row r="37" spans="1:7" ht="18" customHeight="1">
      <c r="A37" s="7">
        <v>1170105005</v>
      </c>
      <c r="B37" s="8" t="s">
        <v>18</v>
      </c>
      <c r="C37" s="9">
        <f>C38</f>
        <v>0</v>
      </c>
      <c r="D37" s="9">
        <v>3.1869999999999998</v>
      </c>
      <c r="E37" s="9" t="e">
        <f t="shared" si="0"/>
        <v>#DIV/0!</v>
      </c>
      <c r="F37" s="9">
        <f t="shared" si="1"/>
        <v>3.1869999999999998</v>
      </c>
    </row>
    <row r="38" spans="1:7" ht="15" customHeight="1">
      <c r="A38" s="7">
        <v>1170505005</v>
      </c>
      <c r="B38" s="11" t="s">
        <v>221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7.25" customHeight="1">
      <c r="A39" s="3">
        <v>1000000000</v>
      </c>
      <c r="B39" s="4" t="s">
        <v>19</v>
      </c>
      <c r="C39" s="127">
        <f>SUM(C4,C25)</f>
        <v>2888.692</v>
      </c>
      <c r="D39" s="127">
        <f>SUM(D4,D25)</f>
        <v>207.61051</v>
      </c>
      <c r="E39" s="5">
        <f t="shared" si="0"/>
        <v>7.1870074760479836</v>
      </c>
      <c r="F39" s="5">
        <f t="shared" si="1"/>
        <v>-2681.08149</v>
      </c>
    </row>
    <row r="40" spans="1:7" s="6" customFormat="1">
      <c r="A40" s="3">
        <v>2000000000</v>
      </c>
      <c r="B40" s="4" t="s">
        <v>20</v>
      </c>
      <c r="C40" s="343">
        <f>C41+C43+C44+C45+C46+C47+C48+C42</f>
        <v>1759.2050000000002</v>
      </c>
      <c r="D40" s="343">
        <f>SUM(D41:D48)</f>
        <v>71.399999999999991</v>
      </c>
      <c r="E40" s="5">
        <f t="shared" si="0"/>
        <v>4.0586514931460513</v>
      </c>
      <c r="F40" s="5">
        <f t="shared" si="1"/>
        <v>-1687.8050000000001</v>
      </c>
      <c r="G40" s="19"/>
    </row>
    <row r="41" spans="1:7" ht="15" customHeight="1">
      <c r="A41" s="16">
        <v>2021000000</v>
      </c>
      <c r="B41" s="17" t="s">
        <v>21</v>
      </c>
      <c r="C41" s="12">
        <v>767.8</v>
      </c>
      <c r="D41" s="443">
        <v>63.982999999999997</v>
      </c>
      <c r="E41" s="9">
        <f t="shared" si="0"/>
        <v>8.333289919249804</v>
      </c>
      <c r="F41" s="9">
        <f t="shared" si="1"/>
        <v>-703.81700000000001</v>
      </c>
    </row>
    <row r="42" spans="1:7" ht="15" customHeight="1">
      <c r="A42" s="16">
        <v>2021500200</v>
      </c>
      <c r="B42" s="17" t="s">
        <v>232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>
      <c r="A43" s="16">
        <v>2022000000</v>
      </c>
      <c r="B43" s="17" t="s">
        <v>22</v>
      </c>
      <c r="C43" s="12">
        <v>900.64</v>
      </c>
      <c r="D43" s="10">
        <v>0</v>
      </c>
      <c r="E43" s="9">
        <f t="shared" si="0"/>
        <v>0</v>
      </c>
      <c r="F43" s="9">
        <f t="shared" si="1"/>
        <v>-900.64</v>
      </c>
    </row>
    <row r="44" spans="1:7" ht="18.75" customHeight="1">
      <c r="A44" s="16">
        <v>2023000000</v>
      </c>
      <c r="B44" s="17" t="s">
        <v>23</v>
      </c>
      <c r="C44" s="12">
        <v>90.765000000000001</v>
      </c>
      <c r="D44" s="251">
        <v>7.4169999999999998</v>
      </c>
      <c r="E44" s="9">
        <f t="shared" si="0"/>
        <v>8.1716520685286174</v>
      </c>
      <c r="F44" s="9">
        <f t="shared" si="1"/>
        <v>-83.347999999999999</v>
      </c>
    </row>
    <row r="45" spans="1:7" ht="17.25" customHeight="1">
      <c r="A45" s="16">
        <v>2020400000</v>
      </c>
      <c r="B45" s="17" t="s">
        <v>24</v>
      </c>
      <c r="C45" s="12">
        <v>0</v>
      </c>
      <c r="D45" s="252">
        <v>0</v>
      </c>
      <c r="E45" s="9" t="e">
        <f t="shared" si="0"/>
        <v>#DIV/0!</v>
      </c>
      <c r="F45" s="9">
        <f t="shared" si="1"/>
        <v>0</v>
      </c>
    </row>
    <row r="46" spans="1:7" ht="16.5" customHeight="1">
      <c r="A46" s="16">
        <v>2020900000</v>
      </c>
      <c r="B46" s="18" t="s">
        <v>25</v>
      </c>
      <c r="C46" s="12"/>
      <c r="D46" s="252"/>
      <c r="E46" s="9" t="e">
        <f t="shared" si="0"/>
        <v>#DIV/0!</v>
      </c>
      <c r="F46" s="9">
        <f t="shared" si="1"/>
        <v>0</v>
      </c>
    </row>
    <row r="47" spans="1:7" ht="24" customHeight="1">
      <c r="A47" s="7">
        <v>2190500005</v>
      </c>
      <c r="B47" s="11" t="s">
        <v>26</v>
      </c>
      <c r="C47" s="10">
        <v>0</v>
      </c>
      <c r="D47" s="445">
        <v>0</v>
      </c>
      <c r="E47" s="5" t="e">
        <f t="shared" si="0"/>
        <v>#DIV/0!</v>
      </c>
      <c r="F47" s="5">
        <f>SUM(D47-C47)</f>
        <v>0</v>
      </c>
    </row>
    <row r="48" spans="1:7" ht="18" customHeight="1">
      <c r="A48" s="7">
        <v>2070502010</v>
      </c>
      <c r="B48" s="11" t="s">
        <v>303</v>
      </c>
      <c r="C48" s="10">
        <v>0</v>
      </c>
      <c r="D48" s="10">
        <v>0</v>
      </c>
      <c r="E48" s="9" t="e">
        <f>SUM(D48/C48*100)</f>
        <v>#DIV/0!</v>
      </c>
      <c r="F48" s="9">
        <f>SUM(D48-C48)</f>
        <v>0</v>
      </c>
    </row>
    <row r="49" spans="1:7" s="6" customFormat="1" hidden="1">
      <c r="A49" s="354">
        <v>2190000010</v>
      </c>
      <c r="B49" s="355" t="s">
        <v>26</v>
      </c>
      <c r="C49" s="12">
        <v>0</v>
      </c>
      <c r="D49" s="10">
        <v>0</v>
      </c>
      <c r="E49" s="9" t="e">
        <f t="shared" si="0"/>
        <v>#DIV/0!</v>
      </c>
      <c r="F49" s="9">
        <f t="shared" si="1"/>
        <v>0</v>
      </c>
    </row>
    <row r="50" spans="1:7" s="6" customFormat="1" ht="19.5" customHeight="1">
      <c r="A50" s="3"/>
      <c r="B50" s="4" t="s">
        <v>28</v>
      </c>
      <c r="C50" s="373">
        <f>C39+C40</f>
        <v>4647.8969999999999</v>
      </c>
      <c r="D50" s="374">
        <f>D39+D40</f>
        <v>279.01051000000001</v>
      </c>
      <c r="E50" s="5">
        <f t="shared" si="0"/>
        <v>6.0029408999381877</v>
      </c>
      <c r="F50" s="5">
        <f t="shared" si="1"/>
        <v>-4368.8864899999999</v>
      </c>
      <c r="G50" s="94">
        <f>D50-3357.50667</f>
        <v>-3078.4961600000001</v>
      </c>
    </row>
    <row r="51" spans="1:7" s="6" customFormat="1">
      <c r="A51" s="3"/>
      <c r="B51" s="21" t="s">
        <v>321</v>
      </c>
      <c r="C51" s="373">
        <f>C50-C96</f>
        <v>-170</v>
      </c>
      <c r="D51" s="373">
        <f>D50-D96</f>
        <v>162.10342000000003</v>
      </c>
      <c r="E51" s="22"/>
      <c r="F51" s="22"/>
    </row>
    <row r="52" spans="1:7">
      <c r="A52" s="23"/>
      <c r="B52" s="24"/>
      <c r="C52" s="351"/>
      <c r="D52" s="351" t="s">
        <v>337</v>
      </c>
      <c r="E52" s="26"/>
      <c r="F52" s="92"/>
    </row>
    <row r="53" spans="1:7" ht="50.25" customHeight="1">
      <c r="A53" s="28" t="s">
        <v>1</v>
      </c>
      <c r="B53" s="28" t="s">
        <v>29</v>
      </c>
      <c r="C53" s="243" t="s">
        <v>434</v>
      </c>
      <c r="D53" s="244" t="s">
        <v>413</v>
      </c>
      <c r="E53" s="72" t="s">
        <v>3</v>
      </c>
      <c r="F53" s="74" t="s">
        <v>4</v>
      </c>
    </row>
    <row r="54" spans="1:7">
      <c r="A54" s="29">
        <v>1</v>
      </c>
      <c r="B54" s="28">
        <v>2</v>
      </c>
      <c r="C54" s="87">
        <v>3</v>
      </c>
      <c r="D54" s="87">
        <v>4</v>
      </c>
      <c r="E54" s="87">
        <v>5</v>
      </c>
      <c r="F54" s="87">
        <v>6</v>
      </c>
    </row>
    <row r="55" spans="1:7" s="6" customFormat="1" ht="30.75" customHeight="1">
      <c r="A55" s="30" t="s">
        <v>30</v>
      </c>
      <c r="B55" s="31" t="s">
        <v>31</v>
      </c>
      <c r="C55" s="246">
        <f>C56+C57+C58+C59+C60+C62+C61</f>
        <v>1434.2819999999999</v>
      </c>
      <c r="D55" s="32">
        <f>D56+D57+D58+D59+D60+D62+D61</f>
        <v>28.40709</v>
      </c>
      <c r="E55" s="34">
        <f>SUM(D55/C55*100)</f>
        <v>1.9805791329738502</v>
      </c>
      <c r="F55" s="34">
        <f>SUM(D55-C55)</f>
        <v>-1405.87491</v>
      </c>
    </row>
    <row r="56" spans="1:7" s="6" customFormat="1" ht="31.5" hidden="1">
      <c r="A56" s="35" t="s">
        <v>32</v>
      </c>
      <c r="B56" s="36" t="s">
        <v>33</v>
      </c>
      <c r="C56" s="37"/>
      <c r="D56" s="37"/>
      <c r="E56" s="34" t="e">
        <f>SUM(D56/C56*100)</f>
        <v>#DIV/0!</v>
      </c>
      <c r="F56" s="38"/>
    </row>
    <row r="57" spans="1:7" ht="15" customHeight="1">
      <c r="A57" s="35" t="s">
        <v>34</v>
      </c>
      <c r="B57" s="39" t="s">
        <v>35</v>
      </c>
      <c r="C57" s="37">
        <v>1425.6</v>
      </c>
      <c r="D57" s="37">
        <v>28.40709</v>
      </c>
      <c r="E57" s="34">
        <f>SUM(D57/C57*100)</f>
        <v>1.9926409932659934</v>
      </c>
      <c r="F57" s="38">
        <f t="shared" ref="F57:F96" si="3">SUM(D57-C57)</f>
        <v>-1397.19291</v>
      </c>
    </row>
    <row r="58" spans="1:7" ht="16.5" hidden="1" customHeight="1">
      <c r="A58" s="35" t="s">
        <v>36</v>
      </c>
      <c r="B58" s="39" t="s">
        <v>37</v>
      </c>
      <c r="C58" s="37"/>
      <c r="D58" s="37"/>
      <c r="E58" s="34" t="e">
        <f>SUM(D58/C58*100)</f>
        <v>#DIV/0!</v>
      </c>
      <c r="F58" s="38">
        <f t="shared" si="3"/>
        <v>0</v>
      </c>
    </row>
    <row r="59" spans="1:7" ht="31.5" hidden="1" customHeight="1">
      <c r="A59" s="35" t="s">
        <v>38</v>
      </c>
      <c r="B59" s="39" t="s">
        <v>39</v>
      </c>
      <c r="C59" s="37"/>
      <c r="D59" s="37"/>
      <c r="E59" s="34" t="e">
        <f>SUM(D59/C59*100)</f>
        <v>#DIV/0!</v>
      </c>
      <c r="F59" s="38">
        <f t="shared" si="3"/>
        <v>0</v>
      </c>
    </row>
    <row r="60" spans="1:7">
      <c r="A60" s="35" t="s">
        <v>40</v>
      </c>
      <c r="B60" s="39" t="s">
        <v>41</v>
      </c>
      <c r="C60" s="37">
        <v>0</v>
      </c>
      <c r="D60" s="37">
        <v>0</v>
      </c>
      <c r="E60" s="38" t="e">
        <f t="shared" ref="E60:E96" si="4">SUM(D60/C60*100)</f>
        <v>#DIV/0!</v>
      </c>
      <c r="F60" s="38">
        <f t="shared" si="3"/>
        <v>0</v>
      </c>
    </row>
    <row r="61" spans="1:7">
      <c r="A61" s="35" t="s">
        <v>42</v>
      </c>
      <c r="B61" s="39" t="s">
        <v>43</v>
      </c>
      <c r="C61" s="40">
        <v>5</v>
      </c>
      <c r="D61" s="40">
        <v>0</v>
      </c>
      <c r="E61" s="38">
        <f t="shared" si="4"/>
        <v>0</v>
      </c>
      <c r="F61" s="38">
        <f t="shared" si="3"/>
        <v>-5</v>
      </c>
    </row>
    <row r="62" spans="1:7" ht="19.5" customHeight="1">
      <c r="A62" s="35" t="s">
        <v>44</v>
      </c>
      <c r="B62" s="39" t="s">
        <v>45</v>
      </c>
      <c r="C62" s="37">
        <v>3.6819999999999999</v>
      </c>
      <c r="D62" s="37">
        <v>0</v>
      </c>
      <c r="E62" s="38">
        <f t="shared" si="4"/>
        <v>0</v>
      </c>
      <c r="F62" s="38">
        <f t="shared" si="3"/>
        <v>-3.6819999999999999</v>
      </c>
    </row>
    <row r="63" spans="1:7" s="6" customFormat="1">
      <c r="A63" s="41" t="s">
        <v>46</v>
      </c>
      <c r="B63" s="42" t="s">
        <v>47</v>
      </c>
      <c r="C63" s="32">
        <f>C64</f>
        <v>88.974999999999994</v>
      </c>
      <c r="D63" s="32">
        <f>D64</f>
        <v>2</v>
      </c>
      <c r="E63" s="34">
        <f t="shared" si="4"/>
        <v>2.2478224220286598</v>
      </c>
      <c r="F63" s="34">
        <f t="shared" si="3"/>
        <v>-86.974999999999994</v>
      </c>
    </row>
    <row r="64" spans="1:7">
      <c r="A64" s="43" t="s">
        <v>48</v>
      </c>
      <c r="B64" s="44" t="s">
        <v>49</v>
      </c>
      <c r="C64" s="37">
        <v>88.974999999999994</v>
      </c>
      <c r="D64" s="37">
        <v>2</v>
      </c>
      <c r="E64" s="38">
        <f t="shared" si="4"/>
        <v>2.2478224220286598</v>
      </c>
      <c r="F64" s="38">
        <f t="shared" si="3"/>
        <v>-86.974999999999994</v>
      </c>
    </row>
    <row r="65" spans="1:7" s="6" customFormat="1" ht="21" customHeight="1">
      <c r="A65" s="30" t="s">
        <v>50</v>
      </c>
      <c r="B65" s="31" t="s">
        <v>51</v>
      </c>
      <c r="C65" s="32">
        <f>C68+C69</f>
        <v>21</v>
      </c>
      <c r="D65" s="32">
        <f>D68+D69</f>
        <v>1.5</v>
      </c>
      <c r="E65" s="34">
        <f t="shared" si="4"/>
        <v>7.1428571428571423</v>
      </c>
      <c r="F65" s="34">
        <f t="shared" si="3"/>
        <v>-19.5</v>
      </c>
    </row>
    <row r="66" spans="1:7" hidden="1">
      <c r="A66" s="35" t="s">
        <v>52</v>
      </c>
      <c r="B66" s="39" t="s">
        <v>53</v>
      </c>
      <c r="C66" s="37"/>
      <c r="D66" s="37"/>
      <c r="E66" s="34" t="e">
        <f t="shared" si="4"/>
        <v>#DIV/0!</v>
      </c>
      <c r="F66" s="34">
        <f t="shared" si="3"/>
        <v>0</v>
      </c>
    </row>
    <row r="67" spans="1:7" hidden="1">
      <c r="A67" s="45" t="s">
        <v>54</v>
      </c>
      <c r="B67" s="39" t="s">
        <v>55</v>
      </c>
      <c r="C67" s="37"/>
      <c r="D67" s="37"/>
      <c r="E67" s="34" t="e">
        <f t="shared" si="4"/>
        <v>#DIV/0!</v>
      </c>
      <c r="F67" s="34">
        <f t="shared" si="3"/>
        <v>0</v>
      </c>
    </row>
    <row r="68" spans="1:7" ht="15" customHeight="1">
      <c r="A68" s="46" t="s">
        <v>56</v>
      </c>
      <c r="B68" s="47" t="s">
        <v>57</v>
      </c>
      <c r="C68" s="37">
        <v>1</v>
      </c>
      <c r="D68" s="37">
        <v>0</v>
      </c>
      <c r="E68" s="34">
        <f t="shared" si="4"/>
        <v>0</v>
      </c>
      <c r="F68" s="34">
        <f t="shared" si="3"/>
        <v>-1</v>
      </c>
    </row>
    <row r="69" spans="1:7">
      <c r="A69" s="46" t="s">
        <v>219</v>
      </c>
      <c r="B69" s="47" t="s">
        <v>220</v>
      </c>
      <c r="C69" s="37">
        <v>20</v>
      </c>
      <c r="D69" s="37">
        <v>1.5</v>
      </c>
      <c r="E69" s="34">
        <f t="shared" si="4"/>
        <v>7.5</v>
      </c>
      <c r="F69" s="34">
        <f t="shared" si="3"/>
        <v>-18.5</v>
      </c>
    </row>
    <row r="70" spans="1:7" s="6" customFormat="1" ht="17.25" customHeight="1">
      <c r="A70" s="30" t="s">
        <v>58</v>
      </c>
      <c r="B70" s="31" t="s">
        <v>59</v>
      </c>
      <c r="C70" s="48">
        <f>SUM(C71:C74)</f>
        <v>1686.55</v>
      </c>
      <c r="D70" s="48">
        <f>SUM(D71:D74)</f>
        <v>0</v>
      </c>
      <c r="E70" s="34">
        <f t="shared" si="4"/>
        <v>0</v>
      </c>
      <c r="F70" s="34">
        <f t="shared" si="3"/>
        <v>-1686.55</v>
      </c>
    </row>
    <row r="71" spans="1:7">
      <c r="A71" s="35" t="s">
        <v>60</v>
      </c>
      <c r="B71" s="39" t="s">
        <v>61</v>
      </c>
      <c r="C71" s="49">
        <v>3.75</v>
      </c>
      <c r="D71" s="37">
        <v>0</v>
      </c>
      <c r="E71" s="38">
        <f t="shared" si="4"/>
        <v>0</v>
      </c>
      <c r="F71" s="38">
        <f t="shared" si="3"/>
        <v>-3.75</v>
      </c>
    </row>
    <row r="72" spans="1:7" s="6" customFormat="1">
      <c r="A72" s="35" t="s">
        <v>62</v>
      </c>
      <c r="B72" s="39" t="s">
        <v>63</v>
      </c>
      <c r="C72" s="49">
        <v>120</v>
      </c>
      <c r="D72" s="37">
        <v>0</v>
      </c>
      <c r="E72" s="38">
        <f t="shared" si="4"/>
        <v>0</v>
      </c>
      <c r="F72" s="38">
        <f t="shared" si="3"/>
        <v>-120</v>
      </c>
      <c r="G72" s="50"/>
    </row>
    <row r="73" spans="1:7">
      <c r="A73" s="35" t="s">
        <v>64</v>
      </c>
      <c r="B73" s="39" t="s">
        <v>65</v>
      </c>
      <c r="C73" s="49">
        <v>1512.8</v>
      </c>
      <c r="D73" s="37">
        <v>0</v>
      </c>
      <c r="E73" s="38">
        <f t="shared" si="4"/>
        <v>0</v>
      </c>
      <c r="F73" s="38">
        <f t="shared" si="3"/>
        <v>-1512.8</v>
      </c>
    </row>
    <row r="74" spans="1:7">
      <c r="A74" s="35" t="s">
        <v>66</v>
      </c>
      <c r="B74" s="39" t="s">
        <v>67</v>
      </c>
      <c r="C74" s="49">
        <v>50</v>
      </c>
      <c r="D74" s="37">
        <v>0</v>
      </c>
      <c r="E74" s="38">
        <f t="shared" si="4"/>
        <v>0</v>
      </c>
      <c r="F74" s="38">
        <f t="shared" si="3"/>
        <v>-50</v>
      </c>
    </row>
    <row r="75" spans="1:7" s="6" customFormat="1" ht="16.5" customHeight="1">
      <c r="A75" s="30" t="s">
        <v>68</v>
      </c>
      <c r="B75" s="31" t="s">
        <v>69</v>
      </c>
      <c r="C75" s="32">
        <f>SUM(C76:C78)</f>
        <v>553.89</v>
      </c>
      <c r="D75" s="32">
        <f>SUM(D76:D78)</f>
        <v>0</v>
      </c>
      <c r="E75" s="34">
        <f t="shared" si="4"/>
        <v>0</v>
      </c>
      <c r="F75" s="34">
        <f t="shared" si="3"/>
        <v>-553.89</v>
      </c>
    </row>
    <row r="76" spans="1:7" ht="0.75" customHeight="1">
      <c r="A76" s="35" t="s">
        <v>70</v>
      </c>
      <c r="B76" s="51" t="s">
        <v>71</v>
      </c>
      <c r="C76" s="37">
        <v>0</v>
      </c>
      <c r="D76" s="37">
        <v>0</v>
      </c>
      <c r="E76" s="38" t="e">
        <f t="shared" si="4"/>
        <v>#DIV/0!</v>
      </c>
      <c r="F76" s="38">
        <f t="shared" si="3"/>
        <v>0</v>
      </c>
    </row>
    <row r="77" spans="1:7" ht="17.25" customHeight="1">
      <c r="A77" s="35" t="s">
        <v>72</v>
      </c>
      <c r="B77" s="51" t="s">
        <v>73</v>
      </c>
      <c r="C77" s="37">
        <v>0</v>
      </c>
      <c r="D77" s="37">
        <v>0</v>
      </c>
      <c r="E77" s="38" t="e">
        <f t="shared" si="4"/>
        <v>#DIV/0!</v>
      </c>
      <c r="F77" s="38">
        <f t="shared" si="3"/>
        <v>0</v>
      </c>
    </row>
    <row r="78" spans="1:7">
      <c r="A78" s="35" t="s">
        <v>74</v>
      </c>
      <c r="B78" s="39" t="s">
        <v>75</v>
      </c>
      <c r="C78" s="37">
        <v>553.89</v>
      </c>
      <c r="D78" s="37">
        <v>0</v>
      </c>
      <c r="E78" s="38">
        <f t="shared" si="4"/>
        <v>0</v>
      </c>
      <c r="F78" s="38">
        <f t="shared" si="3"/>
        <v>-553.89</v>
      </c>
    </row>
    <row r="79" spans="1:7" s="6" customFormat="1">
      <c r="A79" s="30" t="s">
        <v>86</v>
      </c>
      <c r="B79" s="31" t="s">
        <v>87</v>
      </c>
      <c r="C79" s="32">
        <f>C80</f>
        <v>1028.2</v>
      </c>
      <c r="D79" s="32">
        <f>SUM(D80)</f>
        <v>85</v>
      </c>
      <c r="E79" s="34">
        <f t="shared" si="4"/>
        <v>8.266874148998248</v>
      </c>
      <c r="F79" s="34">
        <f t="shared" si="3"/>
        <v>-943.2</v>
      </c>
    </row>
    <row r="80" spans="1:7" ht="15.75" customHeight="1">
      <c r="A80" s="35" t="s">
        <v>88</v>
      </c>
      <c r="B80" s="39" t="s">
        <v>234</v>
      </c>
      <c r="C80" s="37">
        <v>1028.2</v>
      </c>
      <c r="D80" s="37">
        <v>85</v>
      </c>
      <c r="E80" s="38">
        <f t="shared" si="4"/>
        <v>8.266874148998248</v>
      </c>
      <c r="F80" s="38">
        <f t="shared" si="3"/>
        <v>-943.2</v>
      </c>
    </row>
    <row r="81" spans="1:7" s="6" customFormat="1" ht="0.75" hidden="1" customHeight="1">
      <c r="A81" s="52">
        <v>1000</v>
      </c>
      <c r="B81" s="31" t="s">
        <v>89</v>
      </c>
      <c r="C81" s="32">
        <f>SUM(C82:C85)</f>
        <v>0</v>
      </c>
      <c r="D81" s="32">
        <f>SUM(D82:D85)</f>
        <v>0</v>
      </c>
      <c r="E81" s="34" t="e">
        <f t="shared" si="4"/>
        <v>#DIV/0!</v>
      </c>
      <c r="F81" s="34">
        <f t="shared" si="3"/>
        <v>0</v>
      </c>
    </row>
    <row r="82" spans="1:7" ht="0.75" hidden="1" customHeight="1">
      <c r="A82" s="53">
        <v>1001</v>
      </c>
      <c r="B82" s="54" t="s">
        <v>90</v>
      </c>
      <c r="C82" s="37"/>
      <c r="D82" s="37"/>
      <c r="E82" s="38" t="e">
        <f t="shared" si="4"/>
        <v>#DIV/0!</v>
      </c>
      <c r="F82" s="38">
        <f t="shared" si="3"/>
        <v>0</v>
      </c>
    </row>
    <row r="83" spans="1:7" hidden="1">
      <c r="A83" s="53">
        <v>1003</v>
      </c>
      <c r="B83" s="54" t="s">
        <v>91</v>
      </c>
      <c r="C83" s="37">
        <v>0</v>
      </c>
      <c r="D83" s="37">
        <v>0</v>
      </c>
      <c r="E83" s="38" t="e">
        <f t="shared" si="4"/>
        <v>#DIV/0!</v>
      </c>
      <c r="F83" s="38">
        <f t="shared" si="3"/>
        <v>0</v>
      </c>
    </row>
    <row r="84" spans="1:7" hidden="1">
      <c r="A84" s="53">
        <v>1004</v>
      </c>
      <c r="B84" s="54" t="s">
        <v>92</v>
      </c>
      <c r="C84" s="37"/>
      <c r="D84" s="55"/>
      <c r="E84" s="38" t="e">
        <f t="shared" si="4"/>
        <v>#DIV/0!</v>
      </c>
      <c r="F84" s="38">
        <f t="shared" si="3"/>
        <v>0</v>
      </c>
    </row>
    <row r="85" spans="1:7" hidden="1">
      <c r="A85" s="35" t="s">
        <v>93</v>
      </c>
      <c r="B85" s="39" t="s">
        <v>94</v>
      </c>
      <c r="C85" s="37">
        <v>0</v>
      </c>
      <c r="D85" s="37">
        <v>0</v>
      </c>
      <c r="E85" s="38"/>
      <c r="F85" s="38">
        <f t="shared" si="3"/>
        <v>0</v>
      </c>
    </row>
    <row r="86" spans="1:7">
      <c r="A86" s="30" t="s">
        <v>95</v>
      </c>
      <c r="B86" s="31" t="s">
        <v>96</v>
      </c>
      <c r="C86" s="32">
        <f>C87+C88+C89+C90+C91</f>
        <v>5</v>
      </c>
      <c r="D86" s="32">
        <f>D87+D88+D89+D90+D91</f>
        <v>0</v>
      </c>
      <c r="E86" s="38">
        <f t="shared" si="4"/>
        <v>0</v>
      </c>
      <c r="F86" s="22">
        <f>F87+F88+F89+F90+F91</f>
        <v>-5</v>
      </c>
    </row>
    <row r="87" spans="1:7" ht="17.25" customHeight="1">
      <c r="A87" s="35" t="s">
        <v>97</v>
      </c>
      <c r="B87" s="39" t="s">
        <v>98</v>
      </c>
      <c r="C87" s="37">
        <v>5</v>
      </c>
      <c r="D87" s="37">
        <v>0</v>
      </c>
      <c r="E87" s="38">
        <f t="shared" si="4"/>
        <v>0</v>
      </c>
      <c r="F87" s="38">
        <f>SUM(D87-C87)</f>
        <v>-5</v>
      </c>
    </row>
    <row r="88" spans="1:7" ht="15.75" hidden="1" customHeight="1">
      <c r="A88" s="35" t="s">
        <v>99</v>
      </c>
      <c r="B88" s="39" t="s">
        <v>100</v>
      </c>
      <c r="C88" s="37"/>
      <c r="D88" s="37"/>
      <c r="E88" s="38" t="e">
        <f t="shared" si="4"/>
        <v>#DIV/0!</v>
      </c>
      <c r="F88" s="38">
        <f>SUM(D88-C88)</f>
        <v>0</v>
      </c>
    </row>
    <row r="89" spans="1:7" ht="15.75" hidden="1" customHeight="1">
      <c r="A89" s="35" t="s">
        <v>101</v>
      </c>
      <c r="B89" s="39" t="s">
        <v>102</v>
      </c>
      <c r="C89" s="37"/>
      <c r="D89" s="37"/>
      <c r="E89" s="38" t="e">
        <f t="shared" si="4"/>
        <v>#DIV/0!</v>
      </c>
      <c r="F89" s="38"/>
    </row>
    <row r="90" spans="1:7" ht="15.75" hidden="1" customHeight="1">
      <c r="A90" s="35" t="s">
        <v>103</v>
      </c>
      <c r="B90" s="39" t="s">
        <v>104</v>
      </c>
      <c r="C90" s="37"/>
      <c r="D90" s="37"/>
      <c r="E90" s="38" t="e">
        <f t="shared" si="4"/>
        <v>#DIV/0!</v>
      </c>
      <c r="F90" s="38"/>
    </row>
    <row r="91" spans="1:7" ht="15.75" hidden="1" customHeight="1">
      <c r="A91" s="35" t="s">
        <v>105</v>
      </c>
      <c r="B91" s="39" t="s">
        <v>106</v>
      </c>
      <c r="C91" s="37"/>
      <c r="D91" s="37"/>
      <c r="E91" s="38" t="e">
        <f t="shared" si="4"/>
        <v>#DIV/0!</v>
      </c>
      <c r="F91" s="38"/>
    </row>
    <row r="92" spans="1:7" s="6" customFormat="1" ht="15.75" hidden="1" customHeight="1">
      <c r="A92" s="52">
        <v>1400</v>
      </c>
      <c r="B92" s="56" t="s">
        <v>115</v>
      </c>
      <c r="C92" s="48">
        <f>C93+C94+C95</f>
        <v>0</v>
      </c>
      <c r="D92" s="48">
        <f>SUM(D93:D95)</f>
        <v>0</v>
      </c>
      <c r="E92" s="34" t="e">
        <f t="shared" si="4"/>
        <v>#DIV/0!</v>
      </c>
      <c r="F92" s="34">
        <f t="shared" si="3"/>
        <v>0</v>
      </c>
    </row>
    <row r="93" spans="1:7" ht="15.75" hidden="1" customHeight="1">
      <c r="A93" s="53">
        <v>1401</v>
      </c>
      <c r="B93" s="54" t="s">
        <v>116</v>
      </c>
      <c r="C93" s="49"/>
      <c r="D93" s="37"/>
      <c r="E93" s="38" t="e">
        <f t="shared" si="4"/>
        <v>#DIV/0!</v>
      </c>
      <c r="F93" s="38">
        <f t="shared" si="3"/>
        <v>0</v>
      </c>
    </row>
    <row r="94" spans="1:7" ht="15.75" hidden="1" customHeight="1">
      <c r="A94" s="53">
        <v>1402</v>
      </c>
      <c r="B94" s="54" t="s">
        <v>117</v>
      </c>
      <c r="C94" s="49"/>
      <c r="D94" s="37"/>
      <c r="E94" s="38" t="e">
        <f t="shared" si="4"/>
        <v>#DIV/0!</v>
      </c>
      <c r="F94" s="38">
        <f t="shared" si="3"/>
        <v>0</v>
      </c>
    </row>
    <row r="95" spans="1:7" ht="15.75" hidden="1" customHeight="1">
      <c r="A95" s="53">
        <v>1403</v>
      </c>
      <c r="B95" s="54" t="s">
        <v>118</v>
      </c>
      <c r="C95" s="49">
        <v>0</v>
      </c>
      <c r="D95" s="37">
        <v>0</v>
      </c>
      <c r="E95" s="38" t="e">
        <f t="shared" si="4"/>
        <v>#DIV/0!</v>
      </c>
      <c r="F95" s="38">
        <f t="shared" si="3"/>
        <v>0</v>
      </c>
    </row>
    <row r="96" spans="1:7" s="6" customFormat="1" ht="15.75" customHeight="1">
      <c r="A96" s="52"/>
      <c r="B96" s="57" t="s">
        <v>119</v>
      </c>
      <c r="C96" s="377">
        <f>C55+C63+C70+C75+C79+C81+C86+C65+C92</f>
        <v>4817.8969999999999</v>
      </c>
      <c r="D96" s="377">
        <f>D55+D63+D70+D75+D79+D81+D86+D65+D92</f>
        <v>116.90709</v>
      </c>
      <c r="E96" s="34">
        <f t="shared" si="4"/>
        <v>2.4265170052410836</v>
      </c>
      <c r="F96" s="34">
        <f t="shared" si="3"/>
        <v>-4700.9899100000002</v>
      </c>
      <c r="G96" s="293"/>
    </row>
    <row r="97" spans="1:5">
      <c r="C97" s="126"/>
      <c r="D97" s="101"/>
    </row>
    <row r="98" spans="1:5" s="65" customFormat="1" ht="16.5" customHeight="1">
      <c r="A98" s="63" t="s">
        <v>120</v>
      </c>
      <c r="B98" s="63"/>
      <c r="C98" s="249"/>
      <c r="D98" s="249"/>
      <c r="E98" s="64"/>
    </row>
    <row r="99" spans="1:5" s="65" customFormat="1" ht="20.25" customHeight="1">
      <c r="A99" s="66" t="s">
        <v>121</v>
      </c>
      <c r="B99" s="66"/>
      <c r="C99" s="65" t="s">
        <v>122</v>
      </c>
    </row>
    <row r="100" spans="1:5" ht="13.5" customHeight="1">
      <c r="C100" s="120"/>
    </row>
    <row r="102" spans="1:5" ht="5.25" customHeight="1"/>
  </sheetData>
  <customSheetViews>
    <customSheetView guid="{48371D92-7293-4EF7-9726-BD0490560EEB}" hiddenRows="1" topLeftCell="A25">
      <selection activeCell="D41" sqref="D41"/>
      <pageMargins left="0.7" right="0.7" top="0.75" bottom="0.75" header="0.3" footer="0.3"/>
      <pageSetup paperSize="9" scale="57" orientation="portrait" r:id="rId1"/>
    </customSheetView>
    <customSheetView guid="{1A52382B-3765-4E8C-903F-6B8919B7242E}" hiddenRows="1" topLeftCell="A25">
      <selection activeCell="D41" sqref="D41"/>
      <pageMargins left="0.7" right="0.7" top="0.75" bottom="0.75" header="0.3" footer="0.3"/>
      <pageSetup paperSize="9" scale="57" orientation="portrait" r:id="rId2"/>
    </customSheetView>
    <customSheetView guid="{B30CE22D-C12F-4E12-8BB9-3AAE0A6991CC}" scale="70" showPageBreaks="1" printArea="1" hiddenRows="1" view="pageBreakPreview" topLeftCell="A30">
      <selection activeCell="D86" sqref="D86"/>
      <pageMargins left="0.70866141732283472" right="0.70866141732283472" top="0.74803149606299213" bottom="0.74803149606299213" header="0.31496062992125984" footer="0.31496062992125984"/>
      <pageSetup paperSize="9" scale="57" orientation="portrait" r:id="rId3"/>
    </customSheetView>
    <customSheetView guid="{42584DC0-1D41-4C93-9B38-C388E7B8DAC4}" scale="70" showPageBreaks="1" printArea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1718F1EE-9F48-4DBE-9531-3B70F9C4A5DD}" scale="70" showPageBreaks="1" printArea="1" hiddenRows="1" view="pageBreakPreview" topLeftCell="A9">
      <selection activeCell="B93" sqref="B93"/>
      <pageMargins left="0.7" right="0.7" top="0.75" bottom="0.75" header="0.3" footer="0.3"/>
      <pageSetup paperSize="9" scale="43" orientation="portrait" r:id="rId5"/>
    </customSheetView>
    <customSheetView guid="{3DCB9AAA-F09C-4EA6-B992-F93E466D374A}" hiddenRows="1" topLeftCell="A37">
      <selection activeCell="B100" sqref="B100"/>
      <pageMargins left="0.7" right="0.7" top="0.75" bottom="0.75" header="0.3" footer="0.3"/>
      <pageSetup paperSize="9" scale="57" orientation="portrait" r:id="rId6"/>
    </customSheetView>
    <customSheetView guid="{A54C432C-6C68-4B53-A75C-446EB3A61B2B}" scale="70" showPageBreaks="1" printArea="1" hiddenRows="1" view="pageBreakPreview" topLeftCell="A15">
      <selection activeCell="D32" sqref="D32"/>
      <pageMargins left="0.70866141732283472" right="0.70866141732283472" top="0.74803149606299213" bottom="0.74803149606299213" header="0.31496062992125984" footer="0.31496062992125984"/>
      <pageSetup paperSize="9" scale="60" orientation="portrait" r:id="rId7"/>
    </customSheetView>
    <customSheetView guid="{5BFCA170-DEAE-4D2C-98A0-1E68B427AC01}" showPageBreaks="1" printArea="1" hiddenRows="1" topLeftCell="A25">
      <selection activeCell="D41" sqref="D41"/>
      <pageMargins left="0.7" right="0.7" top="0.75" bottom="0.75" header="0.3" footer="0.3"/>
      <pageSetup paperSize="9" scale="57" orientation="portrait" r:id="rId8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57" orientation="portrait" r:id="rId9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/>
  <dimension ref="A1:G102"/>
  <sheetViews>
    <sheetView topLeftCell="A32" zoomScaleSheetLayoutView="70" workbookViewId="0">
      <selection activeCell="J56" sqref="J56"/>
    </sheetView>
  </sheetViews>
  <sheetFormatPr defaultRowHeight="15.75"/>
  <cols>
    <col min="1" max="1" width="14.7109375" style="58" customWidth="1"/>
    <col min="2" max="2" width="57.5703125" style="59" customWidth="1"/>
    <col min="3" max="3" width="17.42578125" style="62" customWidth="1"/>
    <col min="4" max="4" width="15.28515625" style="62" customWidth="1"/>
    <col min="5" max="5" width="13" style="62" customWidth="1"/>
    <col min="6" max="6" width="9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37" t="s">
        <v>430</v>
      </c>
      <c r="B1" s="537"/>
      <c r="C1" s="537"/>
      <c r="D1" s="537"/>
      <c r="E1" s="537"/>
      <c r="F1" s="537"/>
    </row>
    <row r="2" spans="1:6">
      <c r="A2" s="537"/>
      <c r="B2" s="537"/>
      <c r="C2" s="537"/>
      <c r="D2" s="537"/>
      <c r="E2" s="537"/>
      <c r="F2" s="537"/>
    </row>
    <row r="3" spans="1:6" ht="63">
      <c r="A3" s="2" t="s">
        <v>1</v>
      </c>
      <c r="B3" s="2" t="s">
        <v>2</v>
      </c>
      <c r="C3" s="72" t="s">
        <v>434</v>
      </c>
      <c r="D3" s="73" t="s">
        <v>417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1272.8040000000001</v>
      </c>
      <c r="D4" s="5">
        <f>D5+D12+D14+D17+D7</f>
        <v>82.764170000000007</v>
      </c>
      <c r="E4" s="5">
        <f>SUM(D4/C4*100)</f>
        <v>6.5025070631456225</v>
      </c>
      <c r="F4" s="5">
        <f>SUM(D4-C4)</f>
        <v>-1190.0398300000002</v>
      </c>
    </row>
    <row r="5" spans="1:6" s="6" customFormat="1">
      <c r="A5" s="68">
        <v>1010000000</v>
      </c>
      <c r="B5" s="67" t="s">
        <v>6</v>
      </c>
      <c r="C5" s="5">
        <f>C6</f>
        <v>132.44399999999999</v>
      </c>
      <c r="D5" s="5">
        <f>D6</f>
        <v>1.53474</v>
      </c>
      <c r="E5" s="5">
        <f t="shared" ref="E5:E52" si="0">SUM(D5/C5*100)</f>
        <v>1.1587840898794963</v>
      </c>
      <c r="F5" s="5">
        <f t="shared" ref="F5:F52" si="1">SUM(D5-C5)</f>
        <v>-130.90925999999999</v>
      </c>
    </row>
    <row r="6" spans="1:6">
      <c r="A6" s="7">
        <v>1010200001</v>
      </c>
      <c r="B6" s="8" t="s">
        <v>229</v>
      </c>
      <c r="C6" s="9">
        <v>132.44399999999999</v>
      </c>
      <c r="D6" s="10">
        <v>1.53474</v>
      </c>
      <c r="E6" s="9">
        <f t="shared" ref="E6:E11" si="2">SUM(D6/C6*100)</f>
        <v>1.1587840898794963</v>
      </c>
      <c r="F6" s="9">
        <f t="shared" si="1"/>
        <v>-130.90925999999999</v>
      </c>
    </row>
    <row r="7" spans="1:6" ht="31.5">
      <c r="A7" s="3">
        <v>1030000000</v>
      </c>
      <c r="B7" s="13" t="s">
        <v>281</v>
      </c>
      <c r="C7" s="5">
        <f>C8+C10+C9</f>
        <v>672.36</v>
      </c>
      <c r="D7" s="343">
        <f>D8+D10+D9+D11</f>
        <v>76.524340000000009</v>
      </c>
      <c r="E7" s="5">
        <f t="shared" si="2"/>
        <v>11.381453388065918</v>
      </c>
      <c r="F7" s="5">
        <f t="shared" si="1"/>
        <v>-595.83565999999996</v>
      </c>
    </row>
    <row r="8" spans="1:6">
      <c r="A8" s="7">
        <v>1030223001</v>
      </c>
      <c r="B8" s="8" t="s">
        <v>283</v>
      </c>
      <c r="C8" s="9">
        <v>250.79</v>
      </c>
      <c r="D8" s="10">
        <v>33.418610000000001</v>
      </c>
      <c r="E8" s="9">
        <f t="shared" si="2"/>
        <v>13.325335938434549</v>
      </c>
      <c r="F8" s="9">
        <f t="shared" si="1"/>
        <v>-217.37138999999999</v>
      </c>
    </row>
    <row r="9" spans="1:6">
      <c r="A9" s="7">
        <v>1030224001</v>
      </c>
      <c r="B9" s="8" t="s">
        <v>289</v>
      </c>
      <c r="C9" s="9">
        <v>2.69</v>
      </c>
      <c r="D9" s="10">
        <v>0.24954000000000001</v>
      </c>
      <c r="E9" s="9">
        <f t="shared" si="2"/>
        <v>9.276579925650557</v>
      </c>
      <c r="F9" s="9">
        <f t="shared" si="1"/>
        <v>-2.4404599999999999</v>
      </c>
    </row>
    <row r="10" spans="1:6">
      <c r="A10" s="7">
        <v>1030225001</v>
      </c>
      <c r="B10" s="8" t="s">
        <v>282</v>
      </c>
      <c r="C10" s="9">
        <v>418.88</v>
      </c>
      <c r="D10" s="10">
        <v>48.63935</v>
      </c>
      <c r="E10" s="9">
        <f t="shared" si="2"/>
        <v>11.611762318563789</v>
      </c>
      <c r="F10" s="9">
        <f t="shared" si="1"/>
        <v>-370.24065000000002</v>
      </c>
    </row>
    <row r="11" spans="1:6">
      <c r="A11" s="7">
        <v>1030226001</v>
      </c>
      <c r="B11" s="8" t="s">
        <v>291</v>
      </c>
      <c r="C11" s="9">
        <v>0</v>
      </c>
      <c r="D11" s="10">
        <v>-5.7831599999999996</v>
      </c>
      <c r="E11" s="9" t="e">
        <f t="shared" si="2"/>
        <v>#DIV/0!</v>
      </c>
      <c r="F11" s="9">
        <f t="shared" si="1"/>
        <v>-5.7831599999999996</v>
      </c>
    </row>
    <row r="12" spans="1:6" s="6" customFormat="1">
      <c r="A12" s="68">
        <v>1050000000</v>
      </c>
      <c r="B12" s="67" t="s">
        <v>7</v>
      </c>
      <c r="C12" s="5">
        <f>SUM(C13:C13)</f>
        <v>10</v>
      </c>
      <c r="D12" s="5">
        <f>SUM(D13:D13)</f>
        <v>8.1900000000000001E-2</v>
      </c>
      <c r="E12" s="5">
        <f t="shared" si="0"/>
        <v>0.81899999999999995</v>
      </c>
      <c r="F12" s="5">
        <f t="shared" si="1"/>
        <v>-9.9181000000000008</v>
      </c>
    </row>
    <row r="13" spans="1:6" ht="15.75" customHeight="1">
      <c r="A13" s="7">
        <v>1050300000</v>
      </c>
      <c r="B13" s="11" t="s">
        <v>230</v>
      </c>
      <c r="C13" s="12">
        <v>10</v>
      </c>
      <c r="D13" s="10">
        <v>8.1900000000000001E-2</v>
      </c>
      <c r="E13" s="9">
        <f t="shared" si="0"/>
        <v>0.81899999999999995</v>
      </c>
      <c r="F13" s="9">
        <f t="shared" si="1"/>
        <v>-9.9181000000000008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453</v>
      </c>
      <c r="D14" s="5">
        <f>D15+D16</f>
        <v>4.2731900000000005</v>
      </c>
      <c r="E14" s="5">
        <f t="shared" si="0"/>
        <v>0.94330905077262706</v>
      </c>
      <c r="F14" s="5">
        <f t="shared" si="1"/>
        <v>-448.72681</v>
      </c>
    </row>
    <row r="15" spans="1:6" s="6" customFormat="1" ht="15.75" customHeight="1">
      <c r="A15" s="7">
        <v>1060100000</v>
      </c>
      <c r="B15" s="11" t="s">
        <v>9</v>
      </c>
      <c r="C15" s="9">
        <v>128</v>
      </c>
      <c r="D15" s="10">
        <v>0.79249000000000003</v>
      </c>
      <c r="E15" s="9">
        <f t="shared" si="0"/>
        <v>0.61913281250000007</v>
      </c>
      <c r="F15" s="9">
        <f>SUM(D15-C15)</f>
        <v>-127.20751</v>
      </c>
    </row>
    <row r="16" spans="1:6" ht="15.75" customHeight="1">
      <c r="A16" s="7">
        <v>1060600000</v>
      </c>
      <c r="B16" s="11" t="s">
        <v>8</v>
      </c>
      <c r="C16" s="9">
        <v>325</v>
      </c>
      <c r="D16" s="10">
        <v>3.4807000000000001</v>
      </c>
      <c r="E16" s="9">
        <f t="shared" si="0"/>
        <v>1.0709846153846154</v>
      </c>
      <c r="F16" s="9">
        <f t="shared" si="1"/>
        <v>-321.51929999999999</v>
      </c>
    </row>
    <row r="17" spans="1:6" s="6" customFormat="1">
      <c r="A17" s="3">
        <v>1080000000</v>
      </c>
      <c r="B17" s="4" t="s">
        <v>11</v>
      </c>
      <c r="C17" s="5">
        <f>C18</f>
        <v>5</v>
      </c>
      <c r="D17" s="5">
        <f>D18</f>
        <v>0.35</v>
      </c>
      <c r="E17" s="5">
        <f t="shared" si="0"/>
        <v>6.9999999999999991</v>
      </c>
      <c r="F17" s="5">
        <f t="shared" si="1"/>
        <v>-4.6500000000000004</v>
      </c>
    </row>
    <row r="18" spans="1:6" ht="17.25" customHeight="1">
      <c r="A18" s="7">
        <v>1080400001</v>
      </c>
      <c r="B18" s="8" t="s">
        <v>272</v>
      </c>
      <c r="C18" s="9">
        <v>5</v>
      </c>
      <c r="D18" s="10">
        <v>0.35</v>
      </c>
      <c r="E18" s="9">
        <f t="shared" si="0"/>
        <v>6.9999999999999991</v>
      </c>
      <c r="F18" s="9">
        <f t="shared" si="1"/>
        <v>-4.6500000000000004</v>
      </c>
    </row>
    <row r="19" spans="1:6" ht="49.5" customHeight="1">
      <c r="A19" s="7">
        <v>1080714001</v>
      </c>
      <c r="B19" s="8" t="s">
        <v>227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1.5" hidden="1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3.2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21.75" hidden="1" customHeight="1">
      <c r="A22" s="7">
        <v>1090400000</v>
      </c>
      <c r="B22" s="8" t="s">
        <v>126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24.7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5.5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C26+C29+C31+C34</f>
        <v>50</v>
      </c>
      <c r="D25" s="5">
        <f>D26+D29+D31+D34</f>
        <v>8.0197000000000003</v>
      </c>
      <c r="E25" s="5">
        <f t="shared" si="0"/>
        <v>16.039400000000001</v>
      </c>
      <c r="F25" s="5">
        <f t="shared" si="1"/>
        <v>-41.9803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50</v>
      </c>
      <c r="D26" s="5">
        <f>D27+D28</f>
        <v>2</v>
      </c>
      <c r="E26" s="5">
        <f t="shared" si="0"/>
        <v>4</v>
      </c>
      <c r="F26" s="5">
        <f t="shared" si="1"/>
        <v>-48</v>
      </c>
    </row>
    <row r="27" spans="1:6">
      <c r="A27" s="16">
        <v>1110502501</v>
      </c>
      <c r="B27" s="17" t="s">
        <v>226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1110503505</v>
      </c>
      <c r="B28" s="11" t="s">
        <v>225</v>
      </c>
      <c r="C28" s="12">
        <v>50</v>
      </c>
      <c r="D28" s="10">
        <v>2</v>
      </c>
      <c r="E28" s="9">
        <f t="shared" si="0"/>
        <v>4</v>
      </c>
      <c r="F28" s="9">
        <f t="shared" si="1"/>
        <v>-48</v>
      </c>
    </row>
    <row r="29" spans="1:6" s="15" customFormat="1" ht="27.75" customHeight="1">
      <c r="A29" s="68">
        <v>1130000000</v>
      </c>
      <c r="B29" s="69" t="s">
        <v>131</v>
      </c>
      <c r="C29" s="5">
        <f>C30</f>
        <v>0</v>
      </c>
      <c r="D29" s="5">
        <f>D30</f>
        <v>6.0197000000000003</v>
      </c>
      <c r="E29" s="5" t="e">
        <f t="shared" si="0"/>
        <v>#DIV/0!</v>
      </c>
      <c r="F29" s="5">
        <f t="shared" si="1"/>
        <v>6.0197000000000003</v>
      </c>
    </row>
    <row r="30" spans="1:6" ht="15.75" customHeight="1">
      <c r="A30" s="7">
        <v>1130206005</v>
      </c>
      <c r="B30" s="8" t="s">
        <v>15</v>
      </c>
      <c r="C30" s="9">
        <v>0</v>
      </c>
      <c r="D30" s="10">
        <v>6.0197000000000003</v>
      </c>
      <c r="E30" s="9" t="e">
        <f t="shared" si="0"/>
        <v>#DIV/0!</v>
      </c>
      <c r="F30" s="9">
        <f t="shared" si="1"/>
        <v>6.0197000000000003</v>
      </c>
    </row>
    <row r="31" spans="1:6" ht="20.25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8" customHeight="1">
      <c r="A32" s="16">
        <v>1140200000</v>
      </c>
      <c r="B32" s="18" t="s">
        <v>133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7.25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" customHeight="1">
      <c r="A34" s="3">
        <v>1170000000</v>
      </c>
      <c r="B34" s="13" t="s">
        <v>135</v>
      </c>
      <c r="C34" s="5">
        <f>C35+C36</f>
        <v>0</v>
      </c>
      <c r="D34" s="5">
        <f>D35+D36</f>
        <v>0</v>
      </c>
      <c r="E34" s="5" t="e">
        <f t="shared" si="0"/>
        <v>#DIV/0!</v>
      </c>
      <c r="F34" s="5">
        <f t="shared" si="1"/>
        <v>0</v>
      </c>
    </row>
    <row r="35" spans="1:7" ht="19.5" customHeight="1">
      <c r="A35" s="7">
        <v>1170105010</v>
      </c>
      <c r="B35" s="8" t="s">
        <v>18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7" ht="0.75" customHeight="1">
      <c r="A36" s="7">
        <v>1170505005</v>
      </c>
      <c r="B36" s="11" t="s">
        <v>221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7" s="6" customFormat="1" ht="15" customHeight="1">
      <c r="A37" s="3">
        <v>1000000000</v>
      </c>
      <c r="B37" s="4" t="s">
        <v>19</v>
      </c>
      <c r="C37" s="127">
        <f>SUM(C4,C25)</f>
        <v>1322.8040000000001</v>
      </c>
      <c r="D37" s="127">
        <f>D4+D25</f>
        <v>90.783870000000007</v>
      </c>
      <c r="E37" s="5">
        <f t="shared" si="0"/>
        <v>6.8629872603953421</v>
      </c>
      <c r="F37" s="5">
        <f t="shared" si="1"/>
        <v>-1232.0201300000001</v>
      </c>
    </row>
    <row r="38" spans="1:7" s="6" customFormat="1">
      <c r="A38" s="3">
        <v>2000000000</v>
      </c>
      <c r="B38" s="4" t="s">
        <v>20</v>
      </c>
      <c r="C38" s="409">
        <f>C39+C41+C42+C43+C50+C51</f>
        <v>4420.415</v>
      </c>
      <c r="D38" s="409">
        <f>D39+D41+D42+D43+D50+D51</f>
        <v>267.25</v>
      </c>
      <c r="E38" s="5">
        <f t="shared" si="0"/>
        <v>6.0458124406871301</v>
      </c>
      <c r="F38" s="5">
        <f t="shared" si="1"/>
        <v>-4153.165</v>
      </c>
      <c r="G38" s="19"/>
    </row>
    <row r="39" spans="1:7" ht="16.5" customHeight="1">
      <c r="A39" s="16">
        <v>2021000000</v>
      </c>
      <c r="B39" s="17" t="s">
        <v>21</v>
      </c>
      <c r="C39" s="12">
        <v>3029</v>
      </c>
      <c r="D39" s="20">
        <v>252.417</v>
      </c>
      <c r="E39" s="9">
        <v>0</v>
      </c>
      <c r="F39" s="9">
        <f t="shared" si="1"/>
        <v>-2776.5830000000001</v>
      </c>
    </row>
    <row r="40" spans="1:7" ht="14.25" hidden="1" customHeight="1">
      <c r="A40" s="16">
        <v>2020100310</v>
      </c>
      <c r="B40" s="17" t="s">
        <v>232</v>
      </c>
      <c r="C40" s="12">
        <v>0</v>
      </c>
      <c r="D40" s="20">
        <v>0</v>
      </c>
      <c r="E40" s="9" t="e">
        <f t="shared" si="0"/>
        <v>#DIV/0!</v>
      </c>
      <c r="F40" s="9">
        <f t="shared" si="1"/>
        <v>0</v>
      </c>
    </row>
    <row r="41" spans="1:7" ht="17.25" customHeight="1">
      <c r="A41" s="16">
        <v>2021500200</v>
      </c>
      <c r="B41" s="17" t="s">
        <v>232</v>
      </c>
      <c r="C41" s="12">
        <v>0</v>
      </c>
      <c r="D41" s="20">
        <v>0</v>
      </c>
      <c r="E41" s="9" t="e">
        <f t="shared" si="0"/>
        <v>#DIV/0!</v>
      </c>
      <c r="F41" s="9">
        <f t="shared" si="1"/>
        <v>0</v>
      </c>
    </row>
    <row r="42" spans="1:7">
      <c r="A42" s="16">
        <v>2022000000</v>
      </c>
      <c r="B42" s="17" t="s">
        <v>22</v>
      </c>
      <c r="C42" s="12">
        <v>1210.7</v>
      </c>
      <c r="D42" s="10">
        <v>0</v>
      </c>
      <c r="E42" s="9">
        <f t="shared" si="0"/>
        <v>0</v>
      </c>
      <c r="F42" s="9">
        <f t="shared" si="1"/>
        <v>-1210.7</v>
      </c>
    </row>
    <row r="43" spans="1:7" ht="17.25" customHeight="1">
      <c r="A43" s="16">
        <v>2023000000</v>
      </c>
      <c r="B43" s="17" t="s">
        <v>23</v>
      </c>
      <c r="C43" s="12">
        <v>180.715</v>
      </c>
      <c r="D43" s="251">
        <v>14.833</v>
      </c>
      <c r="E43" s="9">
        <f t="shared" si="0"/>
        <v>8.2079517472262964</v>
      </c>
      <c r="F43" s="9">
        <f t="shared" si="1"/>
        <v>-165.88200000000001</v>
      </c>
    </row>
    <row r="44" spans="1:7" ht="18" hidden="1" customHeight="1">
      <c r="A44" s="16">
        <v>2020400000</v>
      </c>
      <c r="B44" s="17" t="s">
        <v>24</v>
      </c>
      <c r="C44" s="12"/>
      <c r="D44" s="252"/>
      <c r="E44" s="9" t="e">
        <f t="shared" si="0"/>
        <v>#DIV/0!</v>
      </c>
      <c r="F44" s="9">
        <f t="shared" si="1"/>
        <v>0</v>
      </c>
    </row>
    <row r="45" spans="1:7" ht="14.25" hidden="1" customHeight="1">
      <c r="A45" s="16">
        <v>2020900000</v>
      </c>
      <c r="B45" s="18" t="s">
        <v>25</v>
      </c>
      <c r="C45" s="12"/>
      <c r="D45" s="252"/>
      <c r="E45" s="9" t="e">
        <f t="shared" si="0"/>
        <v>#DIV/0!</v>
      </c>
      <c r="F45" s="9">
        <f t="shared" si="1"/>
        <v>0</v>
      </c>
    </row>
    <row r="46" spans="1:7" ht="16.5" hidden="1" customHeight="1">
      <c r="A46" s="124">
        <v>2180000000</v>
      </c>
      <c r="B46" s="125" t="s">
        <v>302</v>
      </c>
      <c r="C46" s="277">
        <f>C47</f>
        <v>0</v>
      </c>
      <c r="D46" s="352">
        <f>D47</f>
        <v>0</v>
      </c>
      <c r="E46" s="9" t="e">
        <f t="shared" si="0"/>
        <v>#DIV/0!</v>
      </c>
      <c r="F46" s="9">
        <f t="shared" si="1"/>
        <v>0</v>
      </c>
    </row>
    <row r="47" spans="1:7" ht="18" hidden="1" customHeight="1">
      <c r="A47" s="16">
        <v>2180501010</v>
      </c>
      <c r="B47" s="18" t="s">
        <v>301</v>
      </c>
      <c r="C47" s="12">
        <v>0</v>
      </c>
      <c r="D47" s="252">
        <v>0</v>
      </c>
      <c r="E47" s="9" t="e">
        <f t="shared" si="0"/>
        <v>#DIV/0!</v>
      </c>
      <c r="F47" s="9">
        <f t="shared" si="1"/>
        <v>0</v>
      </c>
    </row>
    <row r="48" spans="1:7" ht="17.25" hidden="1" customHeight="1">
      <c r="A48" s="7">
        <v>2190500005</v>
      </c>
      <c r="B48" s="11" t="s">
        <v>26</v>
      </c>
      <c r="C48" s="14"/>
      <c r="D48" s="14"/>
      <c r="E48" s="9" t="e">
        <f t="shared" si="0"/>
        <v>#DIV/0!</v>
      </c>
      <c r="F48" s="9">
        <f t="shared" si="1"/>
        <v>0</v>
      </c>
    </row>
    <row r="49" spans="1:7" s="6" customFormat="1" ht="15.75" hidden="1" customHeight="1">
      <c r="A49" s="3">
        <v>3000000000</v>
      </c>
      <c r="B49" s="13" t="s">
        <v>27</v>
      </c>
      <c r="C49" s="122">
        <v>0</v>
      </c>
      <c r="D49" s="14">
        <v>0</v>
      </c>
      <c r="E49" s="9" t="e">
        <f t="shared" si="0"/>
        <v>#DIV/0!</v>
      </c>
      <c r="F49" s="9">
        <f t="shared" si="1"/>
        <v>0</v>
      </c>
    </row>
    <row r="50" spans="1:7" s="6" customFormat="1" ht="15" customHeight="1">
      <c r="A50" s="7">
        <v>2020400000</v>
      </c>
      <c r="B50" s="8" t="s">
        <v>24</v>
      </c>
      <c r="C50" s="12">
        <v>0</v>
      </c>
      <c r="D50" s="10">
        <v>0</v>
      </c>
      <c r="E50" s="9" t="e">
        <f t="shared" si="0"/>
        <v>#DIV/0!</v>
      </c>
      <c r="F50" s="9">
        <f t="shared" si="1"/>
        <v>0</v>
      </c>
    </row>
    <row r="51" spans="1:7" s="6" customFormat="1" ht="15" customHeight="1">
      <c r="A51" s="7">
        <v>2070500010</v>
      </c>
      <c r="B51" s="11" t="s">
        <v>303</v>
      </c>
      <c r="C51" s="12">
        <v>0</v>
      </c>
      <c r="D51" s="10">
        <v>0</v>
      </c>
      <c r="E51" s="9">
        <v>0</v>
      </c>
      <c r="F51" s="9">
        <f>SUM(D51-C51)</f>
        <v>0</v>
      </c>
    </row>
    <row r="52" spans="1:7" s="6" customFormat="1" ht="18" customHeight="1">
      <c r="A52" s="3"/>
      <c r="B52" s="4" t="s">
        <v>28</v>
      </c>
      <c r="C52" s="373">
        <f>C37+C38</f>
        <v>5743.2190000000001</v>
      </c>
      <c r="D52" s="373">
        <f>D37+D38</f>
        <v>358.03386999999998</v>
      </c>
      <c r="E52" s="5">
        <f t="shared" si="0"/>
        <v>6.2340278161080045</v>
      </c>
      <c r="F52" s="5">
        <f t="shared" si="1"/>
        <v>-5385.1851299999998</v>
      </c>
      <c r="G52" s="94"/>
    </row>
    <row r="53" spans="1:7" s="6" customFormat="1">
      <c r="A53" s="3"/>
      <c r="B53" s="21" t="s">
        <v>321</v>
      </c>
      <c r="C53" s="373">
        <f>C52-C98</f>
        <v>0</v>
      </c>
      <c r="D53" s="373">
        <f>D52-D98</f>
        <v>166.01697999999999</v>
      </c>
      <c r="E53" s="22"/>
      <c r="F53" s="22"/>
    </row>
    <row r="54" spans="1:7">
      <c r="A54" s="23"/>
      <c r="B54" s="24"/>
      <c r="C54" s="115"/>
      <c r="D54" s="25"/>
      <c r="E54" s="26"/>
      <c r="F54" s="27"/>
    </row>
    <row r="55" spans="1:7" ht="63">
      <c r="A55" s="28" t="s">
        <v>1</v>
      </c>
      <c r="B55" s="28" t="s">
        <v>29</v>
      </c>
      <c r="C55" s="72" t="s">
        <v>434</v>
      </c>
      <c r="D55" s="73" t="s">
        <v>435</v>
      </c>
      <c r="E55" s="72" t="s">
        <v>3</v>
      </c>
      <c r="F55" s="74" t="s">
        <v>4</v>
      </c>
    </row>
    <row r="56" spans="1:7">
      <c r="A56" s="2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7" s="6" customFormat="1" ht="15" customHeight="1">
      <c r="A57" s="30" t="s">
        <v>30</v>
      </c>
      <c r="B57" s="31" t="s">
        <v>31</v>
      </c>
      <c r="C57" s="32">
        <f>C58+C59+C60+C61+C62+C64+C63</f>
        <v>1184.7919999999999</v>
      </c>
      <c r="D57" s="33">
        <f>D58+D59+D60+D61+D62+D64+D63</f>
        <v>23.45</v>
      </c>
      <c r="E57" s="34">
        <f>SUM(D57/C57*100)</f>
        <v>1.9792503663090231</v>
      </c>
      <c r="F57" s="34">
        <f>SUM(D57-C57)</f>
        <v>-1161.3419999999999</v>
      </c>
    </row>
    <row r="58" spans="1:7" s="6" customFormat="1" ht="15" hidden="1" customHeight="1">
      <c r="A58" s="35" t="s">
        <v>32</v>
      </c>
      <c r="B58" s="36" t="s">
        <v>33</v>
      </c>
      <c r="C58" s="37"/>
      <c r="D58" s="37"/>
      <c r="E58" s="38"/>
      <c r="F58" s="38"/>
    </row>
    <row r="59" spans="1:7" ht="15" customHeight="1">
      <c r="A59" s="35" t="s">
        <v>34</v>
      </c>
      <c r="B59" s="39" t="s">
        <v>35</v>
      </c>
      <c r="C59" s="37">
        <v>1175.2919999999999</v>
      </c>
      <c r="D59" s="37">
        <v>23.45</v>
      </c>
      <c r="E59" s="38">
        <f t="shared" ref="E59:E98" si="3">SUM(D59/C59*100)</f>
        <v>1.9952488402882007</v>
      </c>
      <c r="F59" s="38">
        <f t="shared" ref="F59:F98" si="4">SUM(D59-C59)</f>
        <v>-1151.8419999999999</v>
      </c>
    </row>
    <row r="60" spans="1:7" ht="15" hidden="1" customHeight="1">
      <c r="A60" s="35" t="s">
        <v>36</v>
      </c>
      <c r="B60" s="39" t="s">
        <v>37</v>
      </c>
      <c r="C60" s="37"/>
      <c r="D60" s="37"/>
      <c r="E60" s="38"/>
      <c r="F60" s="38">
        <f t="shared" si="4"/>
        <v>0</v>
      </c>
    </row>
    <row r="61" spans="1:7" ht="15" hidden="1" customHeight="1">
      <c r="A61" s="35" t="s">
        <v>38</v>
      </c>
      <c r="B61" s="39" t="s">
        <v>39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7" ht="17.25" customHeight="1">
      <c r="A62" s="35" t="s">
        <v>40</v>
      </c>
      <c r="B62" s="39" t="s">
        <v>41</v>
      </c>
      <c r="C62" s="37">
        <v>0</v>
      </c>
      <c r="D62" s="37">
        <v>0</v>
      </c>
      <c r="E62" s="38" t="e">
        <f t="shared" si="3"/>
        <v>#DIV/0!</v>
      </c>
      <c r="F62" s="38">
        <f t="shared" si="4"/>
        <v>0</v>
      </c>
    </row>
    <row r="63" spans="1:7" ht="16.5" customHeight="1">
      <c r="A63" s="35" t="s">
        <v>42</v>
      </c>
      <c r="B63" s="39" t="s">
        <v>43</v>
      </c>
      <c r="C63" s="40">
        <v>5</v>
      </c>
      <c r="D63" s="40">
        <v>0</v>
      </c>
      <c r="E63" s="38">
        <f t="shared" si="3"/>
        <v>0</v>
      </c>
      <c r="F63" s="38">
        <f t="shared" si="4"/>
        <v>-5</v>
      </c>
    </row>
    <row r="64" spans="1:7" ht="18" customHeight="1">
      <c r="A64" s="35" t="s">
        <v>44</v>
      </c>
      <c r="B64" s="39" t="s">
        <v>45</v>
      </c>
      <c r="C64" s="37">
        <v>4.5</v>
      </c>
      <c r="D64" s="37">
        <v>0</v>
      </c>
      <c r="E64" s="38">
        <f t="shared" si="3"/>
        <v>0</v>
      </c>
      <c r="F64" s="38">
        <f t="shared" si="4"/>
        <v>-4.5</v>
      </c>
    </row>
    <row r="65" spans="1:7" s="6" customFormat="1" ht="15" customHeight="1">
      <c r="A65" s="41" t="s">
        <v>46</v>
      </c>
      <c r="B65" s="42" t="s">
        <v>47</v>
      </c>
      <c r="C65" s="32">
        <f>C66</f>
        <v>177.95</v>
      </c>
      <c r="D65" s="32">
        <f>D66</f>
        <v>4</v>
      </c>
      <c r="E65" s="34">
        <f t="shared" si="3"/>
        <v>2.2478224220286598</v>
      </c>
      <c r="F65" s="34">
        <f t="shared" si="4"/>
        <v>-173.95</v>
      </c>
    </row>
    <row r="66" spans="1:7">
      <c r="A66" s="43" t="s">
        <v>48</v>
      </c>
      <c r="B66" s="44" t="s">
        <v>49</v>
      </c>
      <c r="C66" s="37">
        <v>177.95</v>
      </c>
      <c r="D66" s="37">
        <v>4</v>
      </c>
      <c r="E66" s="38">
        <f t="shared" si="3"/>
        <v>2.2478224220286598</v>
      </c>
      <c r="F66" s="38">
        <f t="shared" si="4"/>
        <v>-173.95</v>
      </c>
    </row>
    <row r="67" spans="1:7" s="6" customFormat="1" ht="16.5" customHeight="1">
      <c r="A67" s="30" t="s">
        <v>50</v>
      </c>
      <c r="B67" s="31" t="s">
        <v>51</v>
      </c>
      <c r="C67" s="32">
        <f>C70+C71</f>
        <v>15</v>
      </c>
      <c r="D67" s="32">
        <f>SUM(D68:D71)</f>
        <v>2</v>
      </c>
      <c r="E67" s="34">
        <f t="shared" si="3"/>
        <v>13.333333333333334</v>
      </c>
      <c r="F67" s="34">
        <f t="shared" si="4"/>
        <v>-13</v>
      </c>
    </row>
    <row r="68" spans="1:7" hidden="1">
      <c r="A68" s="35" t="s">
        <v>52</v>
      </c>
      <c r="B68" s="39" t="s">
        <v>53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54</v>
      </c>
      <c r="B69" s="39" t="s">
        <v>55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5.75" customHeight="1">
      <c r="A70" s="46" t="s">
        <v>56</v>
      </c>
      <c r="B70" s="47" t="s">
        <v>57</v>
      </c>
      <c r="C70" s="96">
        <v>1</v>
      </c>
      <c r="D70" s="37">
        <v>0</v>
      </c>
      <c r="E70" s="34">
        <f t="shared" si="3"/>
        <v>0</v>
      </c>
      <c r="F70" s="34">
        <f t="shared" si="4"/>
        <v>-1</v>
      </c>
    </row>
    <row r="71" spans="1:7" ht="15.75" customHeight="1">
      <c r="A71" s="46" t="s">
        <v>219</v>
      </c>
      <c r="B71" s="47" t="s">
        <v>220</v>
      </c>
      <c r="C71" s="37">
        <v>14</v>
      </c>
      <c r="D71" s="37">
        <v>2</v>
      </c>
      <c r="E71" s="34">
        <f t="shared" si="3"/>
        <v>14.285714285714285</v>
      </c>
      <c r="F71" s="34">
        <f t="shared" si="4"/>
        <v>-12</v>
      </c>
    </row>
    <row r="72" spans="1:7" s="6" customFormat="1" ht="15" customHeight="1">
      <c r="A72" s="30" t="s">
        <v>58</v>
      </c>
      <c r="B72" s="31" t="s">
        <v>59</v>
      </c>
      <c r="C72" s="48">
        <f>SUM(C73:C76)</f>
        <v>1939.31</v>
      </c>
      <c r="D72" s="48">
        <f>SUM(D73:D76)</f>
        <v>35.366889999999998</v>
      </c>
      <c r="E72" s="34">
        <f t="shared" si="3"/>
        <v>1.8236841969566493</v>
      </c>
      <c r="F72" s="34">
        <f t="shared" si="4"/>
        <v>-1903.9431099999999</v>
      </c>
    </row>
    <row r="73" spans="1:7" ht="17.25" customHeight="1">
      <c r="A73" s="35" t="s">
        <v>60</v>
      </c>
      <c r="B73" s="39" t="s">
        <v>61</v>
      </c>
      <c r="C73" s="49">
        <v>6.25</v>
      </c>
      <c r="D73" s="37">
        <v>0</v>
      </c>
      <c r="E73" s="38">
        <f t="shared" si="3"/>
        <v>0</v>
      </c>
      <c r="F73" s="38">
        <f t="shared" si="4"/>
        <v>-6.25</v>
      </c>
    </row>
    <row r="74" spans="1:7" s="6" customFormat="1" ht="19.5" customHeight="1">
      <c r="A74" s="35" t="s">
        <v>62</v>
      </c>
      <c r="B74" s="39" t="s">
        <v>63</v>
      </c>
      <c r="C74" s="49">
        <v>50</v>
      </c>
      <c r="D74" s="37">
        <v>35.366889999999998</v>
      </c>
      <c r="E74" s="38">
        <f t="shared" si="3"/>
        <v>70.733779999999996</v>
      </c>
      <c r="F74" s="38">
        <f t="shared" si="4"/>
        <v>-14.633110000000002</v>
      </c>
      <c r="G74" s="50"/>
    </row>
    <row r="75" spans="1:7">
      <c r="A75" s="35" t="s">
        <v>64</v>
      </c>
      <c r="B75" s="39" t="s">
        <v>65</v>
      </c>
      <c r="C75" s="49">
        <v>1883.06</v>
      </c>
      <c r="D75" s="37">
        <v>0</v>
      </c>
      <c r="E75" s="38">
        <f t="shared" si="3"/>
        <v>0</v>
      </c>
      <c r="F75" s="38">
        <f t="shared" si="4"/>
        <v>-1883.06</v>
      </c>
    </row>
    <row r="76" spans="1:7">
      <c r="A76" s="35" t="s">
        <v>66</v>
      </c>
      <c r="B76" s="39" t="s">
        <v>67</v>
      </c>
      <c r="C76" s="49">
        <v>0</v>
      </c>
      <c r="D76" s="37">
        <v>0</v>
      </c>
      <c r="E76" s="38" t="e">
        <f t="shared" si="3"/>
        <v>#DIV/0!</v>
      </c>
      <c r="F76" s="38">
        <f t="shared" si="4"/>
        <v>0</v>
      </c>
    </row>
    <row r="77" spans="1:7" s="6" customFormat="1" ht="14.25" customHeight="1">
      <c r="A77" s="30" t="s">
        <v>68</v>
      </c>
      <c r="B77" s="31" t="s">
        <v>69</v>
      </c>
      <c r="C77" s="32">
        <f>SUM(C78:C80)</f>
        <v>397.16699999999997</v>
      </c>
      <c r="D77" s="32">
        <f>SUM(D78:D80)</f>
        <v>0</v>
      </c>
      <c r="E77" s="34">
        <f t="shared" si="3"/>
        <v>0</v>
      </c>
      <c r="F77" s="34">
        <f t="shared" si="4"/>
        <v>-397.16699999999997</v>
      </c>
    </row>
    <row r="78" spans="1:7" hidden="1">
      <c r="A78" s="35" t="s">
        <v>70</v>
      </c>
      <c r="B78" s="51" t="s">
        <v>71</v>
      </c>
      <c r="C78" s="37"/>
      <c r="D78" s="37"/>
      <c r="E78" s="38" t="e">
        <f t="shared" si="3"/>
        <v>#DIV/0!</v>
      </c>
      <c r="F78" s="38">
        <f t="shared" si="4"/>
        <v>0</v>
      </c>
    </row>
    <row r="79" spans="1:7" hidden="1">
      <c r="A79" s="35" t="s">
        <v>72</v>
      </c>
      <c r="B79" s="51" t="s">
        <v>73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>
      <c r="A80" s="35" t="s">
        <v>74</v>
      </c>
      <c r="B80" s="39" t="s">
        <v>75</v>
      </c>
      <c r="C80" s="37">
        <v>397.16699999999997</v>
      </c>
      <c r="D80" s="37">
        <v>0</v>
      </c>
      <c r="E80" s="38">
        <f t="shared" si="3"/>
        <v>0</v>
      </c>
      <c r="F80" s="38">
        <f t="shared" si="4"/>
        <v>-397.16699999999997</v>
      </c>
    </row>
    <row r="81" spans="1:6" s="6" customFormat="1">
      <c r="A81" s="30" t="s">
        <v>86</v>
      </c>
      <c r="B81" s="31" t="s">
        <v>87</v>
      </c>
      <c r="C81" s="32">
        <f>C82</f>
        <v>2027</v>
      </c>
      <c r="D81" s="32">
        <f>SUM(D82)</f>
        <v>127.2</v>
      </c>
      <c r="E81" s="34">
        <f t="shared" si="3"/>
        <v>6.275283670448939</v>
      </c>
      <c r="F81" s="34">
        <f t="shared" si="4"/>
        <v>-1899.8</v>
      </c>
    </row>
    <row r="82" spans="1:6" ht="15" hidden="1" customHeight="1">
      <c r="A82" s="35" t="s">
        <v>88</v>
      </c>
      <c r="B82" s="39" t="s">
        <v>234</v>
      </c>
      <c r="C82" s="37">
        <v>2027</v>
      </c>
      <c r="D82" s="37">
        <v>127.2</v>
      </c>
      <c r="E82" s="38">
        <f t="shared" si="3"/>
        <v>6.275283670448939</v>
      </c>
      <c r="F82" s="38">
        <f t="shared" si="4"/>
        <v>-1899.8</v>
      </c>
    </row>
    <row r="83" spans="1:6" s="6" customFormat="1" ht="15.75" hidden="1" customHeight="1">
      <c r="A83" s="52">
        <v>1000</v>
      </c>
      <c r="B83" s="31" t="s">
        <v>89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15.75" hidden="1" customHeight="1">
      <c r="A84" s="53">
        <v>1001</v>
      </c>
      <c r="B84" s="54" t="s">
        <v>90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6" ht="15.75" hidden="1" customHeight="1">
      <c r="A85" s="53">
        <v>1003</v>
      </c>
      <c r="B85" s="54" t="s">
        <v>91</v>
      </c>
      <c r="C85" s="96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1004</v>
      </c>
      <c r="B86" s="54" t="s">
        <v>92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6" ht="15.75" hidden="1" customHeight="1">
      <c r="A87" s="35" t="s">
        <v>93</v>
      </c>
      <c r="B87" s="39" t="s">
        <v>94</v>
      </c>
      <c r="C87" s="37">
        <v>0</v>
      </c>
      <c r="D87" s="37">
        <v>0</v>
      </c>
      <c r="E87" s="38"/>
      <c r="F87" s="38">
        <f t="shared" si="4"/>
        <v>0</v>
      </c>
    </row>
    <row r="88" spans="1:6" ht="15.75" customHeight="1">
      <c r="A88" s="30" t="s">
        <v>95</v>
      </c>
      <c r="B88" s="31" t="s">
        <v>96</v>
      </c>
      <c r="C88" s="32">
        <f>C89</f>
        <v>2</v>
      </c>
      <c r="D88" s="32">
        <f>D89+D90+D91+D92+D93</f>
        <v>0</v>
      </c>
      <c r="E88" s="38"/>
      <c r="F88" s="22">
        <f>F89+F90+F91+F92+F93</f>
        <v>-2</v>
      </c>
    </row>
    <row r="89" spans="1:6" ht="16.5" customHeight="1">
      <c r="A89" s="35" t="s">
        <v>97</v>
      </c>
      <c r="B89" s="39" t="s">
        <v>98</v>
      </c>
      <c r="C89" s="37">
        <v>2</v>
      </c>
      <c r="D89" s="37">
        <v>0</v>
      </c>
      <c r="E89" s="38"/>
      <c r="F89" s="38">
        <f>SUM(D89-C89)</f>
        <v>-2</v>
      </c>
    </row>
    <row r="90" spans="1:6" ht="1.5" hidden="1" customHeight="1">
      <c r="A90" s="35" t="s">
        <v>99</v>
      </c>
      <c r="B90" s="39" t="s">
        <v>100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21.75" hidden="1" customHeight="1">
      <c r="A91" s="35" t="s">
        <v>101</v>
      </c>
      <c r="B91" s="39" t="s">
        <v>102</v>
      </c>
      <c r="C91" s="37"/>
      <c r="D91" s="37"/>
      <c r="E91" s="38" t="e">
        <f t="shared" si="3"/>
        <v>#DIV/0!</v>
      </c>
      <c r="F91" s="38"/>
    </row>
    <row r="92" spans="1:6" ht="15" hidden="1" customHeight="1">
      <c r="A92" s="35" t="s">
        <v>103</v>
      </c>
      <c r="B92" s="39" t="s">
        <v>104</v>
      </c>
      <c r="C92" s="37"/>
      <c r="D92" s="37"/>
      <c r="E92" s="38" t="e">
        <f t="shared" si="3"/>
        <v>#DIV/0!</v>
      </c>
      <c r="F92" s="38"/>
    </row>
    <row r="93" spans="1:6" ht="14.25" hidden="1" customHeight="1">
      <c r="A93" s="35" t="s">
        <v>105</v>
      </c>
      <c r="B93" s="39" t="s">
        <v>106</v>
      </c>
      <c r="C93" s="37"/>
      <c r="D93" s="37"/>
      <c r="E93" s="38" t="e">
        <f t="shared" si="3"/>
        <v>#DIV/0!</v>
      </c>
      <c r="F93" s="38"/>
    </row>
    <row r="94" spans="1:6" s="6" customFormat="1" ht="19.5" hidden="1" customHeight="1">
      <c r="A94" s="52">
        <v>1400</v>
      </c>
      <c r="B94" s="56" t="s">
        <v>115</v>
      </c>
      <c r="C94" s="48">
        <f>C95+C96+C97</f>
        <v>0</v>
      </c>
      <c r="D94" s="241">
        <f>SUM(D95:D97)</f>
        <v>0</v>
      </c>
      <c r="E94" s="34" t="e">
        <f t="shared" si="3"/>
        <v>#DIV/0!</v>
      </c>
      <c r="F94" s="34">
        <f t="shared" si="4"/>
        <v>0</v>
      </c>
    </row>
    <row r="95" spans="1:6" ht="15" hidden="1" customHeight="1">
      <c r="A95" s="53">
        <v>1401</v>
      </c>
      <c r="B95" s="54" t="s">
        <v>116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6.5" hidden="1" customHeight="1">
      <c r="A96" s="53">
        <v>1402</v>
      </c>
      <c r="B96" s="54" t="s">
        <v>117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6" ht="20.25" hidden="1" customHeight="1">
      <c r="A97" s="53">
        <v>1403</v>
      </c>
      <c r="B97" s="54" t="s">
        <v>118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6" s="6" customFormat="1" ht="21" customHeight="1">
      <c r="A98" s="52"/>
      <c r="B98" s="57" t="s">
        <v>119</v>
      </c>
      <c r="C98" s="377">
        <f>C57+C65+C67+C72+C77+C81+C88+C83</f>
        <v>5743.2189999999991</v>
      </c>
      <c r="D98" s="377">
        <f>D57+D65+D67+D72+D77+D81+D88+D83</f>
        <v>192.01688999999999</v>
      </c>
      <c r="E98" s="34">
        <f t="shared" si="3"/>
        <v>3.3433670211774964</v>
      </c>
      <c r="F98" s="34">
        <f t="shared" si="4"/>
        <v>-5551.2021099999993</v>
      </c>
    </row>
    <row r="99" spans="1:6">
      <c r="D99" s="245"/>
    </row>
    <row r="100" spans="1:6" s="65" customFormat="1" ht="18" customHeight="1">
      <c r="A100" s="63" t="s">
        <v>120</v>
      </c>
      <c r="B100" s="63"/>
      <c r="C100" s="131"/>
      <c r="D100" s="64"/>
      <c r="E100" s="64"/>
    </row>
    <row r="101" spans="1:6" s="65" customFormat="1" ht="12.75">
      <c r="A101" s="66" t="s">
        <v>121</v>
      </c>
      <c r="B101" s="66"/>
      <c r="C101" s="65" t="s">
        <v>122</v>
      </c>
    </row>
    <row r="102" spans="1:6">
      <c r="C102" s="120"/>
    </row>
  </sheetData>
  <customSheetViews>
    <customSheetView guid="{48371D92-7293-4EF7-9726-BD0490560EEB}" hiddenRows="1" topLeftCell="A32">
      <selection activeCell="J56" sqref="J56"/>
      <pageMargins left="0.7" right="0.7" top="0.75" bottom="0.75" header="0.3" footer="0.3"/>
      <pageSetup paperSize="9" scale="52" orientation="portrait" r:id="rId1"/>
    </customSheetView>
    <customSheetView guid="{1A52382B-3765-4E8C-903F-6B8919B7242E}" hiddenRows="1" topLeftCell="A32">
      <selection activeCell="J56" sqref="J56"/>
      <pageMargins left="0.7" right="0.7" top="0.75" bottom="0.75" header="0.3" footer="0.3"/>
      <pageSetup paperSize="9" scale="52" orientation="portrait" r:id="rId2"/>
    </customSheetView>
    <customSheetView guid="{B30CE22D-C12F-4E12-8BB9-3AAE0A6991CC}" scale="70" showPageBreaks="1" hiddenRows="1" view="pageBreakPreview" topLeftCell="A11">
      <selection activeCell="D89" sqref="D89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42584DC0-1D41-4C93-9B38-C388E7B8DAC4}" scale="70" showPageBreaks="1" hiddenRows="1" view="pageBreakPreview" topLeftCell="A56">
      <selection activeCell="D55" sqref="D55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1718F1EE-9F48-4DBE-9531-3B70F9C4A5DD}" scale="70" showPageBreaks="1" hiddenRows="1" view="pageBreakPreview" topLeftCell="A37">
      <selection activeCell="D52" sqref="D52"/>
      <pageMargins left="0.7" right="0.7" top="0.75" bottom="0.75" header="0.3" footer="0.3"/>
      <pageSetup paperSize="9" scale="41" orientation="portrait" r:id="rId5"/>
    </customSheetView>
    <customSheetView guid="{3DCB9AAA-F09C-4EA6-B992-F93E466D374A}" hiddenRows="1" topLeftCell="A38">
      <selection activeCell="J56" sqref="J56"/>
      <pageMargins left="0.7" right="0.7" top="0.75" bottom="0.75" header="0.3" footer="0.3"/>
      <pageSetup paperSize="9" scale="52" orientation="portrait" r:id="rId6"/>
    </customSheetView>
    <customSheetView guid="{A54C432C-6C68-4B53-A75C-446EB3A61B2B}" scale="70" showPageBreaks="1" hiddenRows="1" view="pageBreakPreview" topLeftCell="A51">
      <selection activeCell="D88" sqref="D88"/>
      <pageMargins left="0.70866141732283472" right="0.70866141732283472" top="0.74803149606299213" bottom="0.74803149606299213" header="0.31496062992125984" footer="0.31496062992125984"/>
      <pageSetup paperSize="9" scale="65" orientation="portrait" r:id="rId7"/>
    </customSheetView>
    <customSheetView guid="{5BFCA170-DEAE-4D2C-98A0-1E68B427AC01}" showPageBreaks="1" hiddenRows="1" topLeftCell="A32">
      <selection activeCell="J56" sqref="J56"/>
      <pageMargins left="0.7" right="0.7" top="0.75" bottom="0.75" header="0.3" footer="0.3"/>
      <pageSetup paperSize="9" scale="52" orientation="portrait" r:id="rId8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52" orientation="portrait" r:id="rId9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/>
  <dimension ref="A1:H104"/>
  <sheetViews>
    <sheetView topLeftCell="A30" zoomScaleSheetLayoutView="70" workbookViewId="0">
      <selection activeCell="D51" sqref="D51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6" style="62" customWidth="1"/>
    <col min="5" max="5" width="10.85546875" style="62" customWidth="1"/>
    <col min="6" max="6" width="9.28515625" style="62" customWidth="1"/>
    <col min="7" max="7" width="15.42578125" style="1" bestFit="1" customWidth="1"/>
    <col min="8" max="8" width="12.85546875" style="1" bestFit="1" customWidth="1"/>
    <col min="9" max="9" width="12.42578125" style="1" customWidth="1"/>
    <col min="10" max="10" width="9.140625" style="1" customWidth="1"/>
    <col min="11" max="16384" width="9.140625" style="1"/>
  </cols>
  <sheetData>
    <row r="1" spans="1:6">
      <c r="A1" s="537" t="s">
        <v>431</v>
      </c>
      <c r="B1" s="537"/>
      <c r="C1" s="537"/>
      <c r="D1" s="537"/>
      <c r="E1" s="537"/>
      <c r="F1" s="537"/>
    </row>
    <row r="2" spans="1:6">
      <c r="A2" s="537"/>
      <c r="B2" s="537"/>
      <c r="C2" s="537"/>
      <c r="D2" s="537"/>
      <c r="E2" s="537"/>
      <c r="F2" s="537"/>
    </row>
    <row r="3" spans="1:6" ht="64.5" customHeight="1">
      <c r="A3" s="2" t="s">
        <v>1</v>
      </c>
      <c r="B3" s="2" t="s">
        <v>2</v>
      </c>
      <c r="C3" s="72" t="s">
        <v>434</v>
      </c>
      <c r="D3" s="73" t="s">
        <v>417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2458.3469999999998</v>
      </c>
      <c r="D4" s="5">
        <f>D5+D12+D14+D17+D7</f>
        <v>102.37266</v>
      </c>
      <c r="E4" s="5">
        <f>SUM(D4/C4*100)</f>
        <v>4.1642884425998448</v>
      </c>
      <c r="F4" s="5">
        <f>SUM(D4-C4)</f>
        <v>-2355.9743399999998</v>
      </c>
    </row>
    <row r="5" spans="1:6" s="6" customFormat="1">
      <c r="A5" s="68">
        <v>1010000000</v>
      </c>
      <c r="B5" s="67" t="s">
        <v>6</v>
      </c>
      <c r="C5" s="5">
        <f>C6</f>
        <v>137.33699999999999</v>
      </c>
      <c r="D5" s="5">
        <f>D6</f>
        <v>2.1774300000000002</v>
      </c>
      <c r="E5" s="5">
        <f t="shared" ref="E5:E52" si="0">SUM(D5/C5*100)</f>
        <v>1.5854649511784884</v>
      </c>
      <c r="F5" s="5">
        <f t="shared" ref="F5:F52" si="1">SUM(D5-C5)</f>
        <v>-135.15957</v>
      </c>
    </row>
    <row r="6" spans="1:6">
      <c r="A6" s="7">
        <v>1010200001</v>
      </c>
      <c r="B6" s="8" t="s">
        <v>229</v>
      </c>
      <c r="C6" s="9">
        <v>137.33699999999999</v>
      </c>
      <c r="D6" s="10">
        <v>2.1774300000000002</v>
      </c>
      <c r="E6" s="9">
        <f t="shared" ref="E6:E11" si="2">SUM(D6/C6*100)</f>
        <v>1.5854649511784884</v>
      </c>
      <c r="F6" s="9">
        <f t="shared" si="1"/>
        <v>-135.15957</v>
      </c>
    </row>
    <row r="7" spans="1:6" ht="31.5">
      <c r="A7" s="3">
        <v>1030000000</v>
      </c>
      <c r="B7" s="13" t="s">
        <v>281</v>
      </c>
      <c r="C7" s="5">
        <f>C8+C10+C9</f>
        <v>737.00999999999988</v>
      </c>
      <c r="D7" s="343">
        <f>D8+D10+D9+D11</f>
        <v>83.882459999999995</v>
      </c>
      <c r="E7" s="5">
        <f t="shared" si="2"/>
        <v>11.381454797085521</v>
      </c>
      <c r="F7" s="5">
        <f t="shared" si="1"/>
        <v>-653.12753999999984</v>
      </c>
    </row>
    <row r="8" spans="1:6">
      <c r="A8" s="7">
        <v>1030223001</v>
      </c>
      <c r="B8" s="8" t="s">
        <v>283</v>
      </c>
      <c r="C8" s="9">
        <v>274.90499999999997</v>
      </c>
      <c r="D8" s="10">
        <v>36.631959999999999</v>
      </c>
      <c r="E8" s="9">
        <f t="shared" si="2"/>
        <v>13.325316018260855</v>
      </c>
      <c r="F8" s="9">
        <f t="shared" si="1"/>
        <v>-238.27303999999998</v>
      </c>
    </row>
    <row r="9" spans="1:6">
      <c r="A9" s="7">
        <v>1030224001</v>
      </c>
      <c r="B9" s="8" t="s">
        <v>289</v>
      </c>
      <c r="C9" s="9">
        <v>2.948</v>
      </c>
      <c r="D9" s="10">
        <v>0.27353</v>
      </c>
      <c r="E9" s="9">
        <f t="shared" si="2"/>
        <v>9.2784938941655355</v>
      </c>
      <c r="F9" s="9">
        <f t="shared" si="1"/>
        <v>-2.6744699999999999</v>
      </c>
    </row>
    <row r="10" spans="1:6">
      <c r="A10" s="7">
        <v>1030225001</v>
      </c>
      <c r="B10" s="8" t="s">
        <v>282</v>
      </c>
      <c r="C10" s="9">
        <v>459.15699999999998</v>
      </c>
      <c r="D10" s="10">
        <v>53.316209999999998</v>
      </c>
      <c r="E10" s="9">
        <f t="shared" si="2"/>
        <v>11.61176024758416</v>
      </c>
      <c r="F10" s="9">
        <f>SUM(D10-C10)</f>
        <v>-405.84078999999997</v>
      </c>
    </row>
    <row r="11" spans="1:6">
      <c r="A11" s="7">
        <v>1030226001</v>
      </c>
      <c r="B11" s="8" t="s">
        <v>291</v>
      </c>
      <c r="C11" s="9">
        <v>0</v>
      </c>
      <c r="D11" s="10">
        <v>-6.3392400000000002</v>
      </c>
      <c r="E11" s="9" t="e">
        <f t="shared" si="2"/>
        <v>#DIV/0!</v>
      </c>
      <c r="F11" s="9">
        <f>SUM(D11-C11)</f>
        <v>-6.3392400000000002</v>
      </c>
    </row>
    <row r="12" spans="1:6" s="6" customFormat="1">
      <c r="A12" s="68">
        <v>1050000000</v>
      </c>
      <c r="B12" s="67" t="s">
        <v>7</v>
      </c>
      <c r="C12" s="5">
        <f>SUM(C13:C13)</f>
        <v>21</v>
      </c>
      <c r="D12" s="409">
        <f>SUM(D13:D13)</f>
        <v>1.44E-2</v>
      </c>
      <c r="E12" s="5">
        <f t="shared" si="0"/>
        <v>6.8571428571428575E-2</v>
      </c>
      <c r="F12" s="5">
        <f t="shared" si="1"/>
        <v>-20.985600000000002</v>
      </c>
    </row>
    <row r="13" spans="1:6" ht="15.75" customHeight="1">
      <c r="A13" s="7">
        <v>1050300000</v>
      </c>
      <c r="B13" s="11" t="s">
        <v>230</v>
      </c>
      <c r="C13" s="12">
        <v>21</v>
      </c>
      <c r="D13" s="10">
        <v>1.44E-2</v>
      </c>
      <c r="E13" s="9">
        <f t="shared" si="0"/>
        <v>6.8571428571428575E-2</v>
      </c>
      <c r="F13" s="9">
        <f t="shared" si="1"/>
        <v>-20.985600000000002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1551</v>
      </c>
      <c r="D14" s="343">
        <f>D15+D16</f>
        <v>15.778370000000001</v>
      </c>
      <c r="E14" s="5">
        <f t="shared" si="0"/>
        <v>1.0173030303030304</v>
      </c>
      <c r="F14" s="5">
        <f t="shared" si="1"/>
        <v>-1535.22163</v>
      </c>
    </row>
    <row r="15" spans="1:6" s="6" customFormat="1" ht="15.75" customHeight="1">
      <c r="A15" s="7">
        <v>1060100000</v>
      </c>
      <c r="B15" s="11" t="s">
        <v>9</v>
      </c>
      <c r="C15" s="9">
        <v>201</v>
      </c>
      <c r="D15" s="10">
        <v>3.7564700000000002</v>
      </c>
      <c r="E15" s="9">
        <f t="shared" si="0"/>
        <v>1.8688905472636816</v>
      </c>
      <c r="F15" s="9">
        <f>SUM(D15-C15)</f>
        <v>-197.24352999999999</v>
      </c>
    </row>
    <row r="16" spans="1:6" ht="15.75" customHeight="1">
      <c r="A16" s="7">
        <v>1060600000</v>
      </c>
      <c r="B16" s="11" t="s">
        <v>8</v>
      </c>
      <c r="C16" s="9">
        <v>1350</v>
      </c>
      <c r="D16" s="10">
        <v>12.0219</v>
      </c>
      <c r="E16" s="9">
        <f t="shared" si="0"/>
        <v>0.89051111111111114</v>
      </c>
      <c r="F16" s="9">
        <f t="shared" si="1"/>
        <v>-1337.9781</v>
      </c>
    </row>
    <row r="17" spans="1:6" s="6" customFormat="1">
      <c r="A17" s="3">
        <v>1080000000</v>
      </c>
      <c r="B17" s="4" t="s">
        <v>11</v>
      </c>
      <c r="C17" s="5">
        <f>C18</f>
        <v>12</v>
      </c>
      <c r="D17" s="5">
        <f>D18</f>
        <v>0.52</v>
      </c>
      <c r="E17" s="5">
        <f t="shared" si="0"/>
        <v>4.3333333333333339</v>
      </c>
      <c r="F17" s="5">
        <f t="shared" si="1"/>
        <v>-11.48</v>
      </c>
    </row>
    <row r="18" spans="1:6" ht="18" customHeight="1">
      <c r="A18" s="7">
        <v>1080400001</v>
      </c>
      <c r="B18" s="8" t="s">
        <v>228</v>
      </c>
      <c r="C18" s="9">
        <v>12</v>
      </c>
      <c r="D18" s="10">
        <v>0.52</v>
      </c>
      <c r="E18" s="9">
        <f t="shared" si="0"/>
        <v>4.3333333333333339</v>
      </c>
      <c r="F18" s="9">
        <f t="shared" si="1"/>
        <v>-11.48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233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C26+C30+C32+C37+C35</f>
        <v>440.58499999999998</v>
      </c>
      <c r="D25" s="5">
        <f>D30+D37+D26+D35</f>
        <v>38.87959</v>
      </c>
      <c r="E25" s="5">
        <f t="shared" si="0"/>
        <v>8.8245378303846032</v>
      </c>
      <c r="F25" s="5">
        <f t="shared" si="1"/>
        <v>-401.70540999999997</v>
      </c>
    </row>
    <row r="26" spans="1:6" s="6" customFormat="1" ht="30.75" customHeight="1">
      <c r="A26" s="68">
        <v>1110000000</v>
      </c>
      <c r="B26" s="69" t="s">
        <v>129</v>
      </c>
      <c r="C26" s="5">
        <f>C27+C28</f>
        <v>10</v>
      </c>
      <c r="D26" s="5">
        <f>D27+D28</f>
        <v>0</v>
      </c>
      <c r="E26" s="5">
        <f t="shared" si="0"/>
        <v>0</v>
      </c>
      <c r="F26" s="5">
        <f t="shared" si="1"/>
        <v>-10</v>
      </c>
    </row>
    <row r="27" spans="1:6" ht="15.75" customHeight="1">
      <c r="A27" s="16">
        <v>1110502510</v>
      </c>
      <c r="B27" s="17" t="s">
        <v>226</v>
      </c>
      <c r="C27" s="12">
        <v>10</v>
      </c>
      <c r="D27" s="10">
        <v>0</v>
      </c>
      <c r="E27" s="9">
        <f t="shared" si="0"/>
        <v>0</v>
      </c>
      <c r="F27" s="9">
        <f t="shared" si="1"/>
        <v>-10</v>
      </c>
    </row>
    <row r="28" spans="1:6" ht="15.75" customHeight="1">
      <c r="A28" s="7">
        <v>1110503510</v>
      </c>
      <c r="B28" s="11" t="s">
        <v>225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ht="15.75" customHeight="1">
      <c r="A29" s="7">
        <v>1110532510</v>
      </c>
      <c r="B29" s="11" t="s">
        <v>360</v>
      </c>
      <c r="C29" s="12">
        <v>0</v>
      </c>
      <c r="D29" s="245">
        <v>0</v>
      </c>
      <c r="E29" s="9" t="e">
        <f>SUM(D28/C29*100)</f>
        <v>#DIV/0!</v>
      </c>
      <c r="F29" s="9">
        <f>SUM(D28-C29)</f>
        <v>0</v>
      </c>
    </row>
    <row r="30" spans="1:6" s="15" customFormat="1" ht="29.25">
      <c r="A30" s="68">
        <v>1130000000</v>
      </c>
      <c r="B30" s="69" t="s">
        <v>131</v>
      </c>
      <c r="C30" s="5">
        <f>C31</f>
        <v>0</v>
      </c>
      <c r="D30" s="5">
        <f>D31</f>
        <v>0</v>
      </c>
      <c r="E30" s="5" t="e">
        <f t="shared" si="0"/>
        <v>#DIV/0!</v>
      </c>
      <c r="F30" s="5">
        <f t="shared" si="1"/>
        <v>0</v>
      </c>
    </row>
    <row r="31" spans="1:6" ht="17.25" customHeight="1">
      <c r="A31" s="7">
        <v>1130206005</v>
      </c>
      <c r="B31" s="8" t="s">
        <v>224</v>
      </c>
      <c r="C31" s="9">
        <v>0</v>
      </c>
      <c r="D31" s="10">
        <v>0</v>
      </c>
      <c r="E31" s="9" t="e">
        <f t="shared" si="0"/>
        <v>#DIV/0!</v>
      </c>
      <c r="F31" s="9">
        <f t="shared" si="1"/>
        <v>0</v>
      </c>
    </row>
    <row r="32" spans="1:6" ht="35.25" customHeight="1">
      <c r="A32" s="70">
        <v>1140000000</v>
      </c>
      <c r="B32" s="71" t="s">
        <v>132</v>
      </c>
      <c r="C32" s="5">
        <f>C33+C34</f>
        <v>430.58499999999998</v>
      </c>
      <c r="D32" s="5">
        <f>D33+D34</f>
        <v>0</v>
      </c>
      <c r="E32" s="5">
        <f t="shared" si="0"/>
        <v>0</v>
      </c>
      <c r="F32" s="5">
        <f t="shared" si="1"/>
        <v>-430.58499999999998</v>
      </c>
    </row>
    <row r="33" spans="1:7" ht="34.5" customHeight="1">
      <c r="A33" s="16">
        <v>1140200000</v>
      </c>
      <c r="B33" s="18" t="s">
        <v>222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32.25" customHeight="1">
      <c r="A34" s="7">
        <v>1140600000</v>
      </c>
      <c r="B34" s="8" t="s">
        <v>223</v>
      </c>
      <c r="C34" s="9">
        <v>430.58499999999998</v>
      </c>
      <c r="D34" s="10">
        <v>0</v>
      </c>
      <c r="E34" s="9">
        <f t="shared" si="0"/>
        <v>0</v>
      </c>
      <c r="F34" s="9">
        <f t="shared" si="1"/>
        <v>-430.58499999999998</v>
      </c>
    </row>
    <row r="35" spans="1:7">
      <c r="A35" s="3">
        <v>1160000000</v>
      </c>
      <c r="B35" s="13" t="s">
        <v>252</v>
      </c>
      <c r="C35" s="5">
        <f>C36</f>
        <v>0</v>
      </c>
      <c r="D35" s="14">
        <f>D36</f>
        <v>0</v>
      </c>
      <c r="E35" s="5" t="e">
        <f>SUM(D35/C35*100)</f>
        <v>#DIV/0!</v>
      </c>
      <c r="F35" s="5">
        <f>SUM(D35-C35)</f>
        <v>0</v>
      </c>
    </row>
    <row r="36" spans="1:7" ht="47.25">
      <c r="A36" s="7">
        <v>1163305010</v>
      </c>
      <c r="B36" s="8" t="s">
        <v>268</v>
      </c>
      <c r="C36" s="9">
        <v>0</v>
      </c>
      <c r="D36" s="10">
        <v>0</v>
      </c>
      <c r="E36" s="9" t="e">
        <f>SUM(D36/C36*100)</f>
        <v>#DIV/0!</v>
      </c>
      <c r="F36" s="9">
        <f>SUM(D36-C36)</f>
        <v>0</v>
      </c>
    </row>
    <row r="37" spans="1:7">
      <c r="A37" s="3">
        <v>1170000000</v>
      </c>
      <c r="B37" s="13" t="s">
        <v>135</v>
      </c>
      <c r="C37" s="5">
        <f>C38+C39</f>
        <v>0</v>
      </c>
      <c r="D37" s="5">
        <f>D38+D39</f>
        <v>38.87959</v>
      </c>
      <c r="E37" s="5" t="e">
        <f t="shared" si="0"/>
        <v>#DIV/0!</v>
      </c>
      <c r="F37" s="5">
        <f t="shared" si="1"/>
        <v>38.87959</v>
      </c>
    </row>
    <row r="38" spans="1:7">
      <c r="A38" s="7">
        <v>1170105010</v>
      </c>
      <c r="B38" s="8" t="s">
        <v>18</v>
      </c>
      <c r="C38" s="9">
        <v>0</v>
      </c>
      <c r="D38" s="9">
        <v>38.87959</v>
      </c>
      <c r="E38" s="9" t="e">
        <f t="shared" si="0"/>
        <v>#DIV/0!</v>
      </c>
      <c r="F38" s="9">
        <f t="shared" si="1"/>
        <v>38.87959</v>
      </c>
    </row>
    <row r="39" spans="1:7">
      <c r="A39" s="7">
        <v>1170505005</v>
      </c>
      <c r="B39" s="11" t="s">
        <v>221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8" customHeight="1">
      <c r="A40" s="3">
        <v>1000000000</v>
      </c>
      <c r="B40" s="4" t="s">
        <v>19</v>
      </c>
      <c r="C40" s="127">
        <f>SUM(C4,C25)</f>
        <v>2898.9319999999998</v>
      </c>
      <c r="D40" s="127">
        <f>D4+D25</f>
        <v>141.25225</v>
      </c>
      <c r="E40" s="5">
        <f t="shared" si="0"/>
        <v>4.87256168823553</v>
      </c>
      <c r="F40" s="5">
        <f t="shared" si="1"/>
        <v>-2757.6797499999998</v>
      </c>
    </row>
    <row r="41" spans="1:7" s="6" customFormat="1">
      <c r="A41" s="3">
        <v>2000000000</v>
      </c>
      <c r="B41" s="4" t="s">
        <v>20</v>
      </c>
      <c r="C41" s="343">
        <f>C42+C44+C45+C47+C48+C49+C43+C51</f>
        <v>3558.0310000000004</v>
      </c>
      <c r="D41" s="343">
        <f>D42+D44+D45+D47+D48+D49+D43+D51</f>
        <v>169.233</v>
      </c>
      <c r="E41" s="5">
        <f t="shared" si="0"/>
        <v>4.7563666533540596</v>
      </c>
      <c r="F41" s="5">
        <f t="shared" si="1"/>
        <v>-3388.7980000000002</v>
      </c>
      <c r="G41" s="19"/>
    </row>
    <row r="42" spans="1:7" ht="17.25" customHeight="1">
      <c r="A42" s="16">
        <v>2021000000</v>
      </c>
      <c r="B42" s="17" t="s">
        <v>21</v>
      </c>
      <c r="C42" s="12">
        <v>1852.8</v>
      </c>
      <c r="D42" s="443">
        <v>154.4</v>
      </c>
      <c r="E42" s="9">
        <f t="shared" si="0"/>
        <v>8.3333333333333339</v>
      </c>
      <c r="F42" s="9">
        <f t="shared" si="1"/>
        <v>-1698.3999999999999</v>
      </c>
    </row>
    <row r="43" spans="1:7" ht="17.25" customHeight="1">
      <c r="A43" s="16">
        <v>2021500200</v>
      </c>
      <c r="B43" s="17" t="s">
        <v>232</v>
      </c>
      <c r="C43" s="444">
        <v>200</v>
      </c>
      <c r="D43" s="20">
        <v>0</v>
      </c>
      <c r="E43" s="9">
        <f t="shared" si="0"/>
        <v>0</v>
      </c>
      <c r="F43" s="9">
        <f t="shared" si="1"/>
        <v>-200</v>
      </c>
    </row>
    <row r="44" spans="1:7">
      <c r="A44" s="16">
        <v>2022000000</v>
      </c>
      <c r="B44" s="17" t="s">
        <v>22</v>
      </c>
      <c r="C44" s="12">
        <v>1325.13</v>
      </c>
      <c r="D44" s="10">
        <v>0</v>
      </c>
      <c r="E44" s="9">
        <f t="shared" si="0"/>
        <v>0</v>
      </c>
      <c r="F44" s="9">
        <f t="shared" si="1"/>
        <v>-1325.13</v>
      </c>
    </row>
    <row r="45" spans="1:7" ht="15.75" customHeight="1">
      <c r="A45" s="16">
        <v>2023000000</v>
      </c>
      <c r="B45" s="17" t="s">
        <v>23</v>
      </c>
      <c r="C45" s="12">
        <v>180.101</v>
      </c>
      <c r="D45" s="251">
        <v>14.833</v>
      </c>
      <c r="E45" s="9">
        <f t="shared" si="0"/>
        <v>8.2359342813199259</v>
      </c>
      <c r="F45" s="9">
        <f t="shared" si="1"/>
        <v>-165.268</v>
      </c>
    </row>
    <row r="46" spans="1:7" ht="15" hidden="1" customHeight="1">
      <c r="A46" s="16">
        <v>2070503010</v>
      </c>
      <c r="B46" s="17" t="s">
        <v>271</v>
      </c>
      <c r="C46" s="12">
        <v>0</v>
      </c>
      <c r="D46" s="251">
        <v>0</v>
      </c>
      <c r="E46" s="9" t="e">
        <f t="shared" si="0"/>
        <v>#DIV/0!</v>
      </c>
      <c r="F46" s="9">
        <f t="shared" si="1"/>
        <v>0</v>
      </c>
    </row>
    <row r="47" spans="1:7" hidden="1">
      <c r="A47" s="16">
        <v>2020400000</v>
      </c>
      <c r="B47" s="17" t="s">
        <v>24</v>
      </c>
      <c r="C47" s="12">
        <v>0</v>
      </c>
      <c r="D47" s="252">
        <v>0</v>
      </c>
      <c r="E47" s="9" t="e">
        <f t="shared" si="0"/>
        <v>#DIV/0!</v>
      </c>
      <c r="F47" s="9">
        <f t="shared" si="1"/>
        <v>0</v>
      </c>
    </row>
    <row r="48" spans="1:7" ht="31.5" hidden="1">
      <c r="A48" s="16">
        <v>2020900000</v>
      </c>
      <c r="B48" s="18" t="s">
        <v>25</v>
      </c>
      <c r="C48" s="12"/>
      <c r="D48" s="252"/>
      <c r="E48" s="9" t="e">
        <f t="shared" si="0"/>
        <v>#DIV/0!</v>
      </c>
      <c r="F48" s="9">
        <f t="shared" si="1"/>
        <v>0</v>
      </c>
    </row>
    <row r="49" spans="1:7" hidden="1">
      <c r="A49" s="7">
        <v>2190500005</v>
      </c>
      <c r="B49" s="11" t="s">
        <v>26</v>
      </c>
      <c r="C49" s="14"/>
      <c r="D49" s="14"/>
      <c r="E49" s="5"/>
      <c r="F49" s="5">
        <f>SUM(D49-C49)</f>
        <v>0</v>
      </c>
    </row>
    <row r="50" spans="1:7" s="6" customFormat="1" ht="31.5" hidden="1">
      <c r="A50" s="3">
        <v>3000000000</v>
      </c>
      <c r="B50" s="13" t="s">
        <v>27</v>
      </c>
      <c r="C50" s="122">
        <v>0</v>
      </c>
      <c r="D50" s="121">
        <v>0</v>
      </c>
      <c r="E50" s="5" t="e">
        <f t="shared" si="0"/>
        <v>#DIV/0!</v>
      </c>
      <c r="F50" s="5">
        <f t="shared" si="1"/>
        <v>0</v>
      </c>
    </row>
    <row r="51" spans="1:7" s="6" customFormat="1">
      <c r="A51" s="7">
        <v>2070502010</v>
      </c>
      <c r="B51" s="8" t="s">
        <v>303</v>
      </c>
      <c r="C51" s="327">
        <v>0</v>
      </c>
      <c r="D51" s="328">
        <v>0</v>
      </c>
      <c r="E51" s="9" t="e">
        <f t="shared" si="0"/>
        <v>#DIV/0!</v>
      </c>
      <c r="F51" s="9">
        <f t="shared" si="1"/>
        <v>0</v>
      </c>
    </row>
    <row r="52" spans="1:7" s="6" customFormat="1">
      <c r="A52" s="3"/>
      <c r="B52" s="4" t="s">
        <v>28</v>
      </c>
      <c r="C52" s="373">
        <f>SUM(C40,C41,C50)</f>
        <v>6456.9629999999997</v>
      </c>
      <c r="D52" s="374">
        <f>D40+D41</f>
        <v>310.48525000000001</v>
      </c>
      <c r="E52" s="5">
        <f t="shared" si="0"/>
        <v>4.8085338261966193</v>
      </c>
      <c r="F52" s="5">
        <f t="shared" si="1"/>
        <v>-6146.47775</v>
      </c>
      <c r="G52" s="94"/>
    </row>
    <row r="53" spans="1:7" s="6" customFormat="1">
      <c r="A53" s="3"/>
      <c r="B53" s="21" t="s">
        <v>321</v>
      </c>
      <c r="C53" s="375">
        <f>C52-C99</f>
        <v>-330</v>
      </c>
      <c r="D53" s="375">
        <f>D52-D99</f>
        <v>268.96267</v>
      </c>
      <c r="E53" s="22"/>
      <c r="F53" s="22"/>
    </row>
    <row r="54" spans="1:7" ht="32.25" customHeight="1">
      <c r="A54" s="23"/>
      <c r="B54" s="24"/>
      <c r="C54" s="247"/>
      <c r="D54" s="25"/>
      <c r="E54" s="26"/>
      <c r="F54" s="27"/>
    </row>
    <row r="55" spans="1:7" ht="63">
      <c r="A55" s="28" t="s">
        <v>1</v>
      </c>
      <c r="B55" s="28" t="s">
        <v>29</v>
      </c>
      <c r="C55" s="72" t="s">
        <v>434</v>
      </c>
      <c r="D55" s="73" t="s">
        <v>413</v>
      </c>
      <c r="E55" s="72" t="s">
        <v>3</v>
      </c>
      <c r="F55" s="74" t="s">
        <v>4</v>
      </c>
    </row>
    <row r="56" spans="1:7">
      <c r="A56" s="2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7" s="6" customFormat="1" ht="16.5" customHeight="1">
      <c r="A57" s="30" t="s">
        <v>30</v>
      </c>
      <c r="B57" s="31" t="s">
        <v>31</v>
      </c>
      <c r="C57" s="32">
        <f>C58+C59+C60+C61+C62+C64+C63</f>
        <v>1209.8699999999999</v>
      </c>
      <c r="D57" s="33">
        <f>D58+D59+D60+D61+D62+D64+D63</f>
        <v>36.847580000000001</v>
      </c>
      <c r="E57" s="34">
        <f>SUM(D57/C57*100)</f>
        <v>3.0455817567176644</v>
      </c>
      <c r="F57" s="34">
        <f>SUM(D57-C57)</f>
        <v>-1173.0224199999998</v>
      </c>
    </row>
    <row r="58" spans="1:7" s="6" customFormat="1" ht="31.5" hidden="1">
      <c r="A58" s="35" t="s">
        <v>32</v>
      </c>
      <c r="B58" s="36" t="s">
        <v>33</v>
      </c>
      <c r="C58" s="37"/>
      <c r="D58" s="37"/>
      <c r="E58" s="38"/>
      <c r="F58" s="38"/>
    </row>
    <row r="59" spans="1:7" ht="18.75" customHeight="1">
      <c r="A59" s="35" t="s">
        <v>34</v>
      </c>
      <c r="B59" s="39" t="s">
        <v>35</v>
      </c>
      <c r="C59" s="37">
        <v>1197.0999999999999</v>
      </c>
      <c r="D59" s="37">
        <v>36.847580000000001</v>
      </c>
      <c r="E59" s="38">
        <f t="shared" ref="E59:E99" si="3">SUM(D59/C59*100)</f>
        <v>3.0780703366468969</v>
      </c>
      <c r="F59" s="38">
        <f t="shared" ref="F59:F99" si="4">SUM(D59-C59)</f>
        <v>-1160.2524199999998</v>
      </c>
    </row>
    <row r="60" spans="1:7" ht="16.5" hidden="1" customHeight="1">
      <c r="A60" s="35" t="s">
        <v>36</v>
      </c>
      <c r="B60" s="39" t="s">
        <v>37</v>
      </c>
      <c r="C60" s="37"/>
      <c r="D60" s="37"/>
      <c r="E60" s="38"/>
      <c r="F60" s="38">
        <f t="shared" si="4"/>
        <v>0</v>
      </c>
    </row>
    <row r="61" spans="1:7" ht="31.5" hidden="1" customHeight="1">
      <c r="A61" s="35" t="s">
        <v>38</v>
      </c>
      <c r="B61" s="39" t="s">
        <v>39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7" ht="15" customHeight="1">
      <c r="A62" s="35" t="s">
        <v>40</v>
      </c>
      <c r="B62" s="39" t="s">
        <v>41</v>
      </c>
      <c r="C62" s="37">
        <v>0</v>
      </c>
      <c r="D62" s="37">
        <v>0</v>
      </c>
      <c r="E62" s="38" t="e">
        <f t="shared" si="3"/>
        <v>#DIV/0!</v>
      </c>
      <c r="F62" s="38">
        <f t="shared" si="4"/>
        <v>0</v>
      </c>
    </row>
    <row r="63" spans="1:7" ht="15.75" customHeight="1">
      <c r="A63" s="35" t="s">
        <v>42</v>
      </c>
      <c r="B63" s="39" t="s">
        <v>43</v>
      </c>
      <c r="C63" s="40">
        <v>5</v>
      </c>
      <c r="D63" s="40">
        <v>0</v>
      </c>
      <c r="E63" s="38">
        <f t="shared" si="3"/>
        <v>0</v>
      </c>
      <c r="F63" s="38">
        <f t="shared" si="4"/>
        <v>-5</v>
      </c>
    </row>
    <row r="64" spans="1:7" ht="15" customHeight="1">
      <c r="A64" s="35" t="s">
        <v>44</v>
      </c>
      <c r="B64" s="39" t="s">
        <v>45</v>
      </c>
      <c r="C64" s="37">
        <v>7.77</v>
      </c>
      <c r="D64" s="37">
        <v>0</v>
      </c>
      <c r="E64" s="38">
        <f t="shared" si="3"/>
        <v>0</v>
      </c>
      <c r="F64" s="38">
        <f t="shared" si="4"/>
        <v>-7.77</v>
      </c>
    </row>
    <row r="65" spans="1:7" s="6" customFormat="1">
      <c r="A65" s="41" t="s">
        <v>46</v>
      </c>
      <c r="B65" s="42" t="s">
        <v>47</v>
      </c>
      <c r="C65" s="32">
        <f>C66</f>
        <v>177.95</v>
      </c>
      <c r="D65" s="32">
        <f>D66</f>
        <v>4.5</v>
      </c>
      <c r="E65" s="34">
        <f t="shared" si="3"/>
        <v>2.5288002247822421</v>
      </c>
      <c r="F65" s="34">
        <f t="shared" si="4"/>
        <v>-173.45</v>
      </c>
    </row>
    <row r="66" spans="1:7">
      <c r="A66" s="43" t="s">
        <v>48</v>
      </c>
      <c r="B66" s="44" t="s">
        <v>49</v>
      </c>
      <c r="C66" s="37">
        <v>177.95</v>
      </c>
      <c r="D66" s="37">
        <v>4.5</v>
      </c>
      <c r="E66" s="38">
        <f t="shared" si="3"/>
        <v>2.5288002247822421</v>
      </c>
      <c r="F66" s="38">
        <f t="shared" si="4"/>
        <v>-173.45</v>
      </c>
    </row>
    <row r="67" spans="1:7" s="6" customFormat="1" ht="16.5" customHeight="1">
      <c r="A67" s="30" t="s">
        <v>50</v>
      </c>
      <c r="B67" s="31" t="s">
        <v>51</v>
      </c>
      <c r="C67" s="32">
        <f>C71+C70+C72</f>
        <v>4.1749999999999998</v>
      </c>
      <c r="D67" s="32">
        <f>D71+D70+D72</f>
        <v>0.17499999999999999</v>
      </c>
      <c r="E67" s="34">
        <f t="shared" si="3"/>
        <v>4.1916167664670656</v>
      </c>
      <c r="F67" s="34">
        <f t="shared" si="4"/>
        <v>-4</v>
      </c>
    </row>
    <row r="68" spans="1:7" hidden="1">
      <c r="A68" s="35" t="s">
        <v>52</v>
      </c>
      <c r="B68" s="39" t="s">
        <v>53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54</v>
      </c>
      <c r="B69" s="39" t="s">
        <v>55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56</v>
      </c>
      <c r="B70" s="47" t="s">
        <v>57</v>
      </c>
      <c r="C70" s="96">
        <v>1</v>
      </c>
      <c r="D70" s="37">
        <v>0</v>
      </c>
      <c r="E70" s="34">
        <f t="shared" si="3"/>
        <v>0</v>
      </c>
      <c r="F70" s="34">
        <f t="shared" si="4"/>
        <v>-1</v>
      </c>
    </row>
    <row r="71" spans="1:7" ht="15.75" customHeight="1">
      <c r="A71" s="46" t="s">
        <v>219</v>
      </c>
      <c r="B71" s="47" t="s">
        <v>220</v>
      </c>
      <c r="C71" s="37">
        <v>3.1749999999999998</v>
      </c>
      <c r="D71" s="37">
        <v>0.17499999999999999</v>
      </c>
      <c r="E71" s="34">
        <f t="shared" si="3"/>
        <v>5.5118110236220472</v>
      </c>
      <c r="F71" s="34">
        <f t="shared" si="4"/>
        <v>-3</v>
      </c>
    </row>
    <row r="72" spans="1:7" ht="15.75" customHeight="1">
      <c r="A72" s="46" t="s">
        <v>358</v>
      </c>
      <c r="B72" s="47" t="s">
        <v>361</v>
      </c>
      <c r="C72" s="37">
        <v>0</v>
      </c>
      <c r="D72" s="37">
        <v>0</v>
      </c>
      <c r="E72" s="34" t="e">
        <f>SUM(D72/C72*100)</f>
        <v>#DIV/0!</v>
      </c>
      <c r="F72" s="34">
        <f>SUM(D72-C72)</f>
        <v>0</v>
      </c>
    </row>
    <row r="73" spans="1:7" s="6" customFormat="1" ht="24" customHeight="1">
      <c r="A73" s="30" t="s">
        <v>58</v>
      </c>
      <c r="B73" s="31" t="s">
        <v>59</v>
      </c>
      <c r="C73" s="48">
        <f>C74+C75+C76+C77</f>
        <v>2442.14</v>
      </c>
      <c r="D73" s="48">
        <f>SUM(D74:D77)</f>
        <v>0</v>
      </c>
      <c r="E73" s="34">
        <f t="shared" si="3"/>
        <v>0</v>
      </c>
      <c r="F73" s="34">
        <f t="shared" si="4"/>
        <v>-2442.14</v>
      </c>
    </row>
    <row r="74" spans="1:7" ht="16.5" customHeight="1">
      <c r="A74" s="35" t="s">
        <v>60</v>
      </c>
      <c r="B74" s="39" t="s">
        <v>61</v>
      </c>
      <c r="C74" s="49">
        <v>5</v>
      </c>
      <c r="D74" s="37">
        <v>0</v>
      </c>
      <c r="E74" s="38">
        <f t="shared" si="3"/>
        <v>0</v>
      </c>
      <c r="F74" s="38">
        <f t="shared" si="4"/>
        <v>-5</v>
      </c>
    </row>
    <row r="75" spans="1:7" s="6" customFormat="1" ht="17.25" customHeight="1">
      <c r="A75" s="35" t="s">
        <v>62</v>
      </c>
      <c r="B75" s="39" t="s">
        <v>63</v>
      </c>
      <c r="C75" s="49">
        <v>250</v>
      </c>
      <c r="D75" s="37">
        <v>0</v>
      </c>
      <c r="E75" s="38">
        <f t="shared" si="3"/>
        <v>0</v>
      </c>
      <c r="F75" s="38">
        <f t="shared" si="4"/>
        <v>-250</v>
      </c>
      <c r="G75" s="50"/>
    </row>
    <row r="76" spans="1:7" ht="18" customHeight="1">
      <c r="A76" s="35" t="s">
        <v>64</v>
      </c>
      <c r="B76" s="39" t="s">
        <v>65</v>
      </c>
      <c r="C76" s="49">
        <v>2067.14</v>
      </c>
      <c r="D76" s="37">
        <v>0</v>
      </c>
      <c r="E76" s="38">
        <f t="shared" si="3"/>
        <v>0</v>
      </c>
      <c r="F76" s="38">
        <f t="shared" si="4"/>
        <v>-2067.14</v>
      </c>
    </row>
    <row r="77" spans="1:7">
      <c r="A77" s="35" t="s">
        <v>66</v>
      </c>
      <c r="B77" s="39" t="s">
        <v>67</v>
      </c>
      <c r="C77" s="49">
        <v>120</v>
      </c>
      <c r="D77" s="37">
        <v>0</v>
      </c>
      <c r="E77" s="38">
        <f t="shared" si="3"/>
        <v>0</v>
      </c>
      <c r="F77" s="38">
        <f t="shared" si="4"/>
        <v>-120</v>
      </c>
    </row>
    <row r="78" spans="1:7" s="6" customFormat="1" ht="15.75" customHeight="1">
      <c r="A78" s="30" t="s">
        <v>68</v>
      </c>
      <c r="B78" s="31" t="s">
        <v>69</v>
      </c>
      <c r="C78" s="32">
        <f>SUM(C79:C81)</f>
        <v>483.14299999999997</v>
      </c>
      <c r="D78" s="32">
        <f>SUM(D79:D81)</f>
        <v>0</v>
      </c>
      <c r="E78" s="34">
        <f t="shared" si="3"/>
        <v>0</v>
      </c>
      <c r="F78" s="34">
        <f t="shared" si="4"/>
        <v>-483.14299999999997</v>
      </c>
    </row>
    <row r="79" spans="1:7" hidden="1">
      <c r="A79" s="35" t="s">
        <v>70</v>
      </c>
      <c r="B79" s="51" t="s">
        <v>71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18" customHeight="1">
      <c r="A80" s="35" t="s">
        <v>72</v>
      </c>
      <c r="B80" s="51" t="s">
        <v>73</v>
      </c>
      <c r="C80" s="37">
        <v>0</v>
      </c>
      <c r="D80" s="37">
        <v>0</v>
      </c>
      <c r="E80" s="38" t="e">
        <f t="shared" si="3"/>
        <v>#DIV/0!</v>
      </c>
      <c r="F80" s="38">
        <f t="shared" si="4"/>
        <v>0</v>
      </c>
    </row>
    <row r="81" spans="1:6">
      <c r="A81" s="35" t="s">
        <v>74</v>
      </c>
      <c r="B81" s="39" t="s">
        <v>75</v>
      </c>
      <c r="C81" s="37">
        <v>483.14299999999997</v>
      </c>
      <c r="D81" s="37">
        <v>0</v>
      </c>
      <c r="E81" s="38">
        <f>SUM(D81/C81*100)</f>
        <v>0</v>
      </c>
      <c r="F81" s="38">
        <f t="shared" si="4"/>
        <v>-483.14299999999997</v>
      </c>
    </row>
    <row r="82" spans="1:6" s="6" customFormat="1" hidden="1">
      <c r="A82" s="30" t="s">
        <v>86</v>
      </c>
      <c r="B82" s="31" t="s">
        <v>87</v>
      </c>
      <c r="C82" s="32">
        <f>C83</f>
        <v>2417.7730000000001</v>
      </c>
      <c r="D82" s="32">
        <f>D83</f>
        <v>0</v>
      </c>
      <c r="E82" s="34">
        <f t="shared" si="3"/>
        <v>0</v>
      </c>
      <c r="F82" s="34">
        <f t="shared" si="4"/>
        <v>-2417.7730000000001</v>
      </c>
    </row>
    <row r="83" spans="1:6" ht="18.75" hidden="1" customHeight="1">
      <c r="A83" s="35" t="s">
        <v>88</v>
      </c>
      <c r="B83" s="39" t="s">
        <v>234</v>
      </c>
      <c r="C83" s="37">
        <v>2417.7730000000001</v>
      </c>
      <c r="D83" s="37">
        <v>0</v>
      </c>
      <c r="E83" s="38">
        <f t="shared" si="3"/>
        <v>0</v>
      </c>
      <c r="F83" s="38">
        <f t="shared" si="4"/>
        <v>-2417.7730000000001</v>
      </c>
    </row>
    <row r="84" spans="1:6" s="6" customFormat="1" ht="0.75" hidden="1" customHeight="1">
      <c r="A84" s="52">
        <v>1000</v>
      </c>
      <c r="B84" s="31" t="s">
        <v>89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5" hidden="1" customHeight="1">
      <c r="A85" s="53">
        <v>1001</v>
      </c>
      <c r="B85" s="54" t="s">
        <v>90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1003</v>
      </c>
      <c r="B86" s="54" t="s">
        <v>91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5.75" hidden="1" customHeight="1">
      <c r="A87" s="53">
        <v>1004</v>
      </c>
      <c r="B87" s="54" t="s">
        <v>92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5.25" hidden="1" customHeight="1">
      <c r="A88" s="35" t="s">
        <v>93</v>
      </c>
      <c r="B88" s="39" t="s">
        <v>94</v>
      </c>
      <c r="C88" s="37"/>
      <c r="D88" s="37"/>
      <c r="E88" s="38"/>
      <c r="F88" s="38">
        <f t="shared" si="4"/>
        <v>0</v>
      </c>
    </row>
    <row r="89" spans="1:6">
      <c r="A89" s="30" t="s">
        <v>95</v>
      </c>
      <c r="B89" s="31" t="s">
        <v>96</v>
      </c>
      <c r="C89" s="32">
        <f>C90+C91+C92+C93+C94</f>
        <v>51.911999999999999</v>
      </c>
      <c r="D89" s="32">
        <f>D90+D91+D92+D93+D94</f>
        <v>0</v>
      </c>
      <c r="E89" s="38">
        <f t="shared" si="3"/>
        <v>0</v>
      </c>
      <c r="F89" s="22">
        <f>F90+F91+F92+F93+F94</f>
        <v>-51.911999999999999</v>
      </c>
    </row>
    <row r="90" spans="1:6" ht="17.25" customHeight="1">
      <c r="A90" s="35" t="s">
        <v>97</v>
      </c>
      <c r="B90" s="39" t="s">
        <v>98</v>
      </c>
      <c r="C90" s="37">
        <v>51.911999999999999</v>
      </c>
      <c r="D90" s="37">
        <v>0</v>
      </c>
      <c r="E90" s="38">
        <f t="shared" si="3"/>
        <v>0</v>
      </c>
      <c r="F90" s="38">
        <f>SUM(D90-C90)</f>
        <v>-51.911999999999999</v>
      </c>
    </row>
    <row r="91" spans="1:6" ht="15.75" hidden="1" customHeight="1">
      <c r="A91" s="35" t="s">
        <v>99</v>
      </c>
      <c r="B91" s="39" t="s">
        <v>100</v>
      </c>
      <c r="C91" s="37"/>
      <c r="D91" s="136"/>
      <c r="E91" s="38" t="e">
        <f t="shared" si="3"/>
        <v>#DIV/0!</v>
      </c>
      <c r="F91" s="38">
        <f>SUM(D91-C91)</f>
        <v>0</v>
      </c>
    </row>
    <row r="92" spans="1:6" ht="15.75" hidden="1" customHeight="1">
      <c r="A92" s="35" t="s">
        <v>101</v>
      </c>
      <c r="B92" s="39" t="s">
        <v>102</v>
      </c>
      <c r="C92" s="37"/>
      <c r="D92" s="136"/>
      <c r="E92" s="38" t="e">
        <f t="shared" si="3"/>
        <v>#DIV/0!</v>
      </c>
      <c r="F92" s="38"/>
    </row>
    <row r="93" spans="1:6" ht="15.75" hidden="1" customHeight="1">
      <c r="A93" s="35" t="s">
        <v>103</v>
      </c>
      <c r="B93" s="39" t="s">
        <v>104</v>
      </c>
      <c r="C93" s="37"/>
      <c r="D93" s="136"/>
      <c r="E93" s="38" t="e">
        <f t="shared" si="3"/>
        <v>#DIV/0!</v>
      </c>
      <c r="F93" s="38"/>
    </row>
    <row r="94" spans="1:6" ht="15.75" hidden="1" customHeight="1">
      <c r="A94" s="35" t="s">
        <v>105</v>
      </c>
      <c r="B94" s="39" t="s">
        <v>106</v>
      </c>
      <c r="C94" s="37"/>
      <c r="D94" s="136"/>
      <c r="E94" s="38" t="e">
        <f t="shared" si="3"/>
        <v>#DIV/0!</v>
      </c>
      <c r="F94" s="38"/>
    </row>
    <row r="95" spans="1:6" s="6" customFormat="1" ht="15.75" hidden="1" customHeight="1">
      <c r="A95" s="52">
        <v>1400</v>
      </c>
      <c r="B95" s="56" t="s">
        <v>115</v>
      </c>
      <c r="C95" s="48">
        <f>C96+C97+C98</f>
        <v>0</v>
      </c>
      <c r="D95" s="224">
        <f>SUM(D96:D98)</f>
        <v>0</v>
      </c>
      <c r="E95" s="34" t="e">
        <f t="shared" si="3"/>
        <v>#DIV/0!</v>
      </c>
      <c r="F95" s="34">
        <f t="shared" si="4"/>
        <v>0</v>
      </c>
    </row>
    <row r="96" spans="1:6" hidden="1">
      <c r="A96" s="53">
        <v>1401</v>
      </c>
      <c r="B96" s="54" t="s">
        <v>116</v>
      </c>
      <c r="C96" s="49"/>
      <c r="D96" s="240"/>
      <c r="E96" s="38" t="e">
        <f t="shared" si="3"/>
        <v>#DIV/0!</v>
      </c>
      <c r="F96" s="38">
        <f t="shared" si="4"/>
        <v>0</v>
      </c>
    </row>
    <row r="97" spans="1:8" hidden="1">
      <c r="A97" s="53">
        <v>1402</v>
      </c>
      <c r="B97" s="54" t="s">
        <v>117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8" ht="16.5" hidden="1" customHeight="1">
      <c r="A98" s="53">
        <v>1403</v>
      </c>
      <c r="B98" s="54" t="s">
        <v>118</v>
      </c>
      <c r="C98" s="49">
        <v>0</v>
      </c>
      <c r="D98" s="37">
        <v>0</v>
      </c>
      <c r="E98" s="38" t="e">
        <f t="shared" si="3"/>
        <v>#DIV/0!</v>
      </c>
      <c r="F98" s="38">
        <f t="shared" si="4"/>
        <v>0</v>
      </c>
    </row>
    <row r="99" spans="1:8" s="6" customFormat="1" ht="20.25" customHeight="1">
      <c r="A99" s="52"/>
      <c r="B99" s="57" t="s">
        <v>119</v>
      </c>
      <c r="C99" s="377">
        <f>C57+C65+C67+C73+C78+C82+C84+C89+C95</f>
        <v>6786.9629999999997</v>
      </c>
      <c r="D99" s="377">
        <f>D57+D65+D67+D73+D78+D82+D84+D89+D95</f>
        <v>41.522579999999998</v>
      </c>
      <c r="E99" s="34">
        <f t="shared" si="3"/>
        <v>0.61179912134484893</v>
      </c>
      <c r="F99" s="34">
        <f t="shared" si="4"/>
        <v>-6745.4404199999999</v>
      </c>
      <c r="G99" s="293"/>
      <c r="H99" s="151"/>
    </row>
    <row r="100" spans="1:8" ht="13.5" customHeight="1">
      <c r="C100" s="117"/>
      <c r="D100" s="61"/>
    </row>
    <row r="101" spans="1:8" s="65" customFormat="1" ht="12.75">
      <c r="A101" s="63" t="s">
        <v>120</v>
      </c>
      <c r="B101" s="63"/>
      <c r="C101" s="134"/>
      <c r="D101" s="134"/>
    </row>
    <row r="102" spans="1:8" s="65" customFormat="1" ht="12.75">
      <c r="A102" s="66" t="s">
        <v>121</v>
      </c>
      <c r="B102" s="66"/>
      <c r="C102" s="119" t="s">
        <v>122</v>
      </c>
    </row>
    <row r="104" spans="1:8" ht="5.25" customHeight="1"/>
  </sheetData>
  <customSheetViews>
    <customSheetView guid="{48371D92-7293-4EF7-9726-BD0490560EEB}" hiddenRows="1" topLeftCell="A30">
      <selection activeCell="D51" sqref="D51"/>
      <pageMargins left="0.7" right="0.7" top="0.75" bottom="0.75" header="0.3" footer="0.3"/>
      <pageSetup paperSize="9" scale="54" orientation="portrait" r:id="rId1"/>
    </customSheetView>
    <customSheetView guid="{1A52382B-3765-4E8C-903F-6B8919B7242E}" hiddenRows="1" topLeftCell="A36">
      <selection activeCell="D51" sqref="D51"/>
      <pageMargins left="0.7" right="0.7" top="0.75" bottom="0.75" header="0.3" footer="0.3"/>
      <pageSetup paperSize="9" scale="54" orientation="portrait" r:id="rId2"/>
    </customSheetView>
    <customSheetView guid="{B30CE22D-C12F-4E12-8BB9-3AAE0A6991CC}" scale="70" showPageBreaks="1" printArea="1" hiddenRows="1" view="pageBreakPreview" topLeftCell="A31">
      <selection activeCell="D63" sqref="D63"/>
      <pageMargins left="0.70866141732283472" right="0.70866141732283472" top="0.74803149606299213" bottom="0.74803149606299213" header="0.31496062992125984" footer="0.31496062992125984"/>
      <pageSetup paperSize="9" scale="59" orientation="portrait" r:id="rId3"/>
    </customSheetView>
    <customSheetView guid="{42584DC0-1D41-4C93-9B38-C388E7B8DAC4}" scale="70" showPageBreaks="1" printArea="1" hiddenRows="1" view="pageBreakPreview">
      <selection activeCell="G7" sqref="G7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1718F1EE-9F48-4DBE-9531-3B70F9C4A5DD}" scale="70" showPageBreaks="1" printArea="1" hiddenRows="1" view="pageBreakPreview" topLeftCell="A13">
      <selection activeCell="C52" sqref="C52:D52"/>
      <pageMargins left="0.7" right="0.7" top="0.75" bottom="0.75" header="0.3" footer="0.3"/>
      <pageSetup paperSize="9" scale="39" orientation="portrait" r:id="rId5"/>
    </customSheetView>
    <customSheetView guid="{3DCB9AAA-F09C-4EA6-B992-F93E466D374A}" hiddenRows="1" topLeftCell="A51">
      <selection activeCell="B100" sqref="B100"/>
      <pageMargins left="0.7" right="0.7" top="0.75" bottom="0.75" header="0.3" footer="0.3"/>
      <pageSetup paperSize="9" scale="54" orientation="portrait" r:id="rId6"/>
    </customSheetView>
    <customSheetView guid="{A54C432C-6C68-4B53-A75C-446EB3A61B2B}" scale="70" showPageBreaks="1" printArea="1" hiddenRows="1" view="pageBreakPreview" topLeftCell="A15">
      <selection activeCell="D28" sqref="D28"/>
      <pageMargins left="0.70866141732283472" right="0.70866141732283472" top="0.74803149606299213" bottom="0.74803149606299213" header="0.31496062992125984" footer="0.31496062992125984"/>
      <pageSetup paperSize="9" scale="59" orientation="portrait" r:id="rId7"/>
    </customSheetView>
    <customSheetView guid="{5BFCA170-DEAE-4D2C-98A0-1E68B427AC01}" showPageBreaks="1" printArea="1" hiddenRows="1" topLeftCell="A30">
      <selection activeCell="D51" sqref="D51"/>
      <pageMargins left="0.7" right="0.7" top="0.75" bottom="0.75" header="0.3" footer="0.3"/>
      <pageSetup paperSize="9" scale="54" orientation="portrait" r:id="rId8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54" orientation="portrait" r:id="rId9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99"/>
  <sheetViews>
    <sheetView topLeftCell="A6" zoomScaleSheetLayoutView="70" workbookViewId="0">
      <selection activeCell="D28" sqref="D28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7" style="62" customWidth="1"/>
    <col min="5" max="5" width="10.85546875" style="62" customWidth="1"/>
    <col min="6" max="6" width="13.710937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 ht="19.5" customHeight="1">
      <c r="A1" s="537" t="s">
        <v>432</v>
      </c>
      <c r="B1" s="537"/>
      <c r="C1" s="537"/>
      <c r="D1" s="537"/>
      <c r="E1" s="537"/>
      <c r="F1" s="537"/>
    </row>
    <row r="2" spans="1:6">
      <c r="A2" s="537"/>
      <c r="B2" s="537"/>
      <c r="C2" s="537"/>
      <c r="D2" s="537"/>
      <c r="E2" s="537"/>
      <c r="F2" s="537"/>
    </row>
    <row r="3" spans="1:6" ht="64.5" customHeight="1">
      <c r="A3" s="2" t="s">
        <v>1</v>
      </c>
      <c r="B3" s="2" t="s">
        <v>2</v>
      </c>
      <c r="C3" s="72" t="s">
        <v>434</v>
      </c>
      <c r="D3" s="73" t="s">
        <v>417</v>
      </c>
      <c r="E3" s="72" t="s">
        <v>3</v>
      </c>
      <c r="F3" s="74" t="s">
        <v>4</v>
      </c>
    </row>
    <row r="4" spans="1:6" s="6" customFormat="1" ht="17.25" customHeight="1">
      <c r="A4" s="3"/>
      <c r="B4" s="4" t="s">
        <v>5</v>
      </c>
      <c r="C4" s="5">
        <f>C5+C12+C14+C17+C7</f>
        <v>1998.069</v>
      </c>
      <c r="D4" s="5">
        <f>D5+D12+D14+D17+D7</f>
        <v>72.751660000000001</v>
      </c>
      <c r="E4" s="5">
        <f>SUM(D4/C4*100)</f>
        <v>3.6410984805830027</v>
      </c>
      <c r="F4" s="5">
        <f>SUM(D4-C4)</f>
        <v>-1925.3173400000001</v>
      </c>
    </row>
    <row r="5" spans="1:6" s="6" customFormat="1">
      <c r="A5" s="3">
        <v>1010000000</v>
      </c>
      <c r="B5" s="4" t="s">
        <v>6</v>
      </c>
      <c r="C5" s="5">
        <f>C6</f>
        <v>109.68899999999999</v>
      </c>
      <c r="D5" s="5">
        <f>D6</f>
        <v>1.3319099999999999</v>
      </c>
      <c r="E5" s="5">
        <f t="shared" ref="E5:E48" si="0">SUM(D5/C5*100)</f>
        <v>1.2142603178076199</v>
      </c>
      <c r="F5" s="5">
        <f t="shared" ref="F5:F48" si="1">SUM(D5-C5)</f>
        <v>-108.35709</v>
      </c>
    </row>
    <row r="6" spans="1:6">
      <c r="A6" s="7">
        <v>1010200001</v>
      </c>
      <c r="B6" s="8" t="s">
        <v>229</v>
      </c>
      <c r="C6" s="9">
        <v>109.68899999999999</v>
      </c>
      <c r="D6" s="10">
        <v>1.3319099999999999</v>
      </c>
      <c r="E6" s="9">
        <f t="shared" ref="E6:E11" si="2">SUM(D6/C6*100)</f>
        <v>1.2142603178076199</v>
      </c>
      <c r="F6" s="9">
        <f t="shared" si="1"/>
        <v>-108.35709</v>
      </c>
    </row>
    <row r="7" spans="1:6" ht="31.5">
      <c r="A7" s="3">
        <v>1030000000</v>
      </c>
      <c r="B7" s="13" t="s">
        <v>281</v>
      </c>
      <c r="C7" s="5">
        <f>C8+C10+C9</f>
        <v>422.38</v>
      </c>
      <c r="D7" s="5">
        <f>D8+D10+D9+D11</f>
        <v>48.072980000000001</v>
      </c>
      <c r="E7" s="5">
        <f t="shared" si="2"/>
        <v>11.381452720299256</v>
      </c>
      <c r="F7" s="5">
        <f t="shared" si="1"/>
        <v>-374.30701999999997</v>
      </c>
    </row>
    <row r="8" spans="1:6">
      <c r="A8" s="7">
        <v>1030223001</v>
      </c>
      <c r="B8" s="8" t="s">
        <v>283</v>
      </c>
      <c r="C8" s="9">
        <v>157.55000000000001</v>
      </c>
      <c r="D8" s="10">
        <v>20.993749999999999</v>
      </c>
      <c r="E8" s="9">
        <f t="shared" si="2"/>
        <v>13.325134877816563</v>
      </c>
      <c r="F8" s="9">
        <f t="shared" si="1"/>
        <v>-136.55625000000001</v>
      </c>
    </row>
    <row r="9" spans="1:6">
      <c r="A9" s="7">
        <v>1030224001</v>
      </c>
      <c r="B9" s="8" t="s">
        <v>289</v>
      </c>
      <c r="C9" s="9">
        <v>1.69</v>
      </c>
      <c r="D9" s="10">
        <v>0.15675</v>
      </c>
      <c r="E9" s="9">
        <f t="shared" si="2"/>
        <v>9.2751479289940839</v>
      </c>
      <c r="F9" s="9">
        <f t="shared" si="1"/>
        <v>-1.53325</v>
      </c>
    </row>
    <row r="10" spans="1:6">
      <c r="A10" s="7">
        <v>1030225001</v>
      </c>
      <c r="B10" s="8" t="s">
        <v>282</v>
      </c>
      <c r="C10" s="9">
        <v>263.14</v>
      </c>
      <c r="D10" s="10">
        <v>30.555499999999999</v>
      </c>
      <c r="E10" s="9">
        <f t="shared" si="2"/>
        <v>11.611879607813332</v>
      </c>
      <c r="F10" s="9">
        <f t="shared" si="1"/>
        <v>-232.58449999999999</v>
      </c>
    </row>
    <row r="11" spans="1:6">
      <c r="A11" s="7">
        <v>1030226001</v>
      </c>
      <c r="B11" s="8" t="s">
        <v>291</v>
      </c>
      <c r="C11" s="9">
        <v>0</v>
      </c>
      <c r="D11" s="10">
        <v>-3.6330200000000001</v>
      </c>
      <c r="E11" s="9" t="e">
        <f t="shared" si="2"/>
        <v>#DIV/0!</v>
      </c>
      <c r="F11" s="9">
        <f t="shared" si="1"/>
        <v>-3.6330200000000001</v>
      </c>
    </row>
    <row r="12" spans="1:6" s="6" customFormat="1">
      <c r="A12" s="3">
        <v>1050000000</v>
      </c>
      <c r="B12" s="4" t="s">
        <v>7</v>
      </c>
      <c r="C12" s="5">
        <f>SUM(C13:C13)</f>
        <v>5</v>
      </c>
      <c r="D12" s="5">
        <f>SUM(D13:D13)</f>
        <v>0.74790000000000001</v>
      </c>
      <c r="E12" s="5">
        <f t="shared" si="0"/>
        <v>14.957999999999998</v>
      </c>
      <c r="F12" s="5">
        <f t="shared" si="1"/>
        <v>-4.2521000000000004</v>
      </c>
    </row>
    <row r="13" spans="1:6" ht="15.75" customHeight="1">
      <c r="A13" s="7">
        <v>1050300000</v>
      </c>
      <c r="B13" s="11" t="s">
        <v>230</v>
      </c>
      <c r="C13" s="12">
        <v>5</v>
      </c>
      <c r="D13" s="10">
        <v>0.74790000000000001</v>
      </c>
      <c r="E13" s="9">
        <f t="shared" si="0"/>
        <v>14.957999999999998</v>
      </c>
      <c r="F13" s="9">
        <f t="shared" si="1"/>
        <v>-4.2521000000000004</v>
      </c>
    </row>
    <row r="14" spans="1:6" s="6" customFormat="1" ht="15.75" customHeight="1">
      <c r="A14" s="3">
        <v>1060000000</v>
      </c>
      <c r="B14" s="4" t="s">
        <v>136</v>
      </c>
      <c r="C14" s="5">
        <f>C15+C16</f>
        <v>1456</v>
      </c>
      <c r="D14" s="5">
        <f>D15+D16</f>
        <v>22.198869999999999</v>
      </c>
      <c r="E14" s="5">
        <f t="shared" si="0"/>
        <v>1.5246476648351648</v>
      </c>
      <c r="F14" s="5">
        <f t="shared" si="1"/>
        <v>-1433.8011300000001</v>
      </c>
    </row>
    <row r="15" spans="1:6" s="6" customFormat="1" ht="15.75" customHeight="1">
      <c r="A15" s="7">
        <v>1060100000</v>
      </c>
      <c r="B15" s="11" t="s">
        <v>9</v>
      </c>
      <c r="C15" s="9">
        <v>428</v>
      </c>
      <c r="D15" s="10">
        <v>0.27701999999999999</v>
      </c>
      <c r="E15" s="9">
        <f t="shared" si="0"/>
        <v>6.4724299065420557E-2</v>
      </c>
      <c r="F15" s="9">
        <f>SUM(D15-C15)</f>
        <v>-427.72298000000001</v>
      </c>
    </row>
    <row r="16" spans="1:6" ht="15.75" customHeight="1">
      <c r="A16" s="7">
        <v>1060600000</v>
      </c>
      <c r="B16" s="11" t="s">
        <v>8</v>
      </c>
      <c r="C16" s="9">
        <v>1028</v>
      </c>
      <c r="D16" s="10">
        <v>21.921849999999999</v>
      </c>
      <c r="E16" s="9">
        <f t="shared" si="0"/>
        <v>2.1324756809338519</v>
      </c>
      <c r="F16" s="9">
        <f t="shared" si="1"/>
        <v>-1006.0781500000001</v>
      </c>
    </row>
    <row r="17" spans="1:6" s="6" customFormat="1">
      <c r="A17" s="3">
        <v>1080000000</v>
      </c>
      <c r="B17" s="4" t="s">
        <v>11</v>
      </c>
      <c r="C17" s="5">
        <f>C18</f>
        <v>5</v>
      </c>
      <c r="D17" s="5">
        <f>D18</f>
        <v>0.4</v>
      </c>
      <c r="E17" s="5">
        <f t="shared" si="0"/>
        <v>8</v>
      </c>
      <c r="F17" s="5">
        <f t="shared" si="1"/>
        <v>-4.5999999999999996</v>
      </c>
    </row>
    <row r="18" spans="1:6">
      <c r="A18" s="7">
        <v>1080400001</v>
      </c>
      <c r="B18" s="8" t="s">
        <v>228</v>
      </c>
      <c r="C18" s="9">
        <v>5</v>
      </c>
      <c r="D18" s="10">
        <v>0.4</v>
      </c>
      <c r="E18" s="9">
        <f t="shared" si="0"/>
        <v>8</v>
      </c>
      <c r="F18" s="9">
        <f t="shared" si="1"/>
        <v>-4.5999999999999996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1.5" hidden="1">
      <c r="A20" s="3">
        <v>1090000000</v>
      </c>
      <c r="B20" s="13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233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C26+C29+C31+C34</f>
        <v>2309.7787900000003</v>
      </c>
      <c r="D25" s="5">
        <f>D26+D29+D31+D34</f>
        <v>18.843589999999999</v>
      </c>
      <c r="E25" s="5">
        <f t="shared" si="0"/>
        <v>0.81581795112076494</v>
      </c>
      <c r="F25" s="5">
        <f t="shared" si="1"/>
        <v>-2290.9352000000003</v>
      </c>
    </row>
    <row r="26" spans="1:6" s="6" customFormat="1" ht="32.25" customHeight="1">
      <c r="A26" s="3">
        <v>1110000000</v>
      </c>
      <c r="B26" s="13" t="s">
        <v>129</v>
      </c>
      <c r="C26" s="5">
        <f>C27+C28</f>
        <v>300</v>
      </c>
      <c r="D26" s="5">
        <f>D27+D28+D30</f>
        <v>12.44459</v>
      </c>
      <c r="E26" s="5">
        <f t="shared" si="0"/>
        <v>4.1481966666666672</v>
      </c>
      <c r="F26" s="5">
        <f t="shared" si="1"/>
        <v>-287.55540999999999</v>
      </c>
    </row>
    <row r="27" spans="1:6" ht="15" customHeight="1">
      <c r="A27" s="16">
        <v>1110502510</v>
      </c>
      <c r="B27" s="17" t="s">
        <v>226</v>
      </c>
      <c r="C27" s="12">
        <v>300</v>
      </c>
      <c r="D27" s="10">
        <v>12.44459</v>
      </c>
      <c r="E27" s="5">
        <f t="shared" si="0"/>
        <v>4.1481966666666672</v>
      </c>
      <c r="F27" s="9">
        <f t="shared" si="1"/>
        <v>-287.55540999999999</v>
      </c>
    </row>
    <row r="28" spans="1:6" ht="19.5" customHeight="1">
      <c r="A28" s="7">
        <v>1110503505</v>
      </c>
      <c r="B28" s="11" t="s">
        <v>225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41.25" hidden="1" customHeight="1">
      <c r="A29" s="3">
        <v>1130000000</v>
      </c>
      <c r="B29" s="13" t="s">
        <v>131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 ht="24" hidden="1" customHeight="1">
      <c r="A30" s="7">
        <v>1130305005</v>
      </c>
      <c r="B30" s="8" t="s">
        <v>224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33" customHeight="1">
      <c r="A31" s="109">
        <v>1140000000</v>
      </c>
      <c r="B31" s="110" t="s">
        <v>132</v>
      </c>
      <c r="C31" s="5">
        <f>C33</f>
        <v>2009.7787900000001</v>
      </c>
      <c r="D31" s="5">
        <f>D32+D33</f>
        <v>6.399</v>
      </c>
      <c r="E31" s="5">
        <f t="shared" si="0"/>
        <v>0.31839324963719012</v>
      </c>
      <c r="F31" s="5">
        <f t="shared" si="1"/>
        <v>-2003.3797900000002</v>
      </c>
    </row>
    <row r="32" spans="1:6" ht="27" hidden="1" customHeight="1">
      <c r="A32" s="16">
        <v>1140200000</v>
      </c>
      <c r="B32" s="18" t="s">
        <v>222</v>
      </c>
      <c r="C32" s="9"/>
      <c r="D32" s="10">
        <v>6.399</v>
      </c>
      <c r="E32" s="9" t="e">
        <f t="shared" si="0"/>
        <v>#DIV/0!</v>
      </c>
      <c r="F32" s="9">
        <f t="shared" si="1"/>
        <v>6.399</v>
      </c>
    </row>
    <row r="33" spans="1:8" ht="27" customHeight="1">
      <c r="A33" s="7">
        <v>1140600000</v>
      </c>
      <c r="B33" s="8" t="s">
        <v>223</v>
      </c>
      <c r="C33" s="9">
        <v>2009.7787900000001</v>
      </c>
      <c r="D33" s="10">
        <v>0</v>
      </c>
      <c r="E33" s="9">
        <f t="shared" si="0"/>
        <v>0</v>
      </c>
      <c r="F33" s="9">
        <f t="shared" si="1"/>
        <v>-2009.7787900000001</v>
      </c>
    </row>
    <row r="34" spans="1:8" ht="27" customHeight="1">
      <c r="A34" s="3">
        <v>1170000000</v>
      </c>
      <c r="B34" s="13" t="s">
        <v>135</v>
      </c>
      <c r="C34" s="5">
        <f>C35+C36</f>
        <v>0</v>
      </c>
      <c r="D34" s="5">
        <f>D35+D36</f>
        <v>0</v>
      </c>
      <c r="E34" s="5" t="e">
        <f t="shared" si="0"/>
        <v>#DIV/0!</v>
      </c>
      <c r="F34" s="5">
        <f t="shared" si="1"/>
        <v>0</v>
      </c>
    </row>
    <row r="35" spans="1:8" ht="23.25" customHeight="1">
      <c r="A35" s="7">
        <v>1170105005</v>
      </c>
      <c r="B35" s="8" t="s">
        <v>18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8" ht="32.25" customHeight="1">
      <c r="A36" s="7">
        <v>1170505005</v>
      </c>
      <c r="B36" s="11" t="s">
        <v>221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8" s="6" customFormat="1" ht="15" customHeight="1">
      <c r="A37" s="3">
        <v>1000000000</v>
      </c>
      <c r="B37" s="4" t="s">
        <v>19</v>
      </c>
      <c r="C37" s="127">
        <f>SUM(C4,C25)</f>
        <v>4307.8477899999998</v>
      </c>
      <c r="D37" s="127">
        <f>D4+D25</f>
        <v>91.595249999999993</v>
      </c>
      <c r="E37" s="5">
        <f t="shared" si="0"/>
        <v>2.1262415587807943</v>
      </c>
      <c r="F37" s="5">
        <f t="shared" si="1"/>
        <v>-4216.2525399999995</v>
      </c>
    </row>
    <row r="38" spans="1:8" s="6" customFormat="1">
      <c r="A38" s="3">
        <v>2000000000</v>
      </c>
      <c r="B38" s="4" t="s">
        <v>20</v>
      </c>
      <c r="C38" s="343">
        <f>C39+C41+C42+C44+C45+C46+C40</f>
        <v>6705.3279999999995</v>
      </c>
      <c r="D38" s="343">
        <f>D39+D41+D42+D44+D45+D46+D40</f>
        <v>53.31</v>
      </c>
      <c r="E38" s="5">
        <f t="shared" si="0"/>
        <v>0.79503940746821034</v>
      </c>
      <c r="F38" s="5">
        <f t="shared" si="1"/>
        <v>-6652.0179999999991</v>
      </c>
      <c r="G38" s="19"/>
    </row>
    <row r="39" spans="1:8">
      <c r="A39" s="16">
        <v>2021000000</v>
      </c>
      <c r="B39" s="17" t="s">
        <v>21</v>
      </c>
      <c r="C39" s="12">
        <v>550.70000000000005</v>
      </c>
      <c r="D39" s="443">
        <v>45.892000000000003</v>
      </c>
      <c r="E39" s="9">
        <f t="shared" si="0"/>
        <v>8.3333938623569992</v>
      </c>
      <c r="F39" s="9">
        <f t="shared" si="1"/>
        <v>-504.80800000000005</v>
      </c>
    </row>
    <row r="40" spans="1:8" ht="15.75" customHeight="1">
      <c r="A40" s="16">
        <v>2021500200</v>
      </c>
      <c r="B40" s="17" t="s">
        <v>232</v>
      </c>
      <c r="C40" s="12">
        <v>1550</v>
      </c>
      <c r="D40" s="20">
        <v>0</v>
      </c>
      <c r="E40" s="9">
        <f t="shared" si="0"/>
        <v>0</v>
      </c>
      <c r="F40" s="9">
        <f t="shared" si="1"/>
        <v>-1550</v>
      </c>
    </row>
    <row r="41" spans="1:8">
      <c r="A41" s="16">
        <v>2022000000</v>
      </c>
      <c r="B41" s="17" t="s">
        <v>22</v>
      </c>
      <c r="C41" s="12">
        <v>4512.58</v>
      </c>
      <c r="D41" s="10">
        <v>0</v>
      </c>
      <c r="E41" s="9">
        <f t="shared" si="0"/>
        <v>0</v>
      </c>
      <c r="F41" s="9">
        <f t="shared" si="1"/>
        <v>-4512.58</v>
      </c>
    </row>
    <row r="42" spans="1:8" ht="13.5" customHeight="1">
      <c r="A42" s="16">
        <v>2023000000</v>
      </c>
      <c r="B42" s="17" t="s">
        <v>23</v>
      </c>
      <c r="C42" s="12">
        <v>92.048000000000002</v>
      </c>
      <c r="D42" s="251">
        <v>7.4180000000000001</v>
      </c>
      <c r="E42" s="9">
        <f t="shared" si="0"/>
        <v>8.0588388666782542</v>
      </c>
      <c r="F42" s="9">
        <f t="shared" si="1"/>
        <v>-84.63</v>
      </c>
    </row>
    <row r="43" spans="1:8" hidden="1">
      <c r="A43" s="16">
        <v>2070503010</v>
      </c>
      <c r="B43" s="17" t="s">
        <v>271</v>
      </c>
      <c r="C43" s="12">
        <v>0</v>
      </c>
      <c r="D43" s="251">
        <v>0</v>
      </c>
      <c r="E43" s="9" t="e">
        <f t="shared" si="0"/>
        <v>#DIV/0!</v>
      </c>
      <c r="F43" s="9">
        <f t="shared" si="1"/>
        <v>0</v>
      </c>
    </row>
    <row r="44" spans="1:8" ht="27.75" customHeight="1">
      <c r="A44" s="16">
        <v>2020400000</v>
      </c>
      <c r="B44" s="17" t="s">
        <v>24</v>
      </c>
      <c r="C44" s="12">
        <v>0</v>
      </c>
      <c r="D44" s="252">
        <v>0</v>
      </c>
      <c r="E44" s="9" t="e">
        <f t="shared" si="0"/>
        <v>#DIV/0!</v>
      </c>
      <c r="F44" s="9">
        <f t="shared" si="1"/>
        <v>0</v>
      </c>
    </row>
    <row r="45" spans="1:8" ht="19.5" customHeight="1">
      <c r="A45" s="16">
        <v>2070000000</v>
      </c>
      <c r="B45" s="18" t="s">
        <v>298</v>
      </c>
      <c r="C45" s="12">
        <v>0</v>
      </c>
      <c r="D45" s="252">
        <v>0</v>
      </c>
      <c r="E45" s="9">
        <v>922</v>
      </c>
      <c r="F45" s="9">
        <f t="shared" si="1"/>
        <v>0</v>
      </c>
      <c r="G45" s="357"/>
      <c r="H45" s="357"/>
    </row>
    <row r="46" spans="1:8" ht="30.75" customHeight="1">
      <c r="A46" s="7">
        <v>2190500005</v>
      </c>
      <c r="B46" s="11" t="s">
        <v>26</v>
      </c>
      <c r="C46" s="14"/>
      <c r="D46" s="14"/>
      <c r="E46" s="5"/>
      <c r="F46" s="5">
        <f>SUM(D46-C46)</f>
        <v>0</v>
      </c>
    </row>
    <row r="47" spans="1:8" s="6" customFormat="1" ht="31.5">
      <c r="A47" s="3">
        <v>3000000000</v>
      </c>
      <c r="B47" s="13" t="s">
        <v>27</v>
      </c>
      <c r="C47" s="277">
        <v>0</v>
      </c>
      <c r="D47" s="14">
        <v>0</v>
      </c>
      <c r="E47" s="5" t="e">
        <f t="shared" si="0"/>
        <v>#DIV/0!</v>
      </c>
      <c r="F47" s="5">
        <f t="shared" si="1"/>
        <v>0</v>
      </c>
    </row>
    <row r="48" spans="1:8" s="6" customFormat="1" ht="15" customHeight="1">
      <c r="A48" s="3"/>
      <c r="B48" s="4" t="s">
        <v>28</v>
      </c>
      <c r="C48" s="371">
        <f>SUM(C37,C38,C47)</f>
        <v>11013.175789999999</v>
      </c>
      <c r="D48" s="372">
        <f>D37+D38</f>
        <v>144.90525</v>
      </c>
      <c r="E48" s="5">
        <f t="shared" si="0"/>
        <v>1.3157444570309542</v>
      </c>
      <c r="F48" s="5">
        <f t="shared" si="1"/>
        <v>-10868.27054</v>
      </c>
      <c r="G48" s="293"/>
    </row>
    <row r="49" spans="1:6" s="6" customFormat="1">
      <c r="A49" s="3"/>
      <c r="B49" s="21" t="s">
        <v>321</v>
      </c>
      <c r="C49" s="373">
        <f>C48-C94</f>
        <v>0</v>
      </c>
      <c r="D49" s="373">
        <f>D48-D94</f>
        <v>115.89125</v>
      </c>
      <c r="E49" s="22"/>
      <c r="F49" s="22"/>
    </row>
    <row r="50" spans="1:6" ht="23.25" customHeight="1">
      <c r="A50" s="23"/>
      <c r="B50" s="24"/>
      <c r="C50" s="326"/>
      <c r="D50" s="326"/>
      <c r="E50" s="26"/>
      <c r="F50" s="27"/>
    </row>
    <row r="51" spans="1:6" ht="63">
      <c r="A51" s="28" t="s">
        <v>1</v>
      </c>
      <c r="B51" s="28" t="s">
        <v>29</v>
      </c>
      <c r="C51" s="72" t="s">
        <v>434</v>
      </c>
      <c r="D51" s="73" t="s">
        <v>413</v>
      </c>
      <c r="E51" s="72" t="s">
        <v>3</v>
      </c>
      <c r="F51" s="74" t="s">
        <v>4</v>
      </c>
    </row>
    <row r="52" spans="1:6" ht="18" customHeight="1">
      <c r="A52" s="29">
        <v>1</v>
      </c>
      <c r="B52" s="28">
        <v>2</v>
      </c>
      <c r="C52" s="87">
        <v>3</v>
      </c>
      <c r="D52" s="87">
        <v>4</v>
      </c>
      <c r="E52" s="87">
        <v>5</v>
      </c>
      <c r="F52" s="87">
        <v>6</v>
      </c>
    </row>
    <row r="53" spans="1:6" s="6" customFormat="1">
      <c r="A53" s="30" t="s">
        <v>30</v>
      </c>
      <c r="B53" s="31" t="s">
        <v>31</v>
      </c>
      <c r="C53" s="410">
        <f>C54+C55+C56+C57+C58+C60+C59</f>
        <v>1294.6619999999998</v>
      </c>
      <c r="D53" s="410">
        <f>D54+D55+D56+D57+D58+D60+D59</f>
        <v>25.763999999999999</v>
      </c>
      <c r="E53" s="34">
        <f>SUM(D53/C53*100)</f>
        <v>1.9900174717416594</v>
      </c>
      <c r="F53" s="34">
        <f>SUM(D53-C53)</f>
        <v>-1268.8979999999999</v>
      </c>
    </row>
    <row r="54" spans="1:6" s="6" customFormat="1" ht="31.5" hidden="1">
      <c r="A54" s="35" t="s">
        <v>32</v>
      </c>
      <c r="B54" s="36" t="s">
        <v>33</v>
      </c>
      <c r="C54" s="37"/>
      <c r="D54" s="37"/>
      <c r="E54" s="38"/>
      <c r="F54" s="38"/>
    </row>
    <row r="55" spans="1:6" ht="20.25" customHeight="1">
      <c r="A55" s="35" t="s">
        <v>34</v>
      </c>
      <c r="B55" s="39" t="s">
        <v>35</v>
      </c>
      <c r="C55" s="37">
        <v>1286.5719999999999</v>
      </c>
      <c r="D55" s="37">
        <v>25.763999999999999</v>
      </c>
      <c r="E55" s="38">
        <f t="shared" ref="E55:E94" si="3">SUM(D55/C55*100)</f>
        <v>2.0025307561488983</v>
      </c>
      <c r="F55" s="38">
        <f t="shared" ref="F55:F94" si="4">SUM(D55-C55)</f>
        <v>-1260.808</v>
      </c>
    </row>
    <row r="56" spans="1:6" ht="16.5" hidden="1" customHeight="1">
      <c r="A56" s="35" t="s">
        <v>36</v>
      </c>
      <c r="B56" s="39" t="s">
        <v>37</v>
      </c>
      <c r="C56" s="37"/>
      <c r="D56" s="37"/>
      <c r="E56" s="38"/>
      <c r="F56" s="38">
        <f t="shared" si="4"/>
        <v>0</v>
      </c>
    </row>
    <row r="57" spans="1:6" ht="31.5" hidden="1" customHeight="1">
      <c r="A57" s="35" t="s">
        <v>38</v>
      </c>
      <c r="B57" s="39" t="s">
        <v>39</v>
      </c>
      <c r="C57" s="37"/>
      <c r="D57" s="37"/>
      <c r="E57" s="38" t="e">
        <f t="shared" si="3"/>
        <v>#DIV/0!</v>
      </c>
      <c r="F57" s="38">
        <f t="shared" si="4"/>
        <v>0</v>
      </c>
    </row>
    <row r="58" spans="1:6" ht="0.75" customHeight="1">
      <c r="A58" s="35" t="s">
        <v>40</v>
      </c>
      <c r="B58" s="39" t="s">
        <v>41</v>
      </c>
      <c r="C58" s="37">
        <v>0</v>
      </c>
      <c r="D58" s="37">
        <v>0</v>
      </c>
      <c r="E58" s="38" t="e">
        <f t="shared" si="3"/>
        <v>#DIV/0!</v>
      </c>
      <c r="F58" s="38">
        <f t="shared" si="4"/>
        <v>0</v>
      </c>
    </row>
    <row r="59" spans="1:6" ht="18" customHeight="1">
      <c r="A59" s="35" t="s">
        <v>42</v>
      </c>
      <c r="B59" s="39" t="s">
        <v>43</v>
      </c>
      <c r="C59" s="40">
        <v>5</v>
      </c>
      <c r="D59" s="40">
        <v>0</v>
      </c>
      <c r="E59" s="38">
        <f t="shared" si="3"/>
        <v>0</v>
      </c>
      <c r="F59" s="38">
        <f t="shared" si="4"/>
        <v>-5</v>
      </c>
    </row>
    <row r="60" spans="1:6" ht="15.75" customHeight="1">
      <c r="A60" s="35" t="s">
        <v>44</v>
      </c>
      <c r="B60" s="39" t="s">
        <v>45</v>
      </c>
      <c r="C60" s="37">
        <v>3.09</v>
      </c>
      <c r="D60" s="37">
        <v>0</v>
      </c>
      <c r="E60" s="38">
        <f t="shared" si="3"/>
        <v>0</v>
      </c>
      <c r="F60" s="38">
        <f t="shared" si="4"/>
        <v>-3.09</v>
      </c>
    </row>
    <row r="61" spans="1:6" s="6" customFormat="1">
      <c r="A61" s="41" t="s">
        <v>46</v>
      </c>
      <c r="B61" s="42" t="s">
        <v>47</v>
      </c>
      <c r="C61" s="410">
        <f>C62</f>
        <v>88.974999999999994</v>
      </c>
      <c r="D61" s="410">
        <f>D62</f>
        <v>2</v>
      </c>
      <c r="E61" s="34">
        <f t="shared" si="3"/>
        <v>2.2478224220286598</v>
      </c>
      <c r="F61" s="34">
        <f t="shared" si="4"/>
        <v>-86.974999999999994</v>
      </c>
    </row>
    <row r="62" spans="1:6">
      <c r="A62" s="43" t="s">
        <v>48</v>
      </c>
      <c r="B62" s="44" t="s">
        <v>49</v>
      </c>
      <c r="C62" s="37">
        <v>88.974999999999994</v>
      </c>
      <c r="D62" s="37">
        <v>2</v>
      </c>
      <c r="E62" s="38">
        <f t="shared" si="3"/>
        <v>2.2478224220286598</v>
      </c>
      <c r="F62" s="38">
        <f t="shared" si="4"/>
        <v>-86.974999999999994</v>
      </c>
    </row>
    <row r="63" spans="1:6" s="6" customFormat="1" ht="16.5" customHeight="1">
      <c r="A63" s="30" t="s">
        <v>50</v>
      </c>
      <c r="B63" s="31" t="s">
        <v>51</v>
      </c>
      <c r="C63" s="410">
        <f>C67+C66</f>
        <v>12</v>
      </c>
      <c r="D63" s="410">
        <f>D67+D66</f>
        <v>1.25</v>
      </c>
      <c r="E63" s="34">
        <f t="shared" si="3"/>
        <v>10.416666666666668</v>
      </c>
      <c r="F63" s="34">
        <f t="shared" si="4"/>
        <v>-10.75</v>
      </c>
    </row>
    <row r="64" spans="1:6" hidden="1">
      <c r="A64" s="35" t="s">
        <v>52</v>
      </c>
      <c r="B64" s="39" t="s">
        <v>53</v>
      </c>
      <c r="C64" s="37"/>
      <c r="D64" s="37"/>
      <c r="E64" s="34" t="e">
        <f t="shared" si="3"/>
        <v>#DIV/0!</v>
      </c>
      <c r="F64" s="34">
        <f t="shared" si="4"/>
        <v>0</v>
      </c>
    </row>
    <row r="65" spans="1:7" ht="19.5" hidden="1" customHeight="1">
      <c r="A65" s="45" t="s">
        <v>54</v>
      </c>
      <c r="B65" s="39" t="s">
        <v>55</v>
      </c>
      <c r="C65" s="37"/>
      <c r="D65" s="37"/>
      <c r="E65" s="34" t="e">
        <f t="shared" si="3"/>
        <v>#DIV/0!</v>
      </c>
      <c r="F65" s="34">
        <f t="shared" si="4"/>
        <v>0</v>
      </c>
    </row>
    <row r="66" spans="1:7" ht="18" customHeight="1">
      <c r="A66" s="46" t="s">
        <v>56</v>
      </c>
      <c r="B66" s="47" t="s">
        <v>57</v>
      </c>
      <c r="C66" s="96">
        <v>2</v>
      </c>
      <c r="D66" s="37">
        <v>0</v>
      </c>
      <c r="E66" s="34">
        <f t="shared" si="3"/>
        <v>0</v>
      </c>
      <c r="F66" s="34">
        <f t="shared" si="4"/>
        <v>-2</v>
      </c>
    </row>
    <row r="67" spans="1:7" ht="15.75" customHeight="1">
      <c r="A67" s="46" t="s">
        <v>219</v>
      </c>
      <c r="B67" s="47" t="s">
        <v>220</v>
      </c>
      <c r="C67" s="37">
        <v>10</v>
      </c>
      <c r="D67" s="37">
        <v>1.25</v>
      </c>
      <c r="E67" s="34">
        <f t="shared" si="3"/>
        <v>12.5</v>
      </c>
      <c r="F67" s="34">
        <f t="shared" si="4"/>
        <v>-8.75</v>
      </c>
    </row>
    <row r="68" spans="1:7" s="6" customFormat="1">
      <c r="A68" s="30" t="s">
        <v>58</v>
      </c>
      <c r="B68" s="31" t="s">
        <v>59</v>
      </c>
      <c r="C68" s="463">
        <f>SUM(C69:C72)</f>
        <v>2610.2600000000002</v>
      </c>
      <c r="D68" s="48">
        <f>SUM(D69:D72)</f>
        <v>0</v>
      </c>
      <c r="E68" s="34">
        <f t="shared" si="3"/>
        <v>0</v>
      </c>
      <c r="F68" s="34">
        <f t="shared" si="4"/>
        <v>-2610.2600000000002</v>
      </c>
    </row>
    <row r="69" spans="1:7" ht="15" customHeight="1">
      <c r="A69" s="35" t="s">
        <v>60</v>
      </c>
      <c r="B69" s="39" t="s">
        <v>61</v>
      </c>
      <c r="C69" s="49">
        <v>7.5</v>
      </c>
      <c r="D69" s="37">
        <v>0</v>
      </c>
      <c r="E69" s="38">
        <f t="shared" si="3"/>
        <v>0</v>
      </c>
      <c r="F69" s="38">
        <f t="shared" si="4"/>
        <v>-7.5</v>
      </c>
    </row>
    <row r="70" spans="1:7" s="6" customFormat="1" ht="18" customHeight="1">
      <c r="A70" s="35" t="s">
        <v>62</v>
      </c>
      <c r="B70" s="39" t="s">
        <v>63</v>
      </c>
      <c r="C70" s="49">
        <v>1200</v>
      </c>
      <c r="D70" s="37">
        <v>0</v>
      </c>
      <c r="E70" s="38">
        <f t="shared" si="3"/>
        <v>0</v>
      </c>
      <c r="F70" s="38">
        <f t="shared" si="4"/>
        <v>-1200</v>
      </c>
      <c r="G70" s="50"/>
    </row>
    <row r="71" spans="1:7">
      <c r="A71" s="35" t="s">
        <v>64</v>
      </c>
      <c r="B71" s="39" t="s">
        <v>65</v>
      </c>
      <c r="C71" s="49">
        <v>1332.76</v>
      </c>
      <c r="D71" s="37">
        <v>0</v>
      </c>
      <c r="E71" s="38">
        <f t="shared" si="3"/>
        <v>0</v>
      </c>
      <c r="F71" s="38">
        <f t="shared" si="4"/>
        <v>-1332.76</v>
      </c>
    </row>
    <row r="72" spans="1:7">
      <c r="A72" s="35" t="s">
        <v>66</v>
      </c>
      <c r="B72" s="39" t="s">
        <v>67</v>
      </c>
      <c r="C72" s="49">
        <v>70</v>
      </c>
      <c r="D72" s="37">
        <v>0</v>
      </c>
      <c r="E72" s="38">
        <f t="shared" si="3"/>
        <v>0</v>
      </c>
      <c r="F72" s="38">
        <f t="shared" si="4"/>
        <v>-70</v>
      </c>
    </row>
    <row r="73" spans="1:7" s="6" customFormat="1" ht="16.5" customHeight="1">
      <c r="A73" s="30" t="s">
        <v>68</v>
      </c>
      <c r="B73" s="31" t="s">
        <v>69</v>
      </c>
      <c r="C73" s="462">
        <f>SUM(C74:C76)</f>
        <v>170</v>
      </c>
      <c r="D73" s="32">
        <f>SUM(D75:D76)</f>
        <v>0</v>
      </c>
      <c r="E73" s="34">
        <f t="shared" si="3"/>
        <v>0</v>
      </c>
      <c r="F73" s="34">
        <f t="shared" si="4"/>
        <v>-170</v>
      </c>
    </row>
    <row r="74" spans="1:7" hidden="1">
      <c r="A74" s="35" t="s">
        <v>70</v>
      </c>
      <c r="B74" s="51" t="s">
        <v>71</v>
      </c>
      <c r="C74" s="37">
        <v>0</v>
      </c>
      <c r="D74" s="37">
        <v>0</v>
      </c>
      <c r="E74" s="38" t="e">
        <f t="shared" si="3"/>
        <v>#DIV/0!</v>
      </c>
      <c r="F74" s="38">
        <f t="shared" si="4"/>
        <v>0</v>
      </c>
    </row>
    <row r="75" spans="1:7" ht="17.25" hidden="1" customHeight="1">
      <c r="A75" s="35" t="s">
        <v>72</v>
      </c>
      <c r="B75" s="51" t="s">
        <v>73</v>
      </c>
      <c r="C75" s="37">
        <v>0</v>
      </c>
      <c r="D75" s="37">
        <v>0</v>
      </c>
      <c r="E75" s="38" t="e">
        <f t="shared" si="3"/>
        <v>#DIV/0!</v>
      </c>
      <c r="F75" s="38">
        <f t="shared" si="4"/>
        <v>0</v>
      </c>
    </row>
    <row r="76" spans="1:7">
      <c r="A76" s="35" t="s">
        <v>74</v>
      </c>
      <c r="B76" s="39" t="s">
        <v>75</v>
      </c>
      <c r="C76" s="37">
        <v>170</v>
      </c>
      <c r="D76" s="37">
        <v>0</v>
      </c>
      <c r="E76" s="38">
        <f>SUM(D76/C76*100)</f>
        <v>0</v>
      </c>
      <c r="F76" s="38">
        <f t="shared" si="4"/>
        <v>-170</v>
      </c>
    </row>
    <row r="77" spans="1:7" s="6" customFormat="1">
      <c r="A77" s="30" t="s">
        <v>86</v>
      </c>
      <c r="B77" s="31" t="s">
        <v>87</v>
      </c>
      <c r="C77" s="425">
        <f>C78</f>
        <v>6835.2787900000003</v>
      </c>
      <c r="D77" s="32">
        <f>SUM(D78)</f>
        <v>0</v>
      </c>
      <c r="E77" s="34">
        <f t="shared" si="3"/>
        <v>0</v>
      </c>
      <c r="F77" s="34">
        <f t="shared" si="4"/>
        <v>-6835.2787900000003</v>
      </c>
    </row>
    <row r="78" spans="1:7" ht="36" customHeight="1">
      <c r="A78" s="35" t="s">
        <v>88</v>
      </c>
      <c r="B78" s="39" t="s">
        <v>234</v>
      </c>
      <c r="C78" s="37">
        <v>6835.2787900000003</v>
      </c>
      <c r="D78" s="37">
        <v>0</v>
      </c>
      <c r="E78" s="38">
        <f t="shared" si="3"/>
        <v>0</v>
      </c>
      <c r="F78" s="38">
        <f t="shared" si="4"/>
        <v>-6835.2787900000003</v>
      </c>
    </row>
    <row r="79" spans="1:7" s="6" customFormat="1" ht="0.75" hidden="1" customHeight="1">
      <c r="A79" s="52">
        <v>1000</v>
      </c>
      <c r="B79" s="31" t="s">
        <v>89</v>
      </c>
      <c r="C79" s="32">
        <f>SUM(C80:C83)</f>
        <v>0</v>
      </c>
      <c r="D79" s="32">
        <f>SUM(D80:D83)</f>
        <v>0</v>
      </c>
      <c r="E79" s="34" t="e">
        <f t="shared" si="3"/>
        <v>#DIV/0!</v>
      </c>
      <c r="F79" s="34">
        <f t="shared" si="4"/>
        <v>0</v>
      </c>
    </row>
    <row r="80" spans="1:7" ht="1.5" hidden="1" customHeight="1">
      <c r="A80" s="53">
        <v>1001</v>
      </c>
      <c r="B80" s="54" t="s">
        <v>90</v>
      </c>
      <c r="C80" s="37"/>
      <c r="D80" s="37"/>
      <c r="E80" s="38" t="e">
        <f t="shared" si="3"/>
        <v>#DIV/0!</v>
      </c>
      <c r="F80" s="38">
        <f t="shared" si="4"/>
        <v>0</v>
      </c>
    </row>
    <row r="81" spans="1:6" ht="27" hidden="1" customHeight="1">
      <c r="A81" s="53">
        <v>1003</v>
      </c>
      <c r="B81" s="54" t="s">
        <v>91</v>
      </c>
      <c r="C81" s="37">
        <v>0</v>
      </c>
      <c r="D81" s="37">
        <v>0</v>
      </c>
      <c r="E81" s="38" t="e">
        <f t="shared" si="3"/>
        <v>#DIV/0!</v>
      </c>
      <c r="F81" s="38">
        <f t="shared" si="4"/>
        <v>0</v>
      </c>
    </row>
    <row r="82" spans="1:6" ht="27.75" hidden="1" customHeight="1">
      <c r="A82" s="53">
        <v>1004</v>
      </c>
      <c r="B82" s="54" t="s">
        <v>92</v>
      </c>
      <c r="C82" s="37"/>
      <c r="D82" s="55"/>
      <c r="E82" s="38" t="e">
        <f t="shared" si="3"/>
        <v>#DIV/0!</v>
      </c>
      <c r="F82" s="38">
        <f t="shared" si="4"/>
        <v>0</v>
      </c>
    </row>
    <row r="83" spans="1:6" ht="23.25" hidden="1" customHeight="1">
      <c r="A83" s="35" t="s">
        <v>93</v>
      </c>
      <c r="B83" s="39" t="s">
        <v>94</v>
      </c>
      <c r="C83" s="37">
        <v>0</v>
      </c>
      <c r="D83" s="37">
        <v>0</v>
      </c>
      <c r="E83" s="38"/>
      <c r="F83" s="38">
        <f t="shared" si="4"/>
        <v>0</v>
      </c>
    </row>
    <row r="84" spans="1:6" ht="17.25" hidden="1" customHeight="1">
      <c r="A84" s="30" t="s">
        <v>95</v>
      </c>
      <c r="B84" s="31" t="s">
        <v>96</v>
      </c>
      <c r="C84" s="32">
        <f>C85+C86+C87+C88+C89</f>
        <v>2</v>
      </c>
      <c r="D84" s="32">
        <f>D85+D86+D87+D88+D89</f>
        <v>0</v>
      </c>
      <c r="E84" s="38">
        <f t="shared" si="3"/>
        <v>0</v>
      </c>
      <c r="F84" s="22">
        <f>F85+F86+F87+F88+F89</f>
        <v>-2</v>
      </c>
    </row>
    <row r="85" spans="1:6" ht="15" customHeight="1">
      <c r="A85" s="35" t="s">
        <v>97</v>
      </c>
      <c r="B85" s="39" t="s">
        <v>98</v>
      </c>
      <c r="C85" s="346">
        <v>2</v>
      </c>
      <c r="D85" s="346">
        <v>0</v>
      </c>
      <c r="E85" s="38">
        <f t="shared" si="3"/>
        <v>0</v>
      </c>
      <c r="F85" s="38">
        <f>SUM(D85-C85)</f>
        <v>-2</v>
      </c>
    </row>
    <row r="86" spans="1:6" ht="15.75" hidden="1" customHeight="1">
      <c r="A86" s="35" t="s">
        <v>99</v>
      </c>
      <c r="B86" s="39" t="s">
        <v>100</v>
      </c>
      <c r="C86" s="346"/>
      <c r="D86" s="346"/>
      <c r="E86" s="38" t="e">
        <f t="shared" si="3"/>
        <v>#DIV/0!</v>
      </c>
      <c r="F86" s="38">
        <f>SUM(D86-C86)</f>
        <v>0</v>
      </c>
    </row>
    <row r="87" spans="1:6" ht="15.75" hidden="1" customHeight="1">
      <c r="A87" s="35" t="s">
        <v>101</v>
      </c>
      <c r="B87" s="39" t="s">
        <v>102</v>
      </c>
      <c r="C87" s="346"/>
      <c r="D87" s="346"/>
      <c r="E87" s="38" t="e">
        <f t="shared" si="3"/>
        <v>#DIV/0!</v>
      </c>
      <c r="F87" s="38"/>
    </row>
    <row r="88" spans="1:6" ht="15.75" hidden="1" customHeight="1">
      <c r="A88" s="35" t="s">
        <v>103</v>
      </c>
      <c r="B88" s="39" t="s">
        <v>104</v>
      </c>
      <c r="C88" s="346"/>
      <c r="D88" s="346"/>
      <c r="E88" s="38" t="e">
        <f t="shared" si="3"/>
        <v>#DIV/0!</v>
      </c>
      <c r="F88" s="38"/>
    </row>
    <row r="89" spans="1:6" ht="15.75" hidden="1" customHeight="1">
      <c r="A89" s="35" t="s">
        <v>105</v>
      </c>
      <c r="B89" s="39" t="s">
        <v>106</v>
      </c>
      <c r="C89" s="346"/>
      <c r="D89" s="346"/>
      <c r="E89" s="38" t="e">
        <f t="shared" si="3"/>
        <v>#DIV/0!</v>
      </c>
      <c r="F89" s="38"/>
    </row>
    <row r="90" spans="1:6" s="6" customFormat="1" ht="16.5" hidden="1" customHeight="1">
      <c r="A90" s="52">
        <v>1400</v>
      </c>
      <c r="B90" s="56" t="s">
        <v>115</v>
      </c>
      <c r="C90" s="347">
        <f>C91+C92+C93</f>
        <v>0</v>
      </c>
      <c r="D90" s="347">
        <f>SUM(D91:D93)</f>
        <v>0</v>
      </c>
      <c r="E90" s="34" t="e">
        <f t="shared" si="3"/>
        <v>#DIV/0!</v>
      </c>
      <c r="F90" s="34">
        <f t="shared" si="4"/>
        <v>0</v>
      </c>
    </row>
    <row r="91" spans="1:6" ht="23.25" hidden="1" customHeight="1">
      <c r="A91" s="53">
        <v>1401</v>
      </c>
      <c r="B91" s="54" t="s">
        <v>116</v>
      </c>
      <c r="C91" s="348"/>
      <c r="D91" s="346"/>
      <c r="E91" s="38" t="e">
        <f t="shared" si="3"/>
        <v>#DIV/0!</v>
      </c>
      <c r="F91" s="38">
        <f t="shared" si="4"/>
        <v>0</v>
      </c>
    </row>
    <row r="92" spans="1:6" ht="19.5" hidden="1" customHeight="1">
      <c r="A92" s="53">
        <v>1402</v>
      </c>
      <c r="B92" s="54" t="s">
        <v>117</v>
      </c>
      <c r="C92" s="348"/>
      <c r="D92" s="346"/>
      <c r="E92" s="38" t="e">
        <f t="shared" si="3"/>
        <v>#DIV/0!</v>
      </c>
      <c r="F92" s="38">
        <f t="shared" si="4"/>
        <v>0</v>
      </c>
    </row>
    <row r="93" spans="1:6" ht="17.25" hidden="1" customHeight="1">
      <c r="A93" s="53">
        <v>1403</v>
      </c>
      <c r="B93" s="54" t="s">
        <v>118</v>
      </c>
      <c r="C93" s="349">
        <v>0</v>
      </c>
      <c r="D93" s="350">
        <v>0</v>
      </c>
      <c r="E93" s="38" t="e">
        <f t="shared" si="3"/>
        <v>#DIV/0!</v>
      </c>
      <c r="F93" s="38">
        <f t="shared" si="4"/>
        <v>0</v>
      </c>
    </row>
    <row r="94" spans="1:6" s="6" customFormat="1" ht="15.75" customHeight="1">
      <c r="A94" s="52"/>
      <c r="B94" s="57" t="s">
        <v>119</v>
      </c>
      <c r="C94" s="372">
        <f>C53+C61+C63+C68+C73+C77+C84</f>
        <v>11013.175790000001</v>
      </c>
      <c r="D94" s="372">
        <f>D53+D61+D63+D68+D73+D77+D84</f>
        <v>29.013999999999999</v>
      </c>
      <c r="E94" s="34">
        <f t="shared" si="3"/>
        <v>0.26344807849471363</v>
      </c>
      <c r="F94" s="34">
        <f t="shared" si="4"/>
        <v>-10984.161790000002</v>
      </c>
    </row>
    <row r="95" spans="1:6" ht="16.5" customHeight="1">
      <c r="C95" s="126"/>
      <c r="D95" s="101"/>
    </row>
    <row r="96" spans="1:6" s="113" customFormat="1" ht="20.25" customHeight="1">
      <c r="A96" s="111" t="s">
        <v>120</v>
      </c>
      <c r="B96" s="111"/>
      <c r="C96" s="129"/>
      <c r="D96" s="112"/>
    </row>
    <row r="97" spans="1:3" s="113" customFormat="1" ht="13.5" customHeight="1">
      <c r="A97" s="114" t="s">
        <v>121</v>
      </c>
      <c r="B97" s="114"/>
      <c r="C97" s="118" t="s">
        <v>122</v>
      </c>
    </row>
    <row r="99" spans="1:3" ht="5.25" customHeight="1"/>
  </sheetData>
  <customSheetViews>
    <customSheetView guid="{48371D92-7293-4EF7-9726-BD0490560EEB}" hiddenRows="1" topLeftCell="A6">
      <selection activeCell="D28" sqref="D28"/>
      <pageMargins left="0.7" right="0.7" top="0.75" bottom="0.75" header="0.3" footer="0.3"/>
      <pageSetup paperSize="9" scale="62" orientation="portrait" r:id="rId1"/>
    </customSheetView>
    <customSheetView guid="{1A52382B-3765-4E8C-903F-6B8919B7242E}" hiddenRows="1" topLeftCell="A6">
      <selection activeCell="D28" sqref="D28"/>
      <pageMargins left="0.7" right="0.7" top="0.75" bottom="0.75" header="0.3" footer="0.3"/>
      <pageSetup paperSize="9" scale="62" orientation="portrait" r:id="rId2"/>
    </customSheetView>
    <customSheetView guid="{B30CE22D-C12F-4E12-8BB9-3AAE0A6991CC}" scale="70" showPageBreaks="1" hiddenRows="1" view="pageBreakPreview" topLeftCell="A37">
      <selection activeCell="C85" sqref="C85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42584DC0-1D41-4C93-9B38-C388E7B8DAC4}" scale="70" showPageBreaks="1" hiddenRows="1" view="pageBreakPreview">
      <selection activeCell="A2" sqref="A2:F2"/>
      <pageMargins left="0.7" right="0.7" top="0.75" bottom="0.75" header="0.3" footer="0.3"/>
      <pageSetup paperSize="9" scale="64" orientation="portrait" r:id="rId4"/>
    </customSheetView>
    <customSheetView guid="{1718F1EE-9F48-4DBE-9531-3B70F9C4A5DD}" scale="70" showPageBreaks="1" hiddenRows="1" view="pageBreakPreview" topLeftCell="A6">
      <selection activeCell="C27" sqref="C27"/>
      <pageMargins left="0.7" right="0.7" top="0.75" bottom="0.75" header="0.3" footer="0.3"/>
      <pageSetup paperSize="9" scale="64" orientation="portrait" r:id="rId5"/>
    </customSheetView>
    <customSheetView guid="{3DCB9AAA-F09C-4EA6-B992-F93E466D374A}" hiddenRows="1" topLeftCell="A6">
      <selection activeCell="D28" sqref="D28"/>
      <pageMargins left="0.7" right="0.7" top="0.75" bottom="0.75" header="0.3" footer="0.3"/>
      <pageSetup paperSize="9" scale="62" orientation="portrait" r:id="rId6"/>
    </customSheetView>
    <customSheetView guid="{A54C432C-6C68-4B53-A75C-446EB3A61B2B}" scale="70" showPageBreaks="1" hiddenRows="1" view="pageBreakPreview" topLeftCell="A51">
      <selection activeCell="D84" sqref="D84"/>
      <pageMargins left="0.70866141732283472" right="0.70866141732283472" top="0.74803149606299213" bottom="0.74803149606299213" header="0.31496062992125984" footer="0.31496062992125984"/>
      <pageSetup paperSize="9" scale="65" orientation="portrait" r:id="rId7"/>
    </customSheetView>
    <customSheetView guid="{5BFCA170-DEAE-4D2C-98A0-1E68B427AC01}" showPageBreaks="1" hiddenRows="1" topLeftCell="A6">
      <selection activeCell="D28" sqref="D28"/>
      <pageMargins left="0.7" right="0.7" top="0.75" bottom="0.75" header="0.3" footer="0.3"/>
      <pageSetup paperSize="9" scale="62" orientation="portrait" r:id="rId8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62" orientation="portrait" r:id="rId9"/>
</worksheet>
</file>

<file path=xl/worksheets/sheet20.xml><?xml version="1.0" encoding="utf-8"?>
<worksheet xmlns="http://schemas.openxmlformats.org/spreadsheetml/2006/main" xmlns:r="http://schemas.openxmlformats.org/officeDocument/2006/relationships">
  <dimension ref="AF1:AY84"/>
  <sheetViews>
    <sheetView workbookViewId="0">
      <selection activeCell="B100" sqref="B100"/>
    </sheetView>
  </sheetViews>
  <sheetFormatPr defaultRowHeight="12.75"/>
  <sheetData>
    <row r="1" spans="32:51">
      <c r="AJ1" t="s">
        <v>362</v>
      </c>
      <c r="AO1" t="s">
        <v>363</v>
      </c>
      <c r="AP1" t="s">
        <v>364</v>
      </c>
      <c r="AS1" t="s">
        <v>365</v>
      </c>
      <c r="AW1">
        <v>187.4</v>
      </c>
      <c r="AX1" t="s">
        <v>366</v>
      </c>
      <c r="AY1" t="s">
        <v>367</v>
      </c>
    </row>
    <row r="2" spans="32:51">
      <c r="AF2" t="s">
        <v>368</v>
      </c>
      <c r="AJ2" t="s">
        <v>369</v>
      </c>
    </row>
    <row r="3" spans="32:51">
      <c r="AF3" t="s">
        <v>371</v>
      </c>
      <c r="AH3" t="s">
        <v>370</v>
      </c>
      <c r="AJ3" t="s">
        <v>371</v>
      </c>
      <c r="AN3" t="s">
        <v>370</v>
      </c>
      <c r="AO3" t="s">
        <v>370</v>
      </c>
      <c r="AP3" t="s">
        <v>370</v>
      </c>
      <c r="AS3" t="s">
        <v>372</v>
      </c>
      <c r="AT3" t="s">
        <v>373</v>
      </c>
      <c r="AU3" t="s">
        <v>374</v>
      </c>
    </row>
    <row r="4" spans="32:51">
      <c r="AH4">
        <v>0</v>
      </c>
      <c r="AN4">
        <v>0</v>
      </c>
      <c r="AO4">
        <v>1088.6666666666667</v>
      </c>
      <c r="AP4">
        <v>28196.466666666671</v>
      </c>
      <c r="AS4">
        <v>27107.800000000003</v>
      </c>
      <c r="AT4" t="s">
        <v>375</v>
      </c>
      <c r="AU4" t="s">
        <v>376</v>
      </c>
      <c r="AV4" t="s">
        <v>377</v>
      </c>
    </row>
    <row r="5" spans="32:51">
      <c r="AH5">
        <v>0</v>
      </c>
      <c r="AN5">
        <v>0</v>
      </c>
      <c r="AO5">
        <v>1088.6666666666667</v>
      </c>
      <c r="AP5">
        <v>23297.466666666667</v>
      </c>
      <c r="AS5">
        <v>22208.799999999999</v>
      </c>
      <c r="AT5" t="s">
        <v>378</v>
      </c>
      <c r="AU5" t="s">
        <v>376</v>
      </c>
      <c r="AV5" t="s">
        <v>379</v>
      </c>
    </row>
    <row r="6" spans="32:51">
      <c r="AH6">
        <v>0</v>
      </c>
      <c r="AN6">
        <v>0</v>
      </c>
      <c r="AO6">
        <v>886.83333333333337</v>
      </c>
      <c r="AP6">
        <v>17647.983333333334</v>
      </c>
      <c r="AS6">
        <v>16761.150000000001</v>
      </c>
      <c r="AT6" t="s">
        <v>380</v>
      </c>
      <c r="AU6" t="s">
        <v>376</v>
      </c>
      <c r="AV6" t="s">
        <v>379</v>
      </c>
    </row>
    <row r="7" spans="32:51">
      <c r="AH7">
        <v>0</v>
      </c>
      <c r="AN7">
        <v>0</v>
      </c>
      <c r="AO7">
        <v>886.83333333333337</v>
      </c>
      <c r="AP7">
        <v>17115.883333333331</v>
      </c>
      <c r="AS7">
        <v>16229.049999999997</v>
      </c>
      <c r="AT7" t="s">
        <v>381</v>
      </c>
      <c r="AU7" t="s">
        <v>376</v>
      </c>
      <c r="AV7" t="s">
        <v>382</v>
      </c>
      <c r="AX7">
        <v>0.5</v>
      </c>
    </row>
    <row r="8" spans="32:51">
      <c r="AH8">
        <v>0</v>
      </c>
      <c r="AN8">
        <v>0</v>
      </c>
      <c r="AO8">
        <v>886.83333333333337</v>
      </c>
      <c r="AP8">
        <v>17381.933333333331</v>
      </c>
      <c r="AS8">
        <v>16495.099999999999</v>
      </c>
      <c r="AT8" t="s">
        <v>383</v>
      </c>
      <c r="AU8" t="s">
        <v>376</v>
      </c>
      <c r="AV8" t="s">
        <v>384</v>
      </c>
    </row>
    <row r="9" spans="32:51">
      <c r="AH9">
        <v>0</v>
      </c>
      <c r="AN9">
        <v>0</v>
      </c>
      <c r="AO9">
        <v>1065.1666666666667</v>
      </c>
      <c r="AP9">
        <v>21835.916666666668</v>
      </c>
      <c r="AS9">
        <v>20770.75</v>
      </c>
      <c r="AT9" t="s">
        <v>385</v>
      </c>
      <c r="AU9" t="s">
        <v>376</v>
      </c>
      <c r="AV9" t="s">
        <v>386</v>
      </c>
      <c r="AW9" t="s">
        <v>387</v>
      </c>
    </row>
    <row r="10" spans="32:51">
      <c r="AH10">
        <v>0</v>
      </c>
      <c r="AN10">
        <v>0</v>
      </c>
      <c r="AO10">
        <v>886.83333333333337</v>
      </c>
      <c r="AP10">
        <v>17914.033333333333</v>
      </c>
      <c r="AS10">
        <v>17027.2</v>
      </c>
      <c r="AT10" t="s">
        <v>388</v>
      </c>
      <c r="AU10" t="s">
        <v>376</v>
      </c>
      <c r="AV10" t="s">
        <v>389</v>
      </c>
    </row>
    <row r="11" spans="32:51">
      <c r="AH11">
        <v>0</v>
      </c>
      <c r="AN11">
        <v>0</v>
      </c>
      <c r="AO11">
        <v>1065.1666666666667</v>
      </c>
      <c r="AP11">
        <v>22475.01666666667</v>
      </c>
      <c r="AS11">
        <v>21409.850000000002</v>
      </c>
      <c r="AT11" t="s">
        <v>390</v>
      </c>
      <c r="AU11" t="s">
        <v>376</v>
      </c>
      <c r="AV11" t="s">
        <v>391</v>
      </c>
      <c r="AW11" t="s">
        <v>387</v>
      </c>
    </row>
    <row r="12" spans="32:51">
      <c r="AH12">
        <v>0</v>
      </c>
      <c r="AN12">
        <v>0</v>
      </c>
      <c r="AO12">
        <v>886.83333333333337</v>
      </c>
      <c r="AP12">
        <v>17381.933333333331</v>
      </c>
      <c r="AS12">
        <v>16495.099999999999</v>
      </c>
      <c r="AT12" t="s">
        <v>392</v>
      </c>
      <c r="AU12" t="s">
        <v>376</v>
      </c>
      <c r="AV12" t="s">
        <v>393</v>
      </c>
    </row>
    <row r="13" spans="32:51">
      <c r="AH13">
        <v>0</v>
      </c>
      <c r="AN13">
        <v>0</v>
      </c>
      <c r="AO13">
        <v>886.83333333333337</v>
      </c>
      <c r="AP13">
        <v>15785.633333333333</v>
      </c>
      <c r="AS13">
        <v>14898.8</v>
      </c>
      <c r="AT13" t="s">
        <v>394</v>
      </c>
      <c r="AU13" t="s">
        <v>376</v>
      </c>
      <c r="AV13" t="s">
        <v>395</v>
      </c>
    </row>
    <row r="14" spans="32:51">
      <c r="AH14">
        <v>0</v>
      </c>
      <c r="AN14">
        <v>0</v>
      </c>
      <c r="AO14">
        <v>886.83333333333337</v>
      </c>
      <c r="AP14">
        <v>16583.783333333333</v>
      </c>
      <c r="AS14">
        <v>15696.949999999999</v>
      </c>
      <c r="AT14" t="s">
        <v>396</v>
      </c>
      <c r="AU14" t="s">
        <v>376</v>
      </c>
      <c r="AV14" t="s">
        <v>382</v>
      </c>
      <c r="AX14">
        <v>0.35</v>
      </c>
    </row>
    <row r="15" spans="32:51">
      <c r="AH15">
        <v>0</v>
      </c>
      <c r="AN15">
        <v>0</v>
      </c>
      <c r="AO15">
        <v>1065.1666666666667</v>
      </c>
      <c r="AP15">
        <v>21835.916666666668</v>
      </c>
      <c r="AS15">
        <v>20770.75</v>
      </c>
      <c r="AT15" t="s">
        <v>397</v>
      </c>
      <c r="AU15" t="s">
        <v>376</v>
      </c>
      <c r="AV15" t="s">
        <v>398</v>
      </c>
      <c r="AW15" t="s">
        <v>399</v>
      </c>
    </row>
    <row r="16" spans="32:51">
      <c r="AF16">
        <v>40</v>
      </c>
      <c r="AH16">
        <v>2128.4</v>
      </c>
      <c r="AN16">
        <v>0</v>
      </c>
      <c r="AO16">
        <v>886.83333333333337</v>
      </c>
      <c r="AP16">
        <v>20308.483333333334</v>
      </c>
      <c r="AS16">
        <v>19421.650000000001</v>
      </c>
      <c r="AT16" t="s">
        <v>400</v>
      </c>
      <c r="AU16" t="s">
        <v>376</v>
      </c>
      <c r="AV16" t="s">
        <v>379</v>
      </c>
      <c r="AW16" t="s">
        <v>401</v>
      </c>
    </row>
    <row r="17" spans="34:51">
      <c r="AH17">
        <v>0</v>
      </c>
      <c r="AN17">
        <v>0</v>
      </c>
      <c r="AO17">
        <v>886.83333333333337</v>
      </c>
      <c r="AP17">
        <v>16583.783333333333</v>
      </c>
      <c r="AS17">
        <v>15696.949999999999</v>
      </c>
      <c r="AT17" t="s">
        <v>402</v>
      </c>
      <c r="AU17" t="s">
        <v>376</v>
      </c>
      <c r="AV17" t="s">
        <v>403</v>
      </c>
      <c r="AX17">
        <v>0.35</v>
      </c>
    </row>
    <row r="18" spans="34:51">
      <c r="AH18">
        <v>0</v>
      </c>
      <c r="AN18">
        <v>0</v>
      </c>
      <c r="AO18">
        <v>886.83333333333337</v>
      </c>
      <c r="AP18">
        <v>17647.983333333334</v>
      </c>
      <c r="AS18">
        <v>16761.150000000001</v>
      </c>
      <c r="AT18" t="s">
        <v>404</v>
      </c>
      <c r="AU18" t="s">
        <v>376</v>
      </c>
      <c r="AV18" t="s">
        <v>379</v>
      </c>
      <c r="AX18">
        <v>0.35</v>
      </c>
    </row>
    <row r="19" spans="34:51">
      <c r="AH19">
        <v>0</v>
      </c>
      <c r="AN19">
        <v>0</v>
      </c>
      <c r="AO19">
        <v>808.33333333333337</v>
      </c>
      <c r="AP19">
        <v>16570.833333333332</v>
      </c>
      <c r="AS19">
        <v>15762.499999999998</v>
      </c>
      <c r="AT19" t="s">
        <v>405</v>
      </c>
      <c r="AU19" t="s">
        <v>406</v>
      </c>
      <c r="AV19" t="s">
        <v>389</v>
      </c>
    </row>
    <row r="20" spans="34:51">
      <c r="AH20">
        <v>2128.4</v>
      </c>
      <c r="AN20">
        <v>0</v>
      </c>
      <c r="AO20">
        <v>15049.500000000004</v>
      </c>
      <c r="AP20">
        <v>308563.05</v>
      </c>
      <c r="AS20">
        <v>293513.55</v>
      </c>
      <c r="AT20">
        <v>218266.05000000002</v>
      </c>
      <c r="AW20">
        <v>306.8</v>
      </c>
      <c r="AX20" t="s">
        <v>407</v>
      </c>
      <c r="AY20" t="s">
        <v>408</v>
      </c>
    </row>
    <row r="82" hidden="1"/>
    <row r="83" hidden="1"/>
    <row r="84" hidden="1"/>
  </sheetData>
  <customSheetViews>
    <customSheetView guid="{48371D92-7293-4EF7-9726-BD0490560EEB}" hiddenRows="1" state="hidden">
      <selection activeCell="B100" sqref="B100"/>
      <pageMargins left="0.7" right="0.7" top="0.75" bottom="0.75" header="0.3" footer="0.3"/>
      <pageSetup paperSize="9" orientation="portrait" r:id="rId1"/>
    </customSheetView>
    <customSheetView guid="{1A52382B-3765-4E8C-903F-6B8919B7242E}" hiddenRows="1" state="hidden">
      <selection activeCell="B100" sqref="B100"/>
      <pageMargins left="0.7" right="0.7" top="0.75" bottom="0.75" header="0.3" footer="0.3"/>
      <pageSetup paperSize="9" orientation="portrait" r:id="rId2"/>
    </customSheetView>
    <customSheetView guid="{B30CE22D-C12F-4E12-8BB9-3AAE0A6991CC}" hiddenRows="1" state="hidden">
      <selection activeCell="B100" sqref="B100"/>
      <pageMargins left="0.7" right="0.7" top="0.75" bottom="0.75" header="0.3" footer="0.3"/>
      <pageSetup paperSize="9" orientation="portrait" verticalDpi="0" r:id="rId3"/>
    </customSheetView>
    <customSheetView guid="{3DCB9AAA-F09C-4EA6-B992-F93E466D374A}" hiddenRows="1" state="hidden">
      <selection activeCell="B100" sqref="B100"/>
      <pageMargins left="0.7" right="0.7" top="0.75" bottom="0.75" header="0.3" footer="0.3"/>
      <pageSetup paperSize="9" orientation="portrait" verticalDpi="0" r:id="rId4"/>
    </customSheetView>
    <customSheetView guid="{A54C432C-6C68-4B53-A75C-446EB3A61B2B}" hiddenRows="1" state="hidden">
      <selection activeCell="B100" sqref="B100"/>
      <pageMargins left="0.7" right="0.7" top="0.75" bottom="0.75" header="0.3" footer="0.3"/>
      <pageSetup paperSize="9" orientation="portrait" verticalDpi="0" r:id="rId5"/>
    </customSheetView>
    <customSheetView guid="{5BFCA170-DEAE-4D2C-98A0-1E68B427AC01}" showPageBreaks="1" hiddenRows="1" state="hidden">
      <selection activeCell="B100" sqref="B100"/>
      <pageMargins left="0.7" right="0.7" top="0.75" bottom="0.75" header="0.3" footer="0.3"/>
      <pageSetup paperSize="9" orientation="portrait" r:id="rId6"/>
    </customSheetView>
  </customSheetViews>
  <pageMargins left="0.7" right="0.7" top="0.75" bottom="0.75" header="0.3" footer="0.3"/>
  <pageSetup paperSize="9" orientation="portrait" r:id="rId7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topLeftCell="A16" workbookViewId="0"/>
  </sheetViews>
  <sheetFormatPr defaultRowHeight="12.75"/>
  <sheetData/>
  <customSheetViews>
    <customSheetView guid="{48371D92-7293-4EF7-9726-BD0490560EEB}" topLeftCell="A16">
      <pageMargins left="0.7" right="0.7" top="0.75" bottom="0.75" header="0.3" footer="0.3"/>
    </customSheetView>
    <customSheetView guid="{1A52382B-3765-4E8C-903F-6B8919B7242E}" topLeftCell="A16">
      <pageMargins left="0.7" right="0.7" top="0.75" bottom="0.75" header="0.3" footer="0.3"/>
    </customSheetView>
    <customSheetView guid="{B30CE22D-C12F-4E12-8BB9-3AAE0A6991CC}" state="hidden" topLeftCell="A16">
      <pageMargins left="0.7" right="0.7" top="0.75" bottom="0.75" header="0.3" footer="0.3"/>
    </customSheetView>
    <customSheetView guid="{3DCB9AAA-F09C-4EA6-B992-F93E466D374A}" topLeftCell="A16">
      <pageMargins left="0.7" right="0.7" top="0.75" bottom="0.75" header="0.3" footer="0.3"/>
    </customSheetView>
    <customSheetView guid="{A54C432C-6C68-4B53-A75C-446EB3A61B2B}" state="hidden" topLeftCell="A16">
      <pageMargins left="0.7" right="0.7" top="0.75" bottom="0.75" header="0.3" footer="0.3"/>
    </customSheetView>
    <customSheetView guid="{5BFCA170-DEAE-4D2C-98A0-1E68B427AC01}" showPageBreaks="1" topLeftCell="A16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7</vt:i4>
      </vt:variant>
    </vt:vector>
  </HeadingPairs>
  <TitlesOfParts>
    <vt:vector size="28" baseType="lpstr">
      <vt:lpstr>Консол</vt:lpstr>
      <vt:lpstr>Справка</vt:lpstr>
      <vt:lpstr>район</vt:lpstr>
      <vt:lpstr>Але</vt:lpstr>
      <vt:lpstr>Сун</vt:lpstr>
      <vt:lpstr>Иль</vt:lpstr>
      <vt:lpstr>Кад</vt:lpstr>
      <vt:lpstr>Мор</vt:lpstr>
      <vt:lpstr>Мос</vt:lpstr>
      <vt:lpstr>Ори</vt:lpstr>
      <vt:lpstr>Сят</vt:lpstr>
      <vt:lpstr>Тор</vt:lpstr>
      <vt:lpstr>Хор</vt:lpstr>
      <vt:lpstr>Чум</vt:lpstr>
      <vt:lpstr>Шать</vt:lpstr>
      <vt:lpstr>Юнг</vt:lpstr>
      <vt:lpstr>Юсь</vt:lpstr>
      <vt:lpstr>Яра</vt:lpstr>
      <vt:lpstr>Яро</vt:lpstr>
      <vt:lpstr>Лист1</vt:lpstr>
      <vt:lpstr>Лист2</vt:lpstr>
      <vt:lpstr>Иль!Область_печати</vt:lpstr>
      <vt:lpstr>Консол!Область_печати</vt:lpstr>
      <vt:lpstr>Мор!Область_печати</vt:lpstr>
      <vt:lpstr>Справка!Область_печати</vt:lpstr>
      <vt:lpstr>Тор!Область_печати</vt:lpstr>
      <vt:lpstr>Юнг!Область_печати</vt:lpstr>
      <vt:lpstr>Яра!Область_печати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поселение</cp:lastModifiedBy>
  <cp:lastPrinted>2019-01-16T11:37:56Z</cp:lastPrinted>
  <dcterms:created xsi:type="dcterms:W3CDTF">1996-10-08T23:32:33Z</dcterms:created>
  <dcterms:modified xsi:type="dcterms:W3CDTF">2019-12-27T13:18:51Z</dcterms:modified>
</cp:coreProperties>
</file>