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revisions/userNames.xml" ContentType="application/vnd.openxmlformats-officedocument.spreadsheetml.userNames+xml"/>
  <Override PartName="/xl/worksheets/sheet23.xml" ContentType="application/vnd.openxmlformats-officedocument.spreadsheetml.workshee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14.xml" ContentType="application/vnd.openxmlformats-officedocument.spreadsheetml.worksheet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12.xml" ContentType="application/vnd.openxmlformats-officedocument.spreadsheetml.worksheet+xml"/>
  <Override PartName="/xl/worksheets/sheet6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Override PartName="/xl/worksheets/sheet8.xml" ContentType="application/vnd.openxmlformats-officedocument.spreadsheetml.worksheet+xml"/>
  <Override PartName="/xl/worksheets/sheet21.xml" ContentType="application/vnd.openxmlformats-officedocument.spreadsheetml.worksheet+xml"/>
  <Default Extension="xml" ContentType="application/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10.xml" ContentType="application/vnd.openxmlformats-officedocument.spreadsheetml.worksheet+xml"/>
  <Override PartName="/xl/revisions/revisionLog132.xml" ContentType="application/vnd.openxmlformats-officedocument.spreadsheetml.revisionLog+xml"/>
  <Override PartName="/xl/worksheets/sheet5.xml" ContentType="application/vnd.openxmlformats-officedocument.spreadsheetml.worksheet+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revisions/revisionHeaders.xml" ContentType="application/vnd.openxmlformats-officedocument.spreadsheetml.revisionHeaders+xml"/>
  <Override PartName="/xl/worksheets/sheet2.xml" ContentType="application/vnd.openxmlformats-officedocument.spreadsheetml.worksheet+xml"/>
  <Override PartName="/xl/calcChain.xml" ContentType="application/vnd.openxmlformats-officedocument.spreadsheetml.calcCh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ЭтаКнига" defaultThemeVersion="124226"/>
  <bookViews>
    <workbookView xWindow="120" yWindow="120" windowWidth="9720" windowHeight="7320" tabRatio="695" activeTab="7"/>
  </bookViews>
  <sheets>
    <sheet name="Консол" sheetId="1" r:id="rId1"/>
    <sheet name="Справка" sheetId="2" r:id="rId2"/>
    <sheet name="район" sheetId="3" r:id="rId3"/>
    <sheet name="Але" sheetId="4" r:id="rId4"/>
    <sheet name="Сун" sheetId="5" r:id="rId5"/>
    <sheet name="Иль" sheetId="6" r:id="rId6"/>
    <sheet name="Кад" sheetId="7" r:id="rId7"/>
    <sheet name="Мор" sheetId="8" r:id="rId8"/>
    <sheet name="Мос" sheetId="9" r:id="rId9"/>
    <sheet name="Ори" sheetId="10" r:id="rId10"/>
    <sheet name="Сят" sheetId="11" r:id="rId11"/>
    <sheet name="Тор" sheetId="12" r:id="rId12"/>
    <sheet name="Хор" sheetId="13" r:id="rId13"/>
    <sheet name="Чум" sheetId="14" r:id="rId14"/>
    <sheet name="Шать" sheetId="15" r:id="rId15"/>
    <sheet name="Юнг" sheetId="16" r:id="rId16"/>
    <sheet name="Юсь" sheetId="17" r:id="rId17"/>
    <sheet name="Яра" sheetId="18" r:id="rId18"/>
    <sheet name="Яро" sheetId="19" r:id="rId19"/>
    <sheet name="Лист1" sheetId="20" state="hidden" r:id="rId20"/>
    <sheet name="Лист2" sheetId="21" state="hidden" r:id="rId21"/>
    <sheet name="Лист3" sheetId="22" r:id="rId22"/>
    <sheet name="Лист4" sheetId="23" r:id="rId23"/>
  </sheets>
  <definedNames>
    <definedName name="Z_1718F1EE_9F48_4DBE_9531_3B70F9C4A5DD_.wvu.Cols" localSheetId="1" hidden="1">Справка!$AV:$AX,Справка!$BB:$BD,Справка!$BH:$BP,Справка!$BT:$BY,Справка!$CX:$DF</definedName>
    <definedName name="Z_1718F1EE_9F48_4DBE_9531_3B70F9C4A5DD_.wvu.PrintArea" localSheetId="5" hidden="1">Иль!$A$1:$F$104</definedName>
    <definedName name="Z_1718F1EE_9F48_4DBE_9531_3B70F9C4A5DD_.wvu.PrintArea" localSheetId="0" hidden="1">Консол!$A$1:$K$50</definedName>
    <definedName name="Z_1718F1EE_9F48_4DBE_9531_3B70F9C4A5DD_.wvu.PrintArea" localSheetId="7" hidden="1">Мор!$A$1:$F$101</definedName>
    <definedName name="Z_1718F1EE_9F48_4DBE_9531_3B70F9C4A5DD_.wvu.PrintArea" localSheetId="1" hidden="1">Справка!$A$1:$EY$31</definedName>
    <definedName name="Z_1718F1EE_9F48_4DBE_9531_3B70F9C4A5DD_.wvu.PrintArea" localSheetId="11" hidden="1">Тор!$A$1:$F$102</definedName>
    <definedName name="Z_1718F1EE_9F48_4DBE_9531_3B70F9C4A5DD_.wvu.PrintArea" localSheetId="15" hidden="1">Юнг!$A$1:$F$100</definedName>
    <definedName name="Z_1718F1EE_9F48_4DBE_9531_3B70F9C4A5DD_.wvu.PrintArea" localSheetId="17" hidden="1">Яра!$A$1:$F$102</definedName>
    <definedName name="Z_1718F1EE_9F48_4DBE_9531_3B70F9C4A5DD_.wvu.Rows" localSheetId="3" hidden="1">Але!$19:$24,Але!$28:$36,Але!$46:$46,Але!$53:$53,Але!$55:$57,Але!$63:$64,Але!$70:$70,Але!$72:$72,Але!$74:$75,Але!$79:$83,Але!$86:$93,Але!$142:$142</definedName>
    <definedName name="Z_1718F1EE_9F48_4DBE_9531_3B70F9C4A5DD_.wvu.Rows" localSheetId="5" hidden="1">Иль!$19:$24,Иль!$30:$39,Иль!$45:$45,Иль!$47:$50,Иль!$58:$58,Иль!$60:$62,Иль!$68:$69,Иль!$78:$79,Иль!$81:$81,Иль!$86:$90,Иль!$93:$100,Иль!$143:$143</definedName>
    <definedName name="Z_1718F1EE_9F48_4DBE_9531_3B70F9C4A5DD_.wvu.Rows" localSheetId="6" hidden="1">Кад!$19:$24,Кад!$29:$35,Кад!$38:$38,Кад!$42:$42,Кад!$44:$44,Кад!$46:$49,Кад!$56:$56,Кад!$58:$60,Кад!$66:$67,Кад!$77:$78,Кад!$82:$86,Кад!$89:$96,Кад!$142:$142</definedName>
    <definedName name="Z_1718F1EE_9F48_4DBE_9531_3B70F9C4A5DD_.wvu.Rows" localSheetId="0" hidden="1">Консол!$22:$22,Консол!$43:$45</definedName>
    <definedName name="Z_1718F1EE_9F48_4DBE_9531_3B70F9C4A5DD_.wvu.Rows" localSheetId="7" hidden="1">Мор!$17:$24,Мор!$27:$27,Мор!$31:$35,Мор!$37:$37,Мор!$44:$44,Мор!$46:$47,Мор!$49:$50,Мор!$57:$57,Мор!$59:$61,Мор!$64:$65,Мор!$67:$68,Мор!$78:$79,Мор!$83:$88,Мор!$91:$97,Мор!$142:$142</definedName>
    <definedName name="Z_1718F1EE_9F48_4DBE_9531_3B70F9C4A5DD_.wvu.Rows" localSheetId="8" hidden="1">Мос!$19:$24,Мос!$29:$35,Мос!$44:$44,Мос!$46:$50,Мос!$58:$58,Мос!$60:$62,Мос!$68:$69,Мос!$79:$80,Мос!$82:$82,Мос!$85:$92,Мос!$95:$102,Мос!$143:$143</definedName>
    <definedName name="Z_1718F1EE_9F48_4DBE_9531_3B70F9C4A5DD_.wvu.Rows" localSheetId="9" hidden="1">Ори!$19:$24,Ори!$31:$35,Ори!$44:$44,Ори!$46:$46,Ори!$48:$50,Ори!$57:$57,Ори!$59:$61,Ори!$67:$68,Ори!$78:$79,Ори!$81:$81,Ори!$84:$88,Ори!$91:$98,Ори!$142:$142</definedName>
    <definedName name="Z_1718F1EE_9F48_4DBE_9531_3B70F9C4A5DD_.wvu.Rows" localSheetId="2" hidden="1">район!$17:$18,район!$20:$20,район!$25:$25,район!$27:$31,район!$35:$35,район!$38:$38,район!$50:$51,район!$75:$75,район!$82:$82,район!$99:$99,район!$106:$106,район!$134:$136,район!$139:$140</definedName>
    <definedName name="Z_1718F1EE_9F48_4DBE_9531_3B70F9C4A5DD_.wvu.Rows" localSheetId="1" hidden="1">Справка!#REF!</definedName>
    <definedName name="Z_1718F1EE_9F48_4DBE_9531_3B70F9C4A5DD_.wvu.Rows" localSheetId="4" hidden="1">Сун!$19:$24,Сун!$34:$39,Сун!$43:$43,Сун!$45:$45,Сун!$47:$47,Сун!$49:$51,Сун!$58:$58,Сун!$60:$62,Сун!$68:$69,Сун!$79:$80,Сун!$82:$82,Сун!$85:$90,Сун!$93:$100,Сун!$142:$142</definedName>
    <definedName name="Z_1718F1EE_9F48_4DBE_9531_3B70F9C4A5DD_.wvu.Rows" localSheetId="10" hidden="1">Сят!$19:$24,Сят!$31:$35,Сят!$38:$38,Сят!$45:$48,Сят!$57:$57,Сят!$59:$61,Сят!$67:$68,Сят!$78:$79,Сят!$83:$87,Сят!$90:$97,Сят!$143:$143</definedName>
    <definedName name="Z_1718F1EE_9F48_4DBE_9531_3B70F9C4A5DD_.wvu.Rows" localSheetId="11" hidden="1">Тор!$19:$24,Тор!$32:$36,Тор!$39:$39,Тор!$46:$47,Тор!$50:$50,Тор!$57:$57,Тор!$59:$61,Тор!$67:$68,Тор!$75:$75,Тор!$79:$80,Тор!$84:$96,Тор!$143:$143</definedName>
    <definedName name="Z_1718F1EE_9F48_4DBE_9531_3B70F9C4A5DD_.wvu.Rows" localSheetId="12" hidden="1">Хор!$19:$24,Хор!$28:$36,Хор!$40:$40,Хор!$44:$44,Хор!$46:$48,Хор!$55:$55,Хор!$57:$59,Хор!$65:$66,Хор!$72:$72,Хор!$76:$77,Хор!$81:$85,Хор!$88:$95,Хор!$142:$142</definedName>
    <definedName name="Z_1718F1EE_9F48_4DBE_9531_3B70F9C4A5DD_.wvu.Rows" localSheetId="13" hidden="1">Чум!$19:$24,Чум!$31:$39,Чум!$46:$49,Чум!$57:$57,Чум!$59:$61,Чум!$67:$68,Чум!$78:$79,Чум!$83:$87,Чум!$90:$97,Чум!$142:$142</definedName>
    <definedName name="Z_1718F1EE_9F48_4DBE_9531_3B70F9C4A5DD_.wvu.Rows" localSheetId="14" hidden="1">Шать!$19:$19,Шать!$22:$25,Шать!$46:$49,Шать!$57:$57,Шать!$59:$61,Шать!$67:$68,Шать!$78:$79,Шать!$83:$87,Шать!$90:$97,Шать!$142:$142</definedName>
    <definedName name="Z_1718F1EE_9F48_4DBE_9531_3B70F9C4A5DD_.wvu.Rows" localSheetId="15" hidden="1">Юнг!$19:$24,Юнг!$31:$35,Юнг!$38:$38,Юнг!$45:$47,Юнг!$49:$49,Юнг!$56:$56,Юнг!$58:$60,Юнг!$66:$68,Юнг!$77:$78,Юнг!$82:$86,Юнг!$89:$96,Юнг!$142:$142</definedName>
    <definedName name="Z_1718F1EE_9F48_4DBE_9531_3B70F9C4A5DD_.wvu.Rows" localSheetId="16" hidden="1">Юсь!$19:$24,Юсь!$31:$33,Юсь!$36:$36,Юсь!$44:$50,Юсь!$58:$58,Юсь!$60:$62,Юсь!$68:$69,Юсь!$79:$80,Юсь!$84:$88,Юсь!$91:$98,Юсь!$142:$142</definedName>
    <definedName name="Z_1718F1EE_9F48_4DBE_9531_3B70F9C4A5DD_.wvu.Rows" localSheetId="17" hidden="1">Яра!$19:$24,Яра!$30:$39,Яра!$46:$50,Яра!$58:$58,Яра!$60:$62,Яра!$68:$69,Яра!$79:$80,Яра!$84:$88,Яра!$91:$98,Яра!$143:$143</definedName>
    <definedName name="Z_1718F1EE_9F48_4DBE_9531_3B70F9C4A5DD_.wvu.Rows" localSheetId="18" hidden="1">Яро!$19:$24,Яро!$28:$33,Яро!$43:$44,Яро!$46:$47,Яро!$54:$54,Яро!$56:$57,Яро!$64:$65,Яро!$75:$76,Яро!$80:$84,Яро!$87:$94</definedName>
    <definedName name="Z_1A52382B_3765_4E8C_903F_6B8919B7242E_.wvu.Cols" localSheetId="1" hidden="1">Справка!$AV:$AX,Справка!$BB:$BD,Справка!$BH:$BM,Справка!$BT:$BY,Справка!$CX:$DF</definedName>
    <definedName name="Z_1A52382B_3765_4E8C_903F_6B8919B7242E_.wvu.PrintArea" localSheetId="5" hidden="1">Иль!$A$1:$F$104</definedName>
    <definedName name="Z_1A52382B_3765_4E8C_903F_6B8919B7242E_.wvu.PrintArea" localSheetId="0" hidden="1">Консол!$A$1:$K$50</definedName>
    <definedName name="Z_1A52382B_3765_4E8C_903F_6B8919B7242E_.wvu.PrintArea" localSheetId="7" hidden="1">Мор!$A$1:$F$101</definedName>
    <definedName name="Z_1A52382B_3765_4E8C_903F_6B8919B7242E_.wvu.PrintArea" localSheetId="1" hidden="1">Справка!$A$1:$EY$31</definedName>
    <definedName name="Z_1A52382B_3765_4E8C_903F_6B8919B7242E_.wvu.PrintArea" localSheetId="11" hidden="1">Тор!$A$1:$F$102</definedName>
    <definedName name="Z_1A52382B_3765_4E8C_903F_6B8919B7242E_.wvu.PrintArea" localSheetId="12" hidden="1">Хор!$A$1:$F$99</definedName>
    <definedName name="Z_1A52382B_3765_4E8C_903F_6B8919B7242E_.wvu.PrintArea" localSheetId="13" hidden="1">Чум!$A$1:$F$101</definedName>
    <definedName name="Z_1A52382B_3765_4E8C_903F_6B8919B7242E_.wvu.PrintArea" localSheetId="14" hidden="1">Шать!$A$1:$F$101</definedName>
    <definedName name="Z_1A52382B_3765_4E8C_903F_6B8919B7242E_.wvu.PrintArea" localSheetId="15" hidden="1">Юнг!$A$1:$F$100</definedName>
    <definedName name="Z_1A52382B_3765_4E8C_903F_6B8919B7242E_.wvu.PrintArea" localSheetId="17" hidden="1">Яра!$A$1:$F$102</definedName>
    <definedName name="Z_1A52382B_3765_4E8C_903F_6B8919B7242E_.wvu.Rows" localSheetId="3" hidden="1">Але!$19:$24,Але!$44:$44,Але!$46:$46,Але!$53:$53,Але!$55:$56,Але!$63:$64,Але!$74:$75,Але!$79:$83,Але!$87:$89</definedName>
    <definedName name="Z_1A52382B_3765_4E8C_903F_6B8919B7242E_.wvu.Rows" localSheetId="5" hidden="1">Иль!$19:$24,Иль!$30:$31,Иль!$33:$33,Иль!$45:$45,Иль!$50:$50,Иль!$60:$61,Иль!$68:$69,Иль!$78:$79,Иль!$81:$81,Иль!$93:$97</definedName>
    <definedName name="Z_1A52382B_3765_4E8C_903F_6B8919B7242E_.wvu.Rows" localSheetId="6" hidden="1">Кад!$19:$24,Кад!$44:$44,Кад!$56:$56,Кад!$58:$59,Кад!$66:$67,Кад!$83:$85,Кад!$89:$96</definedName>
    <definedName name="Z_1A52382B_3765_4E8C_903F_6B8919B7242E_.wvu.Rows" localSheetId="0" hidden="1">Консол!$22:$22,Консол!$43:$45,Консол!$82:$84</definedName>
    <definedName name="Z_1A52382B_3765_4E8C_903F_6B8919B7242E_.wvu.Rows" localSheetId="19" hidden="1">Лист1!$82:$84</definedName>
    <definedName name="Z_1A52382B_3765_4E8C_903F_6B8919B7242E_.wvu.Rows" localSheetId="7" hidden="1">Мор!$17:$17,Мор!$21:$21,Мор!$23:$23,Мор!$37:$37,Мор!$44:$44,Мор!$46:$47,Мор!$49:$50,Мор!$57:$57,Мор!$59:$60,Мор!$67:$68,Мор!$83:$88,Мор!$91:$97</definedName>
    <definedName name="Z_1A52382B_3765_4E8C_903F_6B8919B7242E_.wvu.Rows" localSheetId="8" hidden="1">Мос!$19:$24,Мос!$44:$44,Мос!$58:$58,Мос!$60:$61,Мос!$68:$69,Мос!$82:$82,Мос!$86:$90,Мос!$95:$100</definedName>
    <definedName name="Z_1A52382B_3765_4E8C_903F_6B8919B7242E_.wvu.Rows" localSheetId="9" hidden="1">Ори!$19:$24,Ори!$32:$32,Ори!$44:$44,Ори!$48:$50,Ори!$57:$57,Ори!$59:$60,Ори!$67:$68,Ори!$78:$79,Ори!$81:$81,Ори!$84:$88,Ори!$91:$98</definedName>
    <definedName name="Z_1A52382B_3765_4E8C_903F_6B8919B7242E_.wvu.Rows" localSheetId="2" hidden="1">район!$17:$18,район!$20:$20,район!$28:$30,район!$50:$51,район!$62:$62,район!$75:$75,район!$82:$82,район!$99:$99,район!$106:$106,район!$134:$136</definedName>
    <definedName name="Z_1A52382B_3765_4E8C_903F_6B8919B7242E_.wvu.Rows" localSheetId="1" hidden="1">Справка!#REF!</definedName>
    <definedName name="Z_1A52382B_3765_4E8C_903F_6B8919B7242E_.wvu.Rows" localSheetId="4" hidden="1">Сун!$19:$24,Сун!$49:$51,Сун!$58:$58,Сун!$60:$61,Сун!$68:$69,Сун!$79:$80,Сун!$82:$82,Сун!$88:$89,Сун!$93:$97</definedName>
    <definedName name="Z_1A52382B_3765_4E8C_903F_6B8919B7242E_.wvu.Rows" localSheetId="10" hidden="1">Сят!$19:$19,Сят!$45:$47,Сят!$57:$57,Сят!$59:$60,Сят!$67:$68,Сят!$83:$86,Сят!$90:$97</definedName>
    <definedName name="Z_1A52382B_3765_4E8C_903F_6B8919B7242E_.wvu.Rows" localSheetId="11" hidden="1">Тор!$19:$24,Тор!$32:$39,Тор!$46:$47,Тор!$49:$50,Тор!$57:$57,Тор!$59:$60,Тор!$67:$68,Тор!$75:$75,Тор!$79:$80,Тор!$84:$96</definedName>
    <definedName name="Z_1A52382B_3765_4E8C_903F_6B8919B7242E_.wvu.Rows" localSheetId="12" hidden="1">Хор!$19:$24,Хор!$28:$36,Хор!$40:$40,Хор!$46:$48,Хор!$55:$55,Хор!$57:$59,Хор!$65:$66,Хор!$72:$72,Хор!$76:$77,Хор!$81:$85,Хор!$88:$95</definedName>
    <definedName name="Z_1A52382B_3765_4E8C_903F_6B8919B7242E_.wvu.Rows" localSheetId="13" hidden="1">Чум!$19:$21,Чум!$23:$24,Чум!$28:$28,Чум!$31:$39,Чум!$47:$49,Чум!$57:$57,Чум!$59:$60,Чум!$67:$68,Чум!$78:$79,Чум!$83:$87,Чум!$90:$97</definedName>
    <definedName name="Z_1A52382B_3765_4E8C_903F_6B8919B7242E_.wvu.Rows" localSheetId="14" hidden="1">Шать!$19:$24,Шать!$31:$39,Шать!$46:$49,Шать!$57:$57,Шать!$59:$60,Шать!$67:$68,Шать!$78:$79,Шать!$83:$87,Шать!$90:$97</definedName>
    <definedName name="Z_1A52382B_3765_4E8C_903F_6B8919B7242E_.wvu.Rows" localSheetId="15" hidden="1">Юнг!$19:$24,Юнг!$31:$38,Юнг!$45:$49,Юнг!$56:$56,Юнг!$58:$59,Юнг!$66:$67,Юнг!$77:$77,Юнг!$82:$86,Юнг!$89:$96</definedName>
    <definedName name="Z_1A52382B_3765_4E8C_903F_6B8919B7242E_.wvu.Rows" localSheetId="16" hidden="1">Юсь!$20:$24,Юсь!$36:$36,Юсь!$40:$40,Юсь!$44:$49,Юсь!$58:$58,Юсь!$60:$61,Юсь!$68:$69,Юсь!$79:$80,Юсь!$84:$88,Юсь!$91:$98</definedName>
    <definedName name="Z_1A52382B_3765_4E8C_903F_6B8919B7242E_.wvu.Rows" localSheetId="17" hidden="1">Яра!$19:$24,Яра!$46:$46,Яра!$48:$51,Яра!$58:$58,Яра!$60:$61,Яра!$68:$69,Яра!$79:$80,Яра!$84:$88,Яра!$91:$98</definedName>
    <definedName name="Z_1A52382B_3765_4E8C_903F_6B8919B7242E_.wvu.Rows" localSheetId="18" hidden="1">Яро!$19:$24,Яро!$43:$43,Яро!$54:$54,Яро!$56:$58,Яро!$64:$65,Яро!$75:$76,Яро!$80:$84,Яро!$87:$94</definedName>
    <definedName name="Z_3DCB9AAA_F09C_4EA6_B992_F93E466D374A_.wvu.Cols" localSheetId="1" hidden="1">Справка!$AV:$AX,Справка!$BB:$BD,Справка!$BH:$BM,Справка!$BT:$BY,Справка!$CX:$DF</definedName>
    <definedName name="Z_3DCB9AAA_F09C_4EA6_B992_F93E466D374A_.wvu.PrintArea" localSheetId="5" hidden="1">Иль!$A$1:$F$104</definedName>
    <definedName name="Z_3DCB9AAA_F09C_4EA6_B992_F93E466D374A_.wvu.PrintArea" localSheetId="0" hidden="1">Консол!$A$1:$K$50</definedName>
    <definedName name="Z_3DCB9AAA_F09C_4EA6_B992_F93E466D374A_.wvu.PrintArea" localSheetId="7" hidden="1">Мор!$A$1:$F$101</definedName>
    <definedName name="Z_3DCB9AAA_F09C_4EA6_B992_F93E466D374A_.wvu.PrintArea" localSheetId="1" hidden="1">Справка!$A$1:$EY$31</definedName>
    <definedName name="Z_3DCB9AAA_F09C_4EA6_B992_F93E466D374A_.wvu.PrintArea" localSheetId="11" hidden="1">Тор!$A$1:$F$102</definedName>
    <definedName name="Z_3DCB9AAA_F09C_4EA6_B992_F93E466D374A_.wvu.PrintArea" localSheetId="15" hidden="1">Юнг!$A$1:$F$100</definedName>
    <definedName name="Z_3DCB9AAA_F09C_4EA6_B992_F93E466D374A_.wvu.PrintArea" localSheetId="17" hidden="1">Яра!$A$1:$F$102</definedName>
    <definedName name="Z_3DCB9AAA_F09C_4EA6_B992_F93E466D374A_.wvu.Rows" localSheetId="3" hidden="1">Але!$19:$24,Але!$44:$44,Але!$46:$46,Але!$53:$53,Але!$55:$56,Але!$63:$64,Але!$74:$75,Але!$79:$93</definedName>
    <definedName name="Z_3DCB9AAA_F09C_4EA6_B992_F93E466D374A_.wvu.Rows" localSheetId="5" hidden="1">Иль!$19:$24,Иль!$30:$31,Иль!$33:$33,Иль!$45:$45,Иль!$50:$50,Иль!$60:$61,Иль!$68:$69,Иль!$78:$79,Иль!$81:$81,Иль!$83:$90,Иль!$93:$97</definedName>
    <definedName name="Z_3DCB9AAA_F09C_4EA6_B992_F93E466D374A_.wvu.Rows" localSheetId="6" hidden="1">Кад!$19:$24,Кад!$44:$44,Кад!$56:$56,Кад!$58:$59,Кад!$66:$67,Кад!$83:$85,Кад!$89:$96</definedName>
    <definedName name="Z_3DCB9AAA_F09C_4EA6_B992_F93E466D374A_.wvu.Rows" localSheetId="0" hidden="1">Консол!$22:$22,Консол!$43:$45,Консол!$82:$84</definedName>
    <definedName name="Z_3DCB9AAA_F09C_4EA6_B992_F93E466D374A_.wvu.Rows" localSheetId="19" hidden="1">Лист1!$82:$84</definedName>
    <definedName name="Z_3DCB9AAA_F09C_4EA6_B992_F93E466D374A_.wvu.Rows" localSheetId="7" hidden="1">Мор!$21:$21,Мор!$23:$23,Мор!$37:$37,Мор!$44:$44,Мор!$47:$47,Мор!$49:$50,Мор!$57:$57,Мор!$59:$60,Мор!$67:$68,Мор!$83:$88,Мор!$91:$97</definedName>
    <definedName name="Z_3DCB9AAA_F09C_4EA6_B992_F93E466D374A_.wvu.Rows" localSheetId="8" hidden="1">Мос!$19:$24,Мос!$44:$44,Мос!$58:$58,Мос!$60:$61,Мос!$68:$69,Мос!$82:$82,Мос!$84:$90,Мос!$95:$100</definedName>
    <definedName name="Z_3DCB9AAA_F09C_4EA6_B992_F93E466D374A_.wvu.Rows" localSheetId="9" hidden="1">Ори!$19:$24,Ори!$32:$32,Ори!$44:$44,Ори!$48:$50,Ори!$57:$57,Ори!$59:$60,Ори!$67:$68,Ори!$78:$79,Ори!$81:$81,Ори!$83:$87,Ори!$91:$98</definedName>
    <definedName name="Z_3DCB9AAA_F09C_4EA6_B992_F93E466D374A_.wvu.Rows" localSheetId="2" hidden="1">район!$17:$18,район!$20:$20,район!$28:$30,район!$50:$51,район!$75:$75,район!$82:$82,район!$99:$99,район!$106:$106,район!$134:$136</definedName>
    <definedName name="Z_3DCB9AAA_F09C_4EA6_B992_F93E466D374A_.wvu.Rows" localSheetId="1" hidden="1">Справка!#REF!</definedName>
    <definedName name="Z_3DCB9AAA_F09C_4EA6_B992_F93E466D374A_.wvu.Rows" localSheetId="4" hidden="1">Сун!$19:$24,Сун!$49:$51,Сун!$58:$58,Сун!$60:$61,Сун!$68:$69,Сун!$79:$80,Сун!$82:$85,Сун!$88:$89,Сун!$93:$97</definedName>
    <definedName name="Z_3DCB9AAA_F09C_4EA6_B992_F93E466D374A_.wvu.Rows" localSheetId="10" hidden="1">Сят!$19:$19,Сят!$45:$47,Сят!$57:$57,Сят!$59:$60,Сят!$67:$68,Сят!$83:$86,Сят!$90:$97</definedName>
    <definedName name="Z_3DCB9AAA_F09C_4EA6_B992_F93E466D374A_.wvu.Rows" localSheetId="11" hidden="1">Тор!$19:$19,Тор!$50:$50,Тор!$57:$57,Тор!$59:$60,Тор!$67:$68,Тор!$75:$75,Тор!$79:$80,Тор!$83:$94</definedName>
    <definedName name="Z_3DCB9AAA_F09C_4EA6_B992_F93E466D374A_.wvu.Rows" localSheetId="12" hidden="1">Хор!$19:$24,Хор!$32:$32,Хор!$40:$40,Хор!$44:$44,Хор!$55:$55,Хор!$57:$58,Хор!$65:$66,Хор!$81:$85,Хор!$88:$95</definedName>
    <definedName name="Z_3DCB9AAA_F09C_4EA6_B992_F93E466D374A_.wvu.Rows" localSheetId="13" hidden="1">Чум!$19:$19,Чум!$21:$21,Чум!$23:$24,Чум!$47:$49,Чум!$57:$57,Чум!$59:$60,Чум!$67:$68,Чум!$83:$87,Чум!$90:$97</definedName>
    <definedName name="Z_3DCB9AAA_F09C_4EA6_B992_F93E466D374A_.wvu.Rows" localSheetId="14" hidden="1">Шать!$19:$24,Шать!$47:$49,Шать!$57:$57,Шать!$59:$60,Шать!$67:$68,Шать!$78:$79,Шать!$83:$87,Шать!$90:$97</definedName>
    <definedName name="Z_3DCB9AAA_F09C_4EA6_B992_F93E466D374A_.wvu.Rows" localSheetId="15" hidden="1">Юнг!$19:$24,Юнг!$32:$32,Юнг!$46:$46,Юнг!$49:$49,Юнг!$56:$56,Юнг!$58:$59,Юнг!$66:$67,Юнг!$82:$86,Юнг!$89:$96</definedName>
    <definedName name="Z_3DCB9AAA_F09C_4EA6_B992_F93E466D374A_.wvu.Rows" localSheetId="16" hidden="1">Юсь!$20:$24,Юсь!$40:$40,Юсь!$44:$49,Юсь!$58:$58,Юсь!$60:$61,Юсь!$68:$69,Юсь!$79:$80,Юсь!$83:$88,Юсь!$91:$98</definedName>
    <definedName name="Z_3DCB9AAA_F09C_4EA6_B992_F93E466D374A_.wvu.Rows" localSheetId="17" hidden="1">Яра!$19:$24,Яра!$46:$50,Яра!$58:$58,Яра!$60:$61,Яра!$68:$69,Яра!$79:$79,Яра!$82:$88,Яра!$91:$98</definedName>
    <definedName name="Z_3DCB9AAA_F09C_4EA6_B992_F93E466D374A_.wvu.Rows" localSheetId="18" hidden="1">Яро!$19:$24,Яро!$29:$30,Яро!$32:$32,Яро!$43:$43,Яро!$54:$54,Яро!$56:$57,Яро!$64:$65,Яро!$75:$76,Яро!$80:$85,Яро!$87:$94</definedName>
    <definedName name="Z_42584DC0_1D41_4C93_9B38_C388E7B8DAC4_.wvu.Cols" localSheetId="1" hidden="1">Справка!$AV:$AX,Справка!$BB:$BD,Справка!$BH:$BP,Справка!$BT:$BY,Справка!$CX:$DF</definedName>
    <definedName name="Z_42584DC0_1D41_4C93_9B38_C388E7B8DAC4_.wvu.PrintArea" localSheetId="5" hidden="1">Иль!$A$1:$F$104</definedName>
    <definedName name="Z_42584DC0_1D41_4C93_9B38_C388E7B8DAC4_.wvu.PrintArea" localSheetId="0" hidden="1">Консол!$A$1:$K$50</definedName>
    <definedName name="Z_42584DC0_1D41_4C93_9B38_C388E7B8DAC4_.wvu.PrintArea" localSheetId="7" hidden="1">Мор!$A$1:$F$101</definedName>
    <definedName name="Z_42584DC0_1D41_4C93_9B38_C388E7B8DAC4_.wvu.PrintArea" localSheetId="1" hidden="1">Справка!$A$1:$EY$31</definedName>
    <definedName name="Z_42584DC0_1D41_4C93_9B38_C388E7B8DAC4_.wvu.PrintArea" localSheetId="11" hidden="1">Тор!$A$1:$F$102</definedName>
    <definedName name="Z_42584DC0_1D41_4C93_9B38_C388E7B8DAC4_.wvu.PrintArea" localSheetId="15" hidden="1">Юнг!$A$1:$F$100</definedName>
    <definedName name="Z_42584DC0_1D41_4C93_9B38_C388E7B8DAC4_.wvu.PrintArea" localSheetId="17" hidden="1">Яра!$A$1:$F$102</definedName>
    <definedName name="Z_42584DC0_1D41_4C93_9B38_C388E7B8DAC4_.wvu.Rows" localSheetId="3" hidden="1">Але!$19:$24,Але!$31:$33,Але!$36:$36,Але!$44:$44,Але!$46:$46,Але!$53:$53,Але!$55:$57,Але!$63:$64,Але!$74:$75,Але!$79:$83,Але!$86:$93</definedName>
    <definedName name="Z_42584DC0_1D41_4C93_9B38_C388E7B8DAC4_.wvu.Rows" localSheetId="5" hidden="1">Иль!$19:$24,Иль!$30:$39,Иль!$45:$45,Иль!$47:$50,Иль!$58:$58,Иль!$60:$62,Иль!$68:$69,Иль!$78:$79,Иль!$81:$81,Иль!$86:$90,Иль!$93:$100</definedName>
    <definedName name="Z_42584DC0_1D41_4C93_9B38_C388E7B8DAC4_.wvu.Rows" localSheetId="6" hidden="1">Кад!$19:$24,Кад!$31:$35,Кад!$38:$38,Кад!$44:$44,Кад!$46:$46,Кад!$48:$49,Кад!$56:$56,Кад!$58:$60,Кад!$66:$67,Кад!$77:$78,Кад!$82:$86,Кад!$89:$96</definedName>
    <definedName name="Z_42584DC0_1D41_4C93_9B38_C388E7B8DAC4_.wvu.Rows" localSheetId="0" hidden="1">Консол!$22:$22,Консол!$43:$45</definedName>
    <definedName name="Z_42584DC0_1D41_4C93_9B38_C388E7B8DAC4_.wvu.Rows" localSheetId="7" hidden="1">Мор!$17:$24,Мор!$37:$37,Мор!$44:$44,Мор!$46:$47,Мор!$49:$50,Мор!$57:$57,Мор!$59:$60,Мор!$64:$65,Мор!$67:$68,Мор!$78:$79,Мор!$83:$88,Мор!$91:$97</definedName>
    <definedName name="Z_42584DC0_1D41_4C93_9B38_C388E7B8DAC4_.wvu.Rows" localSheetId="8" hidden="1">Мос!$19:$24,Мос!$29:$35,Мос!$44:$44,Мос!$46:$50,Мос!$58:$58,Мос!$60:$61,Мос!$68:$69,Мос!$79:$80,Мос!$82:$82,Мос!$85:$92,Мос!$95:$102</definedName>
    <definedName name="Z_42584DC0_1D41_4C93_9B38_C388E7B8DAC4_.wvu.Rows" localSheetId="9" hidden="1">Ори!$19:$24,Ори!$31:$35,Ори!$38:$38,Ори!$44:$44,Ори!$46:$46,Ори!$48:$50,Ори!$57:$57,Ори!$59:$61,Ори!$67:$68,Ори!$78:$79,Ори!$81:$81,Ори!$84:$88,Ори!$91:$98</definedName>
    <definedName name="Z_42584DC0_1D41_4C93_9B38_C388E7B8DAC4_.wvu.Rows" localSheetId="2" hidden="1">район!$17:$18,район!$20:$20,район!$25:$25,район!$27:$31,район!$35:$35,район!$38:$38,район!$46:$46,район!$50:$51,район!$62:$62,район!$67:$67,район!$69:$71,район!$75:$75,район!$82:$82,район!$93:$93,район!$99:$99,район!$102:$102,район!$106:$106,район!$114:$114,район!$134:$136,район!$139:$140</definedName>
    <definedName name="Z_42584DC0_1D41_4C93_9B38_C388E7B8DAC4_.wvu.Rows" localSheetId="1" hidden="1">Справка!#REF!</definedName>
    <definedName name="Z_42584DC0_1D41_4C93_9B38_C388E7B8DAC4_.wvu.Rows" localSheetId="4" hidden="1">Сун!$19:$24,Сун!$34:$39,Сун!$49:$51,Сун!$58:$58,Сун!$60:$63,Сун!$68:$69,Сун!$79:$80,Сун!$82:$82,Сун!$85:$85,Сун!$87:$89,Сун!$93:$100</definedName>
    <definedName name="Z_42584DC0_1D41_4C93_9B38_C388E7B8DAC4_.wvu.Rows" localSheetId="10" hidden="1">Сят!$19:$24,Сят!$31:$35,Сят!$45:$48,Сят!$57:$57,Сят!$59:$60,Сят!$67:$68,Сят!$78:$79,Сят!$83:$87,Сят!$90:$97</definedName>
    <definedName name="Z_42584DC0_1D41_4C93_9B38_C388E7B8DAC4_.wvu.Rows" localSheetId="11" hidden="1">Тор!$19:$24,Тор!$32:$36,Тор!$46:$47,Тор!$50:$50,Тор!$57:$57,Тор!$59:$60,Тор!$67:$68,Тор!$75:$75,Тор!$79:$80,Тор!$84:$96</definedName>
    <definedName name="Z_42584DC0_1D41_4C93_9B38_C388E7B8DAC4_.wvu.Rows" localSheetId="12" hidden="1">Хор!$19:$24,Хор!$28:$36,Хор!$40:$40,Хор!$44:$44,Хор!$46:$48,Хор!$55:$55,Хор!$57:$59,Хор!$65:$66,Хор!$72:$72,Хор!$76:$77,Хор!$81:$85,Хор!$88:$95</definedName>
    <definedName name="Z_42584DC0_1D41_4C93_9B38_C388E7B8DAC4_.wvu.Rows" localSheetId="13" hidden="1">Чум!$19:$24,Чум!$31:$36,Чум!$47:$49,Чум!$57:$57,Чум!$59:$61,Чум!$67:$68,Чум!$78:$79,Чум!$83:$87,Чум!$90:$97</definedName>
    <definedName name="Z_42584DC0_1D41_4C93_9B38_C388E7B8DAC4_.wvu.Rows" localSheetId="14" hidden="1">Шать!$19:$24,Шать!$32:$33,Шать!$35:$35,Шать!$38:$38,Шать!$46:$49,Шать!$57:$57,Шать!$59:$61,Шать!$67:$68,Шать!$78:$79,Шать!$83:$87,Шать!$90:$97</definedName>
    <definedName name="Z_42584DC0_1D41_4C93_9B38_C388E7B8DAC4_.wvu.Rows" localSheetId="15" hidden="1">Юнг!$19:$24,Юнг!$31:$38,Юнг!$45:$46,Юнг!$49:$49,Юнг!$56:$56,Юнг!$58:$60,Юнг!$66:$68,Юнг!$77:$78,Юнг!$82:$86,Юнг!$89:$96</definedName>
    <definedName name="Z_42584DC0_1D41_4C93_9B38_C388E7B8DAC4_.wvu.Rows" localSheetId="16" hidden="1">Юсь!$19:$24,Юсь!$31:$33,Юсь!$36:$36,Юсь!$40:$40,Юсь!$44:$49,Юсь!$58:$58,Юсь!$60:$62,Юсь!$68:$69,Юсь!$79:$80,Юсь!$84:$88,Юсь!$91:$98</definedName>
    <definedName name="Z_42584DC0_1D41_4C93_9B38_C388E7B8DAC4_.wvu.Rows" localSheetId="17" hidden="1">Яра!$19:$24,Яра!$32:$36,Яра!$46:$50,Яра!$58:$58,Яра!$60:$62,Яра!$68:$69,Яра!$79:$80,Яра!$84:$88,Яра!$91:$98</definedName>
    <definedName name="Z_42584DC0_1D41_4C93_9B38_C388E7B8DAC4_.wvu.Rows" localSheetId="18" hidden="1">Яро!$19:$24,Яро!$28:$36,Яро!$43:$44,Яро!$46:$47,Яро!$54:$54,Яро!$56:$58,Яро!$64:$65,Яро!$75:$76,Яро!$80:$84,Яро!$87:$94</definedName>
    <definedName name="Z_5BFCA170_DEAE_4D2C_98A0_1E68B427AC01_.wvu.Cols" localSheetId="1" hidden="1">Справка!$AV:$AX,Справка!$BB:$BD,Справка!$BH:$BM,Справка!$BT:$BY,Справка!$CX:$DF</definedName>
    <definedName name="Z_5BFCA170_DEAE_4D2C_98A0_1E68B427AC01_.wvu.PrintArea" localSheetId="5" hidden="1">Иль!$A$1:$F$104</definedName>
    <definedName name="Z_5BFCA170_DEAE_4D2C_98A0_1E68B427AC01_.wvu.PrintArea" localSheetId="0" hidden="1">Консол!$A$1:$K$50</definedName>
    <definedName name="Z_5BFCA170_DEAE_4D2C_98A0_1E68B427AC01_.wvu.PrintArea" localSheetId="7" hidden="1">Мор!$A$1:$F$101</definedName>
    <definedName name="Z_5BFCA170_DEAE_4D2C_98A0_1E68B427AC01_.wvu.PrintArea" localSheetId="1" hidden="1">Справка!$A$1:$EY$31</definedName>
    <definedName name="Z_5BFCA170_DEAE_4D2C_98A0_1E68B427AC01_.wvu.PrintArea" localSheetId="11" hidden="1">Тор!$A$1:$F$102</definedName>
    <definedName name="Z_5BFCA170_DEAE_4D2C_98A0_1E68B427AC01_.wvu.PrintArea" localSheetId="15" hidden="1">Юнг!$A$1:$F$100</definedName>
    <definedName name="Z_5BFCA170_DEAE_4D2C_98A0_1E68B427AC01_.wvu.PrintArea" localSheetId="17" hidden="1">Яра!$A$1:$F$102</definedName>
    <definedName name="Z_5BFCA170_DEAE_4D2C_98A0_1E68B427AC01_.wvu.Rows" localSheetId="3" hidden="1">Але!$19:$24,Але!$44:$44,Але!$46:$46,Але!$53:$53,Але!$55:$56,Але!$63:$64,Але!$74:$75,Але!$79:$83,Але!$87:$89</definedName>
    <definedName name="Z_5BFCA170_DEAE_4D2C_98A0_1E68B427AC01_.wvu.Rows" localSheetId="5" hidden="1">Иль!$19:$24,Иль!$30:$31,Иль!$33:$33,Иль!$45:$45,Иль!$50:$50,Иль!$60:$61,Иль!$68:$69,Иль!$78:$79,Иль!$81:$81,Иль!$93:$97</definedName>
    <definedName name="Z_5BFCA170_DEAE_4D2C_98A0_1E68B427AC01_.wvu.Rows" localSheetId="6" hidden="1">Кад!$19:$24,Кад!$44:$44,Кад!$56:$56,Кад!$58:$59,Кад!$66:$67,Кад!$83:$85,Кад!$89:$96</definedName>
    <definedName name="Z_5BFCA170_DEAE_4D2C_98A0_1E68B427AC01_.wvu.Rows" localSheetId="0" hidden="1">Консол!$22:$22,Консол!$43:$45,Консол!$82:$84</definedName>
    <definedName name="Z_5BFCA170_DEAE_4D2C_98A0_1E68B427AC01_.wvu.Rows" localSheetId="19" hidden="1">Лист1!$82:$84</definedName>
    <definedName name="Z_5BFCA170_DEAE_4D2C_98A0_1E68B427AC01_.wvu.Rows" localSheetId="7" hidden="1">Мор!$21:$21,Мор!$23:$23,Мор!$37:$37,Мор!$44:$44,Мор!$47:$47,Мор!$49:$50,Мор!$57:$57,Мор!$59:$60,Мор!$67:$68,Мор!$83:$88,Мор!$91:$97</definedName>
    <definedName name="Z_5BFCA170_DEAE_4D2C_98A0_1E68B427AC01_.wvu.Rows" localSheetId="8" hidden="1">Мос!$19:$24,Мос!$44:$44,Мос!$58:$58,Мос!$60:$61,Мос!$68:$69,Мос!$82:$82,Мос!$84:$90,Мос!$95:$100</definedName>
    <definedName name="Z_5BFCA170_DEAE_4D2C_98A0_1E68B427AC01_.wvu.Rows" localSheetId="9" hidden="1">Ори!$19:$24,Ори!$32:$32,Ори!$44:$44,Ори!$48:$50,Ори!$57:$57,Ори!$59:$60,Ори!$67:$68,Ори!$78:$79,Ори!$81:$81,Ори!$83:$87,Ори!$91:$98</definedName>
    <definedName name="Z_5BFCA170_DEAE_4D2C_98A0_1E68B427AC01_.wvu.Rows" localSheetId="2" hidden="1">район!$17:$18,район!$20:$20,район!$28:$30,район!$50:$51,район!$75:$75,район!$82:$82,район!$99:$99,район!$106:$106,район!$134:$136</definedName>
    <definedName name="Z_5BFCA170_DEAE_4D2C_98A0_1E68B427AC01_.wvu.Rows" localSheetId="4" hidden="1">Сун!$19:$24,Сун!$49:$51,Сун!$58:$58,Сун!$60:$61,Сун!$68:$69,Сун!$79:$80,Сун!$82:$82,Сун!$88:$89,Сун!$93:$97</definedName>
    <definedName name="Z_5BFCA170_DEAE_4D2C_98A0_1E68B427AC01_.wvu.Rows" localSheetId="10" hidden="1">Сят!$19:$19,Сят!$45:$47,Сят!$57:$57,Сят!$59:$60,Сят!$67:$68,Сят!$83:$86,Сят!$90:$97</definedName>
    <definedName name="Z_5BFCA170_DEAE_4D2C_98A0_1E68B427AC01_.wvu.Rows" localSheetId="11" hidden="1">Тор!$19:$19,Тор!$50:$50,Тор!$57:$57,Тор!$59:$60,Тор!$67:$68,Тор!$75:$75,Тор!$79:$80,Тор!$83:$94</definedName>
    <definedName name="Z_5BFCA170_DEAE_4D2C_98A0_1E68B427AC01_.wvu.Rows" localSheetId="12" hidden="1">Хор!$19:$24,Хор!$32:$32,Хор!$40:$40,Хор!$44:$44,Хор!$55:$55,Хор!$57:$58,Хор!$65:$66,Хор!$81:$85,Хор!$88:$95</definedName>
    <definedName name="Z_5BFCA170_DEAE_4D2C_98A0_1E68B427AC01_.wvu.Rows" localSheetId="13" hidden="1">Чум!$19:$19,Чум!$21:$21,Чум!$23:$24,Чум!$47:$49,Чум!$57:$57,Чум!$59:$60,Чум!$67:$68,Чум!$83:$87,Чум!$90:$97</definedName>
    <definedName name="Z_5BFCA170_DEAE_4D2C_98A0_1E68B427AC01_.wvu.Rows" localSheetId="14" hidden="1">Шать!$19:$24,Шать!$47:$49,Шать!$57:$57,Шать!$59:$60,Шать!$67:$68,Шать!$78:$79,Шать!$83:$87,Шать!$90:$97</definedName>
    <definedName name="Z_5BFCA170_DEAE_4D2C_98A0_1E68B427AC01_.wvu.Rows" localSheetId="15" hidden="1">Юнг!$19:$24,Юнг!$32:$32,Юнг!$49:$49,Юнг!$56:$56,Юнг!$58:$59,Юнг!$66:$67,Юнг!$82:$86,Юнг!$89:$96</definedName>
    <definedName name="Z_5BFCA170_DEAE_4D2C_98A0_1E68B427AC01_.wvu.Rows" localSheetId="16" hidden="1">Юсь!$20:$24,Юсь!$40:$40,Юсь!$44:$49,Юсь!$58:$58,Юсь!$60:$61,Юсь!$68:$69,Юсь!$79:$80,Юсь!$83:$88,Юсь!$91:$98</definedName>
    <definedName name="Z_5BFCA170_DEAE_4D2C_98A0_1E68B427AC01_.wvu.Rows" localSheetId="17" hidden="1">Яра!$19:$24,Яра!$46:$50,Яра!$58:$58,Яра!$60:$61,Яра!$68:$69,Яра!$79:$79,Яра!$82:$88,Яра!$91:$98</definedName>
    <definedName name="Z_5BFCA170_DEAE_4D2C_98A0_1E68B427AC01_.wvu.Rows" localSheetId="18" hidden="1">Яро!$19:$24,Яро!$43:$43,Яро!$54:$54,Яро!$56:$57,Яро!$64:$65,Яро!$75:$76,Яро!$80:$85,Яро!$87:$94</definedName>
    <definedName name="Z_61528DAC_5C4C_48F4_ADE2_8A724B05A086_.wvu.Cols" localSheetId="1" hidden="1">Справка!$AV:$AX,Справка!$BB:$BD,Справка!$BH:$BJ,Справка!$BL:$BM,Справка!$BT:$BY,Справка!$CX:$DF</definedName>
    <definedName name="Z_61528DAC_5C4C_48F4_ADE2_8A724B05A086_.wvu.PrintArea" localSheetId="3" hidden="1">Але!$A$1:$F$97</definedName>
    <definedName name="Z_61528DAC_5C4C_48F4_ADE2_8A724B05A086_.wvu.PrintArea" localSheetId="5" hidden="1">Иль!$A$1:$F$104</definedName>
    <definedName name="Z_61528DAC_5C4C_48F4_ADE2_8A724B05A086_.wvu.PrintArea" localSheetId="0" hidden="1">Консол!$A$1:$K$50</definedName>
    <definedName name="Z_61528DAC_5C4C_48F4_ADE2_8A724B05A086_.wvu.PrintArea" localSheetId="7" hidden="1">Мор!$A$1:$F$101</definedName>
    <definedName name="Z_61528DAC_5C4C_48F4_ADE2_8A724B05A086_.wvu.PrintArea" localSheetId="2" hidden="1">район!$A$1:$F$148</definedName>
    <definedName name="Z_61528DAC_5C4C_48F4_ADE2_8A724B05A086_.wvu.PrintArea" localSheetId="1" hidden="1">Справка!$A$1:$EY$31</definedName>
    <definedName name="Z_61528DAC_5C4C_48F4_ADE2_8A724B05A086_.wvu.PrintArea" localSheetId="4" hidden="1">Сун!$A$1:$F$104</definedName>
    <definedName name="Z_61528DAC_5C4C_48F4_ADE2_8A724B05A086_.wvu.PrintArea" localSheetId="11" hidden="1">Тор!$A$1:$F$102</definedName>
    <definedName name="Z_61528DAC_5C4C_48F4_ADE2_8A724B05A086_.wvu.PrintArea" localSheetId="15" hidden="1">Юнг!$A$1:$F$100</definedName>
    <definedName name="Z_61528DAC_5C4C_48F4_ADE2_8A724B05A086_.wvu.PrintArea" localSheetId="17" hidden="1">Яра!$A$1:$F$102</definedName>
    <definedName name="Z_61528DAC_5C4C_48F4_ADE2_8A724B05A086_.wvu.Rows" localSheetId="3" hidden="1">Але!$19:$24,Але!$28:$28,Але!$36:$36,Але!$46:$46,Але!$55:$57,Але!$74:$75,Але!$79:$82,Але!$86:$93,Але!$142:$142</definedName>
    <definedName name="Z_61528DAC_5C4C_48F4_ADE2_8A724B05A086_.wvu.Rows" localSheetId="5" hidden="1">Иль!$19:$24,Иль!$34:$39,Иль!$58:$58,Иль!$60:$62,Иль!$68:$69,Иль!$78:$79,Иль!$81:$81,Иль!$86:$90,Иль!$93:$100,Иль!$143:$143</definedName>
    <definedName name="Z_61528DAC_5C4C_48F4_ADE2_8A724B05A086_.wvu.Rows" localSheetId="6" hidden="1">Кад!$19:$24,Кад!$31:$35,Кад!$38:$38,Кад!$42:$42,Кад!$44:$44,Кад!$48:$48,Кад!$56:$56,Кад!$58:$60,Кад!$66:$67,Кад!$77:$78,Кад!$82:$86,Кад!$89:$96,Кад!$142:$142</definedName>
    <definedName name="Z_61528DAC_5C4C_48F4_ADE2_8A724B05A086_.wvu.Rows" localSheetId="0" hidden="1">Консол!$22:$22,Консол!$43:$45</definedName>
    <definedName name="Z_61528DAC_5C4C_48F4_ADE2_8A724B05A086_.wvu.Rows" localSheetId="19" hidden="1">Лист1!$82:$84</definedName>
    <definedName name="Z_61528DAC_5C4C_48F4_ADE2_8A724B05A086_.wvu.Rows" localSheetId="7" hidden="1">Мор!$17:$24,Мор!$27:$27,Мор!$31:$33,Мор!$44:$44,Мор!$46:$47,Мор!$49:$49,Мор!$57:$57,Мор!$59:$60,Мор!$64:$65,Мор!$67:$68,Мор!$78:$79,Мор!$83:$88,Мор!$91:$97,Мор!$142:$142</definedName>
    <definedName name="Z_61528DAC_5C4C_48F4_ADE2_8A724B05A086_.wvu.Rows" localSheetId="8" hidden="1">Мос!$19:$24,Мос!$29:$33,Мос!$44:$44,Мос!$50:$50,Мос!$58:$58,Мос!$60:$61,Мос!$68:$69,Мос!$79:$80,Мос!$82:$82,Мос!$85:$92,Мос!$95:$102,Мос!$143:$143</definedName>
    <definedName name="Z_61528DAC_5C4C_48F4_ADE2_8A724B05A086_.wvu.Rows" localSheetId="9" hidden="1">Ори!$19:$24,Ори!$31:$35,Ори!$44:$44,Ори!$48:$50,Ори!$57:$57,Ори!$59:$60,Ори!$67:$68,Ори!$78:$79,Ори!$81:$81,Ори!$84:$88,Ори!$91:$98,Ори!$142:$142</definedName>
    <definedName name="Z_61528DAC_5C4C_48F4_ADE2_8A724B05A086_.wvu.Rows" localSheetId="2" hidden="1">район!$17:$18,район!$20:$20,район!$27:$31,район!$35:$35,район!$38:$38,район!$50:$51,район!$62:$62,район!$99:$99,район!$106:$106,район!$134:$136,район!$139:$140</definedName>
    <definedName name="Z_61528DAC_5C4C_48F4_ADE2_8A724B05A086_.wvu.Rows" localSheetId="4" hidden="1">Сун!$19:$24,Сун!$33:$38,Сун!$45:$45,Сун!$49:$51,Сун!$58:$58,Сун!$60:$62,Сун!$68:$69,Сун!$79:$80,Сун!$82:$82,Сун!$85:$85,Сун!$87:$89,Сун!$93:$100,Сун!$142:$142</definedName>
    <definedName name="Z_61528DAC_5C4C_48F4_ADE2_8A724B05A086_.wvu.Rows" localSheetId="10" hidden="1">Сят!$19:$24,Сят!$31:$33,Сят!$38:$38,Сят!$45:$47,Сят!$57:$57,Сят!$59:$60,Сят!$67:$68,Сят!$78:$79,Сят!$83:$87,Сят!$90:$97,Сят!$143:$143</definedName>
    <definedName name="Z_61528DAC_5C4C_48F4_ADE2_8A724B05A086_.wvu.Rows" localSheetId="11" hidden="1">Тор!$19:$24,Тор!$32:$36,Тор!$39:$39,Тор!$50:$50,Тор!$57:$57,Тор!$59:$60,Тор!$67:$68,Тор!$75:$75,Тор!$79:$80,Тор!$86:$87,Тор!$90:$96,Тор!$143:$143</definedName>
    <definedName name="Z_61528DAC_5C4C_48F4_ADE2_8A724B05A086_.wvu.Rows" localSheetId="12" hidden="1">Хор!$19:$24,Хор!$28:$35,Хор!$40:$40,Хор!$46:$48,Хор!$55:$55,Хор!$57:$59,Хор!$65:$66,Хор!$76:$77,Хор!$81:$85,Хор!$88:$95,Хор!$142:$142</definedName>
    <definedName name="Z_61528DAC_5C4C_48F4_ADE2_8A724B05A086_.wvu.Rows" localSheetId="13" hidden="1">Чум!$19:$24,Чум!$31:$36,Чум!$48:$49,Чум!$57:$57,Чум!$59:$61,Чум!$67:$68,Чум!$78:$79,Чум!$83:$87,Чум!$90:$97,Чум!$142:$142</definedName>
    <definedName name="Z_61528DAC_5C4C_48F4_ADE2_8A724B05A086_.wvu.Rows" localSheetId="14" hidden="1">Шать!$19:$25,Шать!$31:$33,Шать!$57:$57,Шать!$59:$60,Шать!$67:$68,Шать!$78:$79,Шать!$84:$86,Шать!$90:$97,Шать!$142:$142</definedName>
    <definedName name="Z_61528DAC_5C4C_48F4_ADE2_8A724B05A086_.wvu.Rows" localSheetId="15" hidden="1">Юнг!$19:$24,Юнг!$38:$38,Юнг!$46:$46,Юнг!$56:$56,Юнг!$58:$60,Юнг!$66:$67,Юнг!$77:$78,Юнг!$82:$86,Юнг!$89:$96,Юнг!$142:$142</definedName>
    <definedName name="Z_61528DAC_5C4C_48F4_ADE2_8A724B05A086_.wvu.Rows" localSheetId="16" hidden="1">Юсь!$19:$24,Юсь!$31:$33,Юсь!$36:$36,Юсь!$44:$50,Юсь!$58:$58,Юсь!$60:$61,Юсь!$68:$69,Юсь!$79:$80,Юсь!$84:$88,Юсь!$91:$98,Юсь!$142:$142</definedName>
    <definedName name="Z_61528DAC_5C4C_48F4_ADE2_8A724B05A086_.wvu.Rows" localSheetId="17" hidden="1">Яра!$19:$24,Яра!$28:$29,Яра!$33:$33,Яра!$46:$50,Яра!$58:$58,Яра!$60:$61,Яра!$68:$69,Яра!$79:$80,Яра!$84:$88,Яра!$91:$98,Яра!$143:$143</definedName>
    <definedName name="Z_61528DAC_5C4C_48F4_ADE2_8A724B05A086_.wvu.Rows" localSheetId="18" hidden="1">Яро!$19:$24,Яро!$28:$28,Яро!$43:$43,Яро!$46:$47,Яро!$54:$54,Яро!$56:$58,Яро!$64:$65,Яро!$75:$75,Яро!$82:$84,Яро!$87:$90,Яро!$92:$94</definedName>
    <definedName name="Z_61FF8493_E373_4DFF_BB86_59B971567639_.wvu.Cols" localSheetId="1" hidden="1">Справка!$AV:$AX,Справка!$BB:$BD,Справка!$BH:$BJ,Справка!$BL:$BM,Справка!$BT:$BY,Справка!$CX:$DF</definedName>
    <definedName name="Z_61FF8493_E373_4DFF_BB86_59B971567639_.wvu.PrintArea" localSheetId="3" hidden="1">Але!$A$1:$F$97</definedName>
    <definedName name="Z_61FF8493_E373_4DFF_BB86_59B971567639_.wvu.PrintArea" localSheetId="5" hidden="1">Иль!$A$1:$F$104</definedName>
    <definedName name="Z_61FF8493_E373_4DFF_BB86_59B971567639_.wvu.PrintArea" localSheetId="0" hidden="1">Консол!$A$1:$K$50</definedName>
    <definedName name="Z_61FF8493_E373_4DFF_BB86_59B971567639_.wvu.PrintArea" localSheetId="7" hidden="1">Мор!$A$1:$F$101</definedName>
    <definedName name="Z_61FF8493_E373_4DFF_BB86_59B971567639_.wvu.PrintArea" localSheetId="2" hidden="1">район!$A$1:$F$148</definedName>
    <definedName name="Z_61FF8493_E373_4DFF_BB86_59B971567639_.wvu.PrintArea" localSheetId="1" hidden="1">Справка!$A$1:$EY$31</definedName>
    <definedName name="Z_61FF8493_E373_4DFF_BB86_59B971567639_.wvu.PrintArea" localSheetId="4" hidden="1">Сун!$A$1:$F$104</definedName>
    <definedName name="Z_61FF8493_E373_4DFF_BB86_59B971567639_.wvu.PrintArea" localSheetId="11" hidden="1">Тор!$A$1:$F$102</definedName>
    <definedName name="Z_61FF8493_E373_4DFF_BB86_59B971567639_.wvu.PrintArea" localSheetId="15" hidden="1">Юнг!$A$1:$F$100</definedName>
    <definedName name="Z_61FF8493_E373_4DFF_BB86_59B971567639_.wvu.PrintArea" localSheetId="17" hidden="1">Яра!$A$1:$F$102</definedName>
    <definedName name="Z_61FF8493_E373_4DFF_BB86_59B971567639_.wvu.Rows" localSheetId="3" hidden="1">Але!$19:$24,Але!$28:$28,Але!$36:$36,Але!$46:$46,Але!$55:$57,Але!$74:$75,Але!$79:$82,Але!$86:$93,Але!$142:$142</definedName>
    <definedName name="Z_61FF8493_E373_4DFF_BB86_59B971567639_.wvu.Rows" localSheetId="5" hidden="1">Иль!$19:$24,Иль!$34:$39,Иль!$58:$58,Иль!$60:$62,Иль!$68:$69,Иль!$78:$79,Иль!$81:$81,Иль!$86:$90,Иль!$93:$100,Иль!$143:$143</definedName>
    <definedName name="Z_61FF8493_E373_4DFF_BB86_59B971567639_.wvu.Rows" localSheetId="6" hidden="1">Кад!$19:$24,Кад!$31:$35,Кад!$38:$38,Кад!$42:$42,Кад!$44:$44,Кад!$48:$48,Кад!$56:$56,Кад!$58:$60,Кад!$66:$67,Кад!$77:$78,Кад!$82:$86,Кад!$89:$96,Кад!$142:$142</definedName>
    <definedName name="Z_61FF8493_E373_4DFF_BB86_59B971567639_.wvu.Rows" localSheetId="0" hidden="1">Консол!$22:$22,Консол!$43:$45</definedName>
    <definedName name="Z_61FF8493_E373_4DFF_BB86_59B971567639_.wvu.Rows" localSheetId="19" hidden="1">Лист1!$82:$84</definedName>
    <definedName name="Z_61FF8493_E373_4DFF_BB86_59B971567639_.wvu.Rows" localSheetId="7" hidden="1">Мор!$17:$24,Мор!$27:$27,Мор!$31:$33,Мор!$44:$44,Мор!$46:$47,Мор!$49:$49,Мор!$57:$57,Мор!$59:$60,Мор!$64:$65,Мор!$67:$68,Мор!$78:$79,Мор!$83:$88,Мор!$91:$97,Мор!$142:$142</definedName>
    <definedName name="Z_61FF8493_E373_4DFF_BB86_59B971567639_.wvu.Rows" localSheetId="8" hidden="1">Мос!$19:$24,Мос!$29:$33,Мос!$44:$44,Мос!$50:$50,Мос!$58:$58,Мос!$60:$61,Мос!$68:$69,Мос!$79:$80,Мос!$82:$82,Мос!$85:$92,Мос!$95:$102,Мос!$143:$143</definedName>
    <definedName name="Z_61FF8493_E373_4DFF_BB86_59B971567639_.wvu.Rows" localSheetId="9" hidden="1">Ори!$19:$24,Ори!$31:$35,Ори!$44:$44,Ори!$48:$50,Ори!$57:$57,Ори!$59:$60,Ори!$67:$68,Ори!$78:$79,Ори!$81:$81,Ори!$84:$88,Ори!$91:$98,Ори!$142:$142</definedName>
    <definedName name="Z_61FF8493_E373_4DFF_BB86_59B971567639_.wvu.Rows" localSheetId="2" hidden="1">район!$17:$18,район!$20:$20,район!$27:$31,район!$35:$35,район!$38:$38,район!$50:$51,район!$62:$62,район!$99:$99,район!$106:$106,район!$134:$136,район!$139:$140</definedName>
    <definedName name="Z_61FF8493_E373_4DFF_BB86_59B971567639_.wvu.Rows" localSheetId="4" hidden="1">Сун!$19:$24,Сун!$33:$38,Сун!$45:$45,Сун!$49:$51,Сун!$58:$58,Сун!$60:$62,Сун!$68:$69,Сун!$79:$80,Сун!$82:$82,Сун!$85:$85,Сун!$87:$89,Сун!$93:$100,Сун!$142:$142</definedName>
    <definedName name="Z_61FF8493_E373_4DFF_BB86_59B971567639_.wvu.Rows" localSheetId="10" hidden="1">Сят!$19:$24,Сят!$31:$33,Сят!$38:$38,Сят!$45:$47,Сят!$57:$57,Сят!$59:$60,Сят!$67:$68,Сят!$78:$79,Сят!$83:$87,Сят!$90:$97,Сят!$143:$143</definedName>
    <definedName name="Z_61FF8493_E373_4DFF_BB86_59B971567639_.wvu.Rows" localSheetId="11" hidden="1">Тор!$19:$24,Тор!$32:$36,Тор!$39:$39,Тор!$50:$50,Тор!$57:$57,Тор!$59:$60,Тор!$67:$68,Тор!$75:$75,Тор!$79:$80,Тор!$86:$87,Тор!$90:$96,Тор!$143:$143</definedName>
    <definedName name="Z_61FF8493_E373_4DFF_BB86_59B971567639_.wvu.Rows" localSheetId="12" hidden="1">Хор!$19:$24,Хор!$28:$35,Хор!$40:$40,Хор!$46:$48,Хор!$55:$55,Хор!$57:$59,Хор!$65:$66,Хор!$76:$77,Хор!$81:$85,Хор!$88:$95,Хор!$142:$142</definedName>
    <definedName name="Z_61FF8493_E373_4DFF_BB86_59B971567639_.wvu.Rows" localSheetId="13" hidden="1">Чум!$19:$24,Чум!$31:$36,Чум!$48:$49,Чум!$57:$57,Чум!$59:$61,Чум!$67:$68,Чум!$78:$79,Чум!$83:$87,Чум!$90:$97,Чум!$142:$142</definedName>
    <definedName name="Z_61FF8493_E373_4DFF_BB86_59B971567639_.wvu.Rows" localSheetId="14" hidden="1">Шать!$19:$25,Шать!$31:$33,Шать!$57:$57,Шать!$59:$60,Шать!$67:$68,Шать!$78:$79,Шать!$84:$86,Шать!$90:$97,Шать!$142:$142</definedName>
    <definedName name="Z_61FF8493_E373_4DFF_BB86_59B971567639_.wvu.Rows" localSheetId="15" hidden="1">Юнг!$19:$24,Юнг!$38:$38,Юнг!$46:$46,Юнг!$56:$56,Юнг!$58:$60,Юнг!$66:$67,Юнг!$77:$78,Юнг!$82:$86,Юнг!$89:$96,Юнг!$142:$142</definedName>
    <definedName name="Z_61FF8493_E373_4DFF_BB86_59B971567639_.wvu.Rows" localSheetId="16" hidden="1">Юсь!$19:$24,Юсь!$31:$33,Юсь!$36:$36,Юсь!$44:$50,Юсь!$58:$58,Юсь!$60:$61,Юсь!$68:$69,Юсь!$79:$80,Юсь!$84:$88,Юсь!$91:$98,Юсь!$142:$142</definedName>
    <definedName name="Z_61FF8493_E373_4DFF_BB86_59B971567639_.wvu.Rows" localSheetId="17" hidden="1">Яра!$19:$24,Яра!$28:$29,Яра!$33:$33,Яра!$46:$50,Яра!$58:$58,Яра!$60:$61,Яра!$68:$69,Яра!$79:$80,Яра!$84:$88,Яра!$91:$98,Яра!$143:$143</definedName>
    <definedName name="Z_61FF8493_E373_4DFF_BB86_59B971567639_.wvu.Rows" localSheetId="18" hidden="1">Яро!$19:$24,Яро!$28:$28,Яро!$43:$43,Яро!$46:$47,Яро!$54:$54,Яро!$56:$58,Яро!$64:$65,Яро!$75:$75,Яро!$82:$84,Яро!$87:$90,Яро!$92:$94</definedName>
    <definedName name="Z_A54C432C_6C68_4B53_A75C_446EB3A61B2B_.wvu.Cols" localSheetId="1" hidden="1">Справка!$AV:$AX,Справка!$BB:$BD,Справка!$BH:$BP,Справка!$BT:$BY,Справка!$CX:$DF</definedName>
    <definedName name="Z_A54C432C_6C68_4B53_A75C_446EB3A61B2B_.wvu.PrintArea" localSheetId="5" hidden="1">Иль!$A$1:$F$104</definedName>
    <definedName name="Z_A54C432C_6C68_4B53_A75C_446EB3A61B2B_.wvu.PrintArea" localSheetId="0" hidden="1">Консол!$A$1:$K$50</definedName>
    <definedName name="Z_A54C432C_6C68_4B53_A75C_446EB3A61B2B_.wvu.PrintArea" localSheetId="7" hidden="1">Мор!$A$1:$F$101</definedName>
    <definedName name="Z_A54C432C_6C68_4B53_A75C_446EB3A61B2B_.wvu.PrintArea" localSheetId="1" hidden="1">Справка!$A$1:$EY$31</definedName>
    <definedName name="Z_A54C432C_6C68_4B53_A75C_446EB3A61B2B_.wvu.PrintArea" localSheetId="11" hidden="1">Тор!$A$1:$F$102</definedName>
    <definedName name="Z_A54C432C_6C68_4B53_A75C_446EB3A61B2B_.wvu.PrintArea" localSheetId="15" hidden="1">Юнг!$A$1:$F$100</definedName>
    <definedName name="Z_A54C432C_6C68_4B53_A75C_446EB3A61B2B_.wvu.PrintArea" localSheetId="17" hidden="1">Яра!$A$1:$F$102</definedName>
    <definedName name="Z_A54C432C_6C68_4B53_A75C_446EB3A61B2B_.wvu.Rows" localSheetId="3" hidden="1">Але!$19:$24,Але!$28:$33,Але!$36:$36,Але!$46:$46,Але!$53:$53,Але!$55:$57,Але!$63:$64,Але!$74:$75,Але!$79:$83,Але!$86:$93,Але!$142:$142</definedName>
    <definedName name="Z_A54C432C_6C68_4B53_A75C_446EB3A61B2B_.wvu.Rows" localSheetId="5" hidden="1">Иль!$19:$24,Иль!$30:$39,Иль!$45:$45,Иль!$47:$50,Иль!$58:$58,Иль!$60:$62,Иль!$68:$69,Иль!$78:$79,Иль!$81:$81,Иль!$86:$90,Иль!$93:$100,Иль!$143:$143</definedName>
    <definedName name="Z_A54C432C_6C68_4B53_A75C_446EB3A61B2B_.wvu.Rows" localSheetId="6" hidden="1">Кад!$19:$24,Кад!$31:$35,Кад!$38:$38,Кад!$42:$42,Кад!$44:$44,Кад!$46:$46,Кад!$48:$49,Кад!$56:$56,Кад!$58:$60,Кад!$66:$67,Кад!$77:$78,Кад!$82:$86,Кад!$89:$96,Кад!$142:$142</definedName>
    <definedName name="Z_A54C432C_6C68_4B53_A75C_446EB3A61B2B_.wvu.Rows" localSheetId="0" hidden="1">Консол!$22:$22,Консол!$43:$45</definedName>
    <definedName name="Z_A54C432C_6C68_4B53_A75C_446EB3A61B2B_.wvu.Rows" localSheetId="19" hidden="1">Лист1!$82:$84</definedName>
    <definedName name="Z_A54C432C_6C68_4B53_A75C_446EB3A61B2B_.wvu.Rows" localSheetId="7" hidden="1">Мор!$17:$24,Мор!$27:$27,Мор!$31:$35,Мор!$37:$37,Мор!$44:$44,Мор!$46:$47,Мор!$49:$50,Мор!$57:$57,Мор!$59:$60,Мор!$64:$65,Мор!$67:$68,Мор!$78:$79,Мор!$83:$88,Мор!$91:$97,Мор!$142:$142</definedName>
    <definedName name="Z_A54C432C_6C68_4B53_A75C_446EB3A61B2B_.wvu.Rows" localSheetId="8" hidden="1">Мос!$19:$24,Мос!$29:$35,Мос!$44:$44,Мос!$46:$50,Мос!$58:$58,Мос!$60:$61,Мос!$68:$69,Мос!$79:$80,Мос!$82:$82,Мос!$85:$92,Мос!$95:$102,Мос!$143:$143</definedName>
    <definedName name="Z_A54C432C_6C68_4B53_A75C_446EB3A61B2B_.wvu.Rows" localSheetId="9" hidden="1">Ори!$19:$24,Ори!$31:$35,Ори!$44:$44,Ори!$46:$46,Ори!$48:$50,Ори!$57:$57,Ори!$59:$60,Ори!$67:$68,Ори!$78:$79,Ори!$81:$81,Ори!$84:$88,Ори!$91:$98,Ори!$142:$142</definedName>
    <definedName name="Z_A54C432C_6C68_4B53_A75C_446EB3A61B2B_.wvu.Rows" localSheetId="2" hidden="1">район!$17:$18,район!$20:$20,район!$25:$25,район!$27:$31,район!$35:$35,район!$38:$38,район!$50:$51,район!$62:$62,район!$75:$75,район!$82:$82,район!$99:$99,район!$106:$106,район!$134:$136,район!$139:$140</definedName>
    <definedName name="Z_A54C432C_6C68_4B53_A75C_446EB3A61B2B_.wvu.Rows" localSheetId="1" hidden="1">Справка!#REF!</definedName>
    <definedName name="Z_A54C432C_6C68_4B53_A75C_446EB3A61B2B_.wvu.Rows" localSheetId="4" hidden="1">Сун!$19:$24,Сун!$34:$39,Сун!$43:$43,Сун!$45:$45,Сун!$47:$47,Сун!$49:$51,Сун!$58:$58,Сун!$60:$62,Сун!$68:$69,Сун!$79:$80,Сун!$82:$82,Сун!$85:$85,Сун!$87:$89,Сун!$93:$100,Сун!$142:$142</definedName>
    <definedName name="Z_A54C432C_6C68_4B53_A75C_446EB3A61B2B_.wvu.Rows" localSheetId="10" hidden="1">Сят!$19:$24,Сят!$31:$35,Сят!$38:$38,Сят!$45:$48,Сят!$57:$57,Сят!$59:$60,Сят!$67:$68,Сят!$78:$79,Сят!$83:$87,Сят!$90:$97,Сят!$143:$143</definedName>
    <definedName name="Z_A54C432C_6C68_4B53_A75C_446EB3A61B2B_.wvu.Rows" localSheetId="11" hidden="1">Тор!$19:$24,Тор!$32:$36,Тор!$39:$39,Тор!$46:$47,Тор!$50:$50,Тор!$57:$57,Тор!$59:$60,Тор!$67:$68,Тор!$75:$75,Тор!$79:$80,Тор!$84:$96,Тор!$143:$143</definedName>
    <definedName name="Z_A54C432C_6C68_4B53_A75C_446EB3A61B2B_.wvu.Rows" localSheetId="12" hidden="1">Хор!$19:$24,Хор!$28:$33,Хор!$40:$40,Хор!$44:$44,Хор!$46:$48,Хор!$55:$55,Хор!$57:$59,Хор!$65:$66,Хор!$72:$72,Хор!$76:$77,Хор!$81:$85,Хор!$88:$95,Хор!$142:$142</definedName>
    <definedName name="Z_A54C432C_6C68_4B53_A75C_446EB3A61B2B_.wvu.Rows" localSheetId="13" hidden="1">Чум!$19:$24,Чум!$31:$36,Чум!$46:$49,Чум!$57:$57,Чум!$59:$61,Чум!$67:$68,Чум!$78:$79,Чум!$83:$87,Чум!$90:$97,Чум!$142:$142</definedName>
    <definedName name="Z_A54C432C_6C68_4B53_A75C_446EB3A61B2B_.wvu.Rows" localSheetId="14" hidden="1">Шать!$19:$25,Шать!$31:$33,Шать!$46:$49,Шать!$57:$57,Шать!$59:$60,Шать!$67:$68,Шать!$78:$79,Шать!$84:$86,Шать!$90:$97,Шать!$142:$142</definedName>
    <definedName name="Z_A54C432C_6C68_4B53_A75C_446EB3A61B2B_.wvu.Rows" localSheetId="15" hidden="1">Юнг!$19:$24,Юнг!$33:$33,Юнг!$38:$38,Юнг!$46:$47,Юнг!$56:$56,Юнг!$58:$60,Юнг!$66:$68,Юнг!$77:$78,Юнг!$82:$86,Юнг!$89:$96,Юнг!$142:$142</definedName>
    <definedName name="Z_A54C432C_6C68_4B53_A75C_446EB3A61B2B_.wvu.Rows" localSheetId="16" hidden="1">Юсь!$19:$24,Юсь!$31:$33,Юсь!$36:$36,Юсь!$40:$40,Юсь!$44:$50,Юсь!$58:$58,Юсь!$60:$61,Юсь!$68:$69,Юсь!$79:$80,Юсь!$84:$88,Юсь!$91:$98,Юсь!$142:$142</definedName>
    <definedName name="Z_A54C432C_6C68_4B53_A75C_446EB3A61B2B_.wvu.Rows" localSheetId="17" hidden="1">Яра!$19:$24,Яра!$32:$34,Яра!$46:$50,Яра!$58:$58,Яра!$60:$62,Яра!$68:$69,Яра!$79:$80,Яра!$84:$88,Яра!$91:$98,Яра!$143:$143</definedName>
    <definedName name="Z_A54C432C_6C68_4B53_A75C_446EB3A61B2B_.wvu.Rows" localSheetId="18" hidden="1">Яро!$19:$24,Яро!$28:$36,Яро!$43:$43,Яро!$46:$46,Яро!$54:$54,Яро!$56:$58,Яро!$64:$65,Яро!$75:$75,Яро!$80:$84,Яро!$87:$94</definedName>
    <definedName name="Z_B30CE22D_C12F_4E12_8BB9_3AAE0A6991CC_.wvu.Cols" localSheetId="1" hidden="1">Справка!$AV:$AX,Справка!$BB:$BD,Справка!$BH:$BM,Справка!$BT:$BY,Справка!$CX:$DF</definedName>
    <definedName name="Z_B30CE22D_C12F_4E12_8BB9_3AAE0A6991CC_.wvu.PrintArea" localSheetId="3" hidden="1">Але!$A$1:$F$97</definedName>
    <definedName name="Z_B30CE22D_C12F_4E12_8BB9_3AAE0A6991CC_.wvu.PrintArea" localSheetId="5" hidden="1">Иль!$A$1:$F$104</definedName>
    <definedName name="Z_B30CE22D_C12F_4E12_8BB9_3AAE0A6991CC_.wvu.PrintArea" localSheetId="0" hidden="1">Консол!$A$1:$K$50</definedName>
    <definedName name="Z_B30CE22D_C12F_4E12_8BB9_3AAE0A6991CC_.wvu.PrintArea" localSheetId="7" hidden="1">Мор!$A$1:$F$101</definedName>
    <definedName name="Z_B30CE22D_C12F_4E12_8BB9_3AAE0A6991CC_.wvu.PrintArea" localSheetId="1" hidden="1">Справка!$A$1:$EY$31</definedName>
    <definedName name="Z_B30CE22D_C12F_4E12_8BB9_3AAE0A6991CC_.wvu.PrintArea" localSheetId="4" hidden="1">Сун!$A$1:$F$104</definedName>
    <definedName name="Z_B30CE22D_C12F_4E12_8BB9_3AAE0A6991CC_.wvu.PrintArea" localSheetId="11" hidden="1">Тор!$A$1:$F$102</definedName>
    <definedName name="Z_B30CE22D_C12F_4E12_8BB9_3AAE0A6991CC_.wvu.PrintArea" localSheetId="13" hidden="1">Чум!$A$1:$F$101</definedName>
    <definedName name="Z_B30CE22D_C12F_4E12_8BB9_3AAE0A6991CC_.wvu.PrintArea" localSheetId="15" hidden="1">Юнг!$A$1:$F$100</definedName>
    <definedName name="Z_B30CE22D_C12F_4E12_8BB9_3AAE0A6991CC_.wvu.PrintArea" localSheetId="16" hidden="1">Юсь!$A$1:$F$102</definedName>
    <definedName name="Z_B30CE22D_C12F_4E12_8BB9_3AAE0A6991CC_.wvu.PrintArea" localSheetId="17" hidden="1">Яра!$A$1:$F$102</definedName>
    <definedName name="Z_B30CE22D_C12F_4E12_8BB9_3AAE0A6991CC_.wvu.Rows" localSheetId="3" hidden="1">Але!$19:$24,Але!$28:$28,Але!$36:$36,Але!$45:$46,Але!$53:$53,Але!$55:$57,Але!$63:$64,Але!$74:$75,Але!$79:$83,Але!$86:$93,Але!$142:$142</definedName>
    <definedName name="Z_B30CE22D_C12F_4E12_8BB9_3AAE0A6991CC_.wvu.Rows" localSheetId="5" hidden="1">Иль!$19:$24,Иль!$34:$34,Иль!$39:$39,Иль!$48:$50,Иль!$58:$58,Иль!$60:$62,Иль!$68:$69,Иль!$78:$79,Иль!$81:$81,Иль!$86:$90,Иль!$93:$100,Иль!$143:$143</definedName>
    <definedName name="Z_B30CE22D_C12F_4E12_8BB9_3AAE0A6991CC_.wvu.Rows" localSheetId="6" hidden="1">Кад!$19:$24,Кад!$31:$35,Кад!$38:$38,Кад!$42:$42,Кад!$48:$49,Кад!$56:$56,Кад!$58:$60,Кад!$66:$67,Кад!$77:$78,Кад!$82:$86,Кад!$89:$96,Кад!$142:$142</definedName>
    <definedName name="Z_B30CE22D_C12F_4E12_8BB9_3AAE0A6991CC_.wvu.Rows" localSheetId="0" hidden="1">Консол!$22:$22,Консол!$43:$45</definedName>
    <definedName name="Z_B30CE22D_C12F_4E12_8BB9_3AAE0A6991CC_.wvu.Rows" localSheetId="19" hidden="1">Лист1!$82:$84</definedName>
    <definedName name="Z_B30CE22D_C12F_4E12_8BB9_3AAE0A6991CC_.wvu.Rows" localSheetId="7" hidden="1">Мор!$17:$24,Мор!$27:$27,Мор!$31:$33,Мор!$44:$44,Мор!$46:$47,Мор!$49:$50,Мор!$57:$57,Мор!$59:$60,Мор!$64:$65,Мор!$67:$68,Мор!$78:$79,Мор!$83:$88,Мор!$91:$97,Мор!$142:$142</definedName>
    <definedName name="Z_B30CE22D_C12F_4E12_8BB9_3AAE0A6991CC_.wvu.Rows" localSheetId="8" hidden="1">Мос!$19:$24,Мос!$29:$33,Мос!$44:$44,Мос!$58:$58,Мос!$60:$61,Мос!$68:$69,Мос!$79:$80,Мос!$82:$82,Мос!$85:$92,Мос!$95:$102,Мос!$143:$143</definedName>
    <definedName name="Z_B30CE22D_C12F_4E12_8BB9_3AAE0A6991CC_.wvu.Rows" localSheetId="9" hidden="1">Ори!$19:$24,Ори!$31:$35,Ори!$44:$44,Ори!$48:$50,Ори!$57:$57,Ори!$59:$60,Ори!$67:$68,Ори!$78:$79,Ори!$81:$81,Ори!$84:$88,Ори!$91:$98,Ори!$142:$142</definedName>
    <definedName name="Z_B30CE22D_C12F_4E12_8BB9_3AAE0A6991CC_.wvu.Rows" localSheetId="2" hidden="1">район!$17:$18,район!$20:$20,район!$27:$31,район!$35:$35,район!$38:$38,район!$50:$51,район!$62:$62,район!$75:$75,район!$82:$82,район!$99:$99,район!$134:$136,район!$139:$140</definedName>
    <definedName name="Z_B30CE22D_C12F_4E12_8BB9_3AAE0A6991CC_.wvu.Rows" localSheetId="4" hidden="1">Сун!$19:$24,Сун!$34:$36,Сун!$39:$39,Сун!$49:$51,Сун!$58:$58,Сун!$60:$62,Сун!$68:$69,Сун!$79:$80,Сун!$82:$82,Сун!$85:$85,Сун!$87:$90,Сун!$93:$100,Сун!$142:$142</definedName>
    <definedName name="Z_B30CE22D_C12F_4E12_8BB9_3AAE0A6991CC_.wvu.Rows" localSheetId="10" hidden="1">Сят!$19:$24,Сят!$31:$33,Сят!$38:$38,Сят!$45:$47,Сят!$57:$57,Сят!$59:$60,Сят!$67:$68,Сят!$78:$79,Сят!$83:$87,Сят!$90:$97,Сят!$143:$143</definedName>
    <definedName name="Z_B30CE22D_C12F_4E12_8BB9_3AAE0A6991CC_.wvu.Rows" localSheetId="11" hidden="1">Тор!$19:$24,Тор!$32:$36,Тор!$39:$39,Тор!$50:$50,Тор!$57:$57,Тор!$59:$60,Тор!$67:$68,Тор!$75:$75,Тор!$79:$80,Тор!$86:$87,Тор!$89:$96,Тор!$143:$143</definedName>
    <definedName name="Z_B30CE22D_C12F_4E12_8BB9_3AAE0A6991CC_.wvu.Rows" localSheetId="12" hidden="1">Хор!$19:$24,Хор!$28:$36,Хор!$40:$40,Хор!$46:$48,Хор!$55:$55,Хор!$57:$59,Хор!$65:$66,Хор!$76:$77,Хор!$81:$85,Хор!$88:$95,Хор!$142:$142</definedName>
    <definedName name="Z_B30CE22D_C12F_4E12_8BB9_3AAE0A6991CC_.wvu.Rows" localSheetId="13" hidden="1">Чум!$19:$24,Чум!$31:$36,Чум!$47:$49,Чум!$57:$57,Чум!$59:$61,Чум!$67:$68,Чум!$78:$79,Чум!$83:$87,Чум!$90:$97,Чум!$142:$142</definedName>
    <definedName name="Z_B30CE22D_C12F_4E12_8BB9_3AAE0A6991CC_.wvu.Rows" localSheetId="14" hidden="1">Шать!$19:$25,Шать!$31:$33,Шать!$57:$57,Шать!$59:$60,Шать!$67:$68,Шать!$78:$79,Шать!$84:$86,Шать!$90:$97,Шать!$142:$142</definedName>
    <definedName name="Z_B30CE22D_C12F_4E12_8BB9_3AAE0A6991CC_.wvu.Rows" localSheetId="15" hidden="1">Юнг!$19:$24,Юнг!$38:$38,Юнг!$46:$46,Юнг!$56:$56,Юнг!$58:$60,Юнг!$66:$67,Юнг!$77:$78,Юнг!$82:$86,Юнг!$89:$96,Юнг!$142:$142</definedName>
    <definedName name="Z_B30CE22D_C12F_4E12_8BB9_3AAE0A6991CC_.wvu.Rows" localSheetId="16" hidden="1">Юсь!$19:$24,Юсь!$31:$33,Юсь!$36:$36,Юсь!$44:$49,Юсь!$58:$58,Юсь!$60:$61,Юсь!$68:$69,Юсь!$79:$80,Юсь!$84:$88,Юсь!$91:$98,Юсь!$142:$142</definedName>
    <definedName name="Z_B30CE22D_C12F_4E12_8BB9_3AAE0A6991CC_.wvu.Rows" localSheetId="17" hidden="1">Яра!$19:$24,Яра!$46:$46,Яра!$48:$50,Яра!$58:$58,Яра!$60:$61,Яра!$68:$69,Яра!$79:$80,Яра!$84:$88,Яра!$91:$98,Яра!$143:$143</definedName>
    <definedName name="Z_B30CE22D_C12F_4E12_8BB9_3AAE0A6991CC_.wvu.Rows" localSheetId="18" hidden="1">Яро!$19:$24,Яро!$28:$28,Яро!$36:$36,Яро!$43:$43,Яро!$54:$54,Яро!$56:$58,Яро!$64:$65,Яро!$75:$75,Яро!$80:$84,Яро!$87:$90,Яро!$92:$94</definedName>
    <definedName name="Z_B31C8DB7_3E78_4144_A6B5_8DE36DE63F0E_.wvu.Cols" localSheetId="1" hidden="1">Справка!$AV:$AX,Справка!$BB:$BD,Справка!$BH:$BM,Справка!$BT:$BY,Справка!$CX:$DF</definedName>
    <definedName name="Z_B31C8DB7_3E78_4144_A6B5_8DE36DE63F0E_.wvu.PrintArea" localSheetId="5" hidden="1">Иль!$A$1:$F$104</definedName>
    <definedName name="Z_B31C8DB7_3E78_4144_A6B5_8DE36DE63F0E_.wvu.PrintArea" localSheetId="0" hidden="1">Консол!$A$1:$K$50</definedName>
    <definedName name="Z_B31C8DB7_3E78_4144_A6B5_8DE36DE63F0E_.wvu.PrintArea" localSheetId="7" hidden="1">Мор!$A$1:$F$101</definedName>
    <definedName name="Z_B31C8DB7_3E78_4144_A6B5_8DE36DE63F0E_.wvu.PrintArea" localSheetId="1" hidden="1">Справка!$A$1:$EY$31</definedName>
    <definedName name="Z_B31C8DB7_3E78_4144_A6B5_8DE36DE63F0E_.wvu.PrintArea" localSheetId="11" hidden="1">Тор!$A$1:$F$102</definedName>
    <definedName name="Z_B31C8DB7_3E78_4144_A6B5_8DE36DE63F0E_.wvu.PrintArea" localSheetId="15" hidden="1">Юнг!$A$1:$F$100</definedName>
    <definedName name="Z_B31C8DB7_3E78_4144_A6B5_8DE36DE63F0E_.wvu.PrintArea" localSheetId="17" hidden="1">Яра!$A$1:$F$102</definedName>
    <definedName name="Z_B31C8DB7_3E78_4144_A6B5_8DE36DE63F0E_.wvu.Rows" localSheetId="3" hidden="1">Але!$19:$24,Але!$44:$44,Але!$46:$46,Але!$53:$53,Але!$55:$56,Але!$63:$64,Але!$74:$75,Але!$79:$83,Але!$87:$89</definedName>
    <definedName name="Z_B31C8DB7_3E78_4144_A6B5_8DE36DE63F0E_.wvu.Rows" localSheetId="5" hidden="1">Иль!$19:$24,Иль!$33:$33,Иль!$45:$45,Иль!$50:$50,Иль!$60:$61,Иль!$68:$69,Иль!$78:$79,Иль!$81:$81,Иль!$93:$97</definedName>
    <definedName name="Z_B31C8DB7_3E78_4144_A6B5_8DE36DE63F0E_.wvu.Rows" localSheetId="6" hidden="1">Кад!$19:$24,Кад!$44:$44,Кад!$56:$56,Кад!$58:$59,Кад!$66:$67,Кад!$83:$85,Кад!$89:$92,Кад!$94:$96</definedName>
    <definedName name="Z_B31C8DB7_3E78_4144_A6B5_8DE36DE63F0E_.wvu.Rows" localSheetId="0" hidden="1">Консол!$22:$22,Консол!$43:$45,Консол!$82:$84</definedName>
    <definedName name="Z_B31C8DB7_3E78_4144_A6B5_8DE36DE63F0E_.wvu.Rows" localSheetId="19" hidden="1">Лист1!$82:$84</definedName>
    <definedName name="Z_B31C8DB7_3E78_4144_A6B5_8DE36DE63F0E_.wvu.Rows" localSheetId="7" hidden="1">Мор!$21:$21,Мор!$23:$23,Мор!$37:$37,Мор!$44:$44,Мор!$47:$47,Мор!$49:$50,Мор!$57:$57,Мор!$59:$60,Мор!$67:$68,Мор!$83:$88,Мор!$91:$97</definedName>
    <definedName name="Z_B31C8DB7_3E78_4144_A6B5_8DE36DE63F0E_.wvu.Rows" localSheetId="8" hidden="1">Мос!$19:$24,Мос!$44:$44,Мос!$58:$58,Мос!$60:$61,Мос!$68:$69,Мос!$82:$82,Мос!$84:$90,Мос!$95:$100</definedName>
    <definedName name="Z_B31C8DB7_3E78_4144_A6B5_8DE36DE63F0E_.wvu.Rows" localSheetId="9" hidden="1">Ори!$19:$24,Ори!$32:$32,Ори!$44:$44,Ори!$48:$50,Ори!$57:$57,Ори!$59:$60,Ори!$67:$68,Ори!$78:$79,Ори!$81:$81,Ори!$83:$87,Ори!$91:$98</definedName>
    <definedName name="Z_B31C8DB7_3E78_4144_A6B5_8DE36DE63F0E_.wvu.Rows" localSheetId="2" hidden="1">район!$17:$18,район!$20:$20,район!$28:$30,район!$50:$51,район!$75:$75,район!$82:$82,район!$99:$99,район!$106:$106,район!$134:$136</definedName>
    <definedName name="Z_B31C8DB7_3E78_4144_A6B5_8DE36DE63F0E_.wvu.Rows" localSheetId="4" hidden="1">Сун!$19:$24,Сун!$49:$51,Сун!$58:$58,Сун!$60:$61,Сун!$68:$69,Сун!$79:$80,Сун!$82:$82,Сун!$88:$89,Сун!$93:$97</definedName>
    <definedName name="Z_B31C8DB7_3E78_4144_A6B5_8DE36DE63F0E_.wvu.Rows" localSheetId="10" hidden="1">Сят!$19:$19,Сят!$45:$47,Сят!$57:$57,Сят!$59:$60,Сят!$67:$68,Сят!$83:$86,Сят!$90:$97</definedName>
    <definedName name="Z_B31C8DB7_3E78_4144_A6B5_8DE36DE63F0E_.wvu.Rows" localSheetId="11" hidden="1">Тор!$19:$19,Тор!$50:$50,Тор!$57:$57,Тор!$59:$60,Тор!$67:$68,Тор!$75:$75,Тор!$79:$80,Тор!$84:$96</definedName>
    <definedName name="Z_B31C8DB7_3E78_4144_A6B5_8DE36DE63F0E_.wvu.Rows" localSheetId="12" hidden="1">Хор!$19:$24,Хор!$32:$32,Хор!$40:$40,Хор!$55:$55,Хор!$57:$58,Хор!$65:$66,Хор!$81:$85,Хор!$88:$95</definedName>
    <definedName name="Z_B31C8DB7_3E78_4144_A6B5_8DE36DE63F0E_.wvu.Rows" localSheetId="13" hidden="1">Чум!$19:$19,Чум!$21:$21,Чум!$23:$24,Чум!$47:$49,Чум!$57:$57,Чум!$59:$60,Чум!$67:$68,Чум!$83:$87,Чум!$90:$97</definedName>
    <definedName name="Z_B31C8DB7_3E78_4144_A6B5_8DE36DE63F0E_.wvu.Rows" localSheetId="14" hidden="1">Шать!$19:$24,Шать!$47:$49,Шать!$57:$57,Шать!$59:$60,Шать!$67:$68,Шать!$78:$79,Шать!$83:$87,Шать!$90:$97</definedName>
    <definedName name="Z_B31C8DB7_3E78_4144_A6B5_8DE36DE63F0E_.wvu.Rows" localSheetId="15" hidden="1">Юнг!$19:$24,Юнг!$32:$32,Юнг!$56:$56,Юнг!$58:$59,Юнг!$66:$67,Юнг!$82:$86,Юнг!$89:$96</definedName>
    <definedName name="Z_B31C8DB7_3E78_4144_A6B5_8DE36DE63F0E_.wvu.Rows" localSheetId="16" hidden="1">Юсь!$20:$24,Юсь!$40:$40,Юсь!$44:$49,Юсь!$68:$69,Юсь!$84:$88,Юсь!$91:$98</definedName>
    <definedName name="Z_B31C8DB7_3E78_4144_A6B5_8DE36DE63F0E_.wvu.Rows" localSheetId="17" hidden="1">Яра!$19:$24,Яра!$46:$46,Яра!$48:$50,Яра!$58:$58,Яра!$60:$61,Яра!$68:$69,Яра!$79:$79,Яра!$84:$88,Яра!$91:$98</definedName>
    <definedName name="Z_B31C8DB7_3E78_4144_A6B5_8DE36DE63F0E_.wvu.Rows" localSheetId="18" hidden="1">Яро!$19:$24,Яро!$29:$30,Яро!$43:$43,Яро!$54:$54,Яро!$56:$57,Яро!$64:$65,Яро!$75:$76,Яро!$80:$85,Яро!$87:$94</definedName>
    <definedName name="_xlnm.Print_Area" localSheetId="3">Але!$A$1:$F$97</definedName>
    <definedName name="_xlnm.Print_Area" localSheetId="5">Иль!$A$1:$F$104</definedName>
    <definedName name="_xlnm.Print_Area" localSheetId="0">Консол!$A$1:$K$50</definedName>
    <definedName name="_xlnm.Print_Area" localSheetId="7">Мор!$A$1:$F$101</definedName>
    <definedName name="_xlnm.Print_Area" localSheetId="2">район!$A$1:$F$148</definedName>
    <definedName name="_xlnm.Print_Area" localSheetId="1">Справка!$A$1:$EY$31</definedName>
    <definedName name="_xlnm.Print_Area" localSheetId="4">Сун!$A$1:$F$104</definedName>
    <definedName name="_xlnm.Print_Area" localSheetId="11">Тор!$A$1:$F$102</definedName>
    <definedName name="_xlnm.Print_Area" localSheetId="15">Юнг!$A$1:$F$100</definedName>
    <definedName name="_xlnm.Print_Area" localSheetId="17">Яра!$A$1:$F$102</definedName>
  </definedNames>
  <calcPr calcId="124519"/>
  <customWorkbookViews>
    <customWorkbookView name="поселение - Личное представление" guid="{61FF8493-E373-4DFF-BB86-59B971567639}" mergeInterval="0" personalView="1" maximized="1" xWindow="1" yWindow="1" windowWidth="1420" windowHeight="557" tabRatio="695" activeSheetId="8"/>
    <customWorkbookView name="morgau_fin7 - Личное представление" guid="{5BFCA170-DEAE-4D2C-98A0-1E68B427AC01}" mergeInterval="0" personalView="1" maximized="1" xWindow="1" yWindow="1" windowWidth="1916" windowHeight="850" tabRatio="695" activeSheetId="2"/>
    <customWorkbookView name="morgau_fin5 - Личное представление" guid="{B31C8DB7-3E78-4144-A6B5-8DE36DE63F0E}" mergeInterval="0" personalView="1" maximized="1" xWindow="1" yWindow="1" windowWidth="1916" windowHeight="850" tabRatio="695" activeSheetId="13"/>
    <customWorkbookView name="morgau_fin4 - Личное представление" guid="{1A52382B-3765-4E8C-903F-6B8919B7242E}" mergeInterval="0" personalView="1" maximized="1" xWindow="1" yWindow="1" windowWidth="1916" windowHeight="850" tabRatio="695" activeSheetId="12"/>
    <customWorkbookView name="Бухгалтер 1 - Личное представление" guid="{A54C432C-6C68-4B53-A75C-446EB3A61B2B}" mergeInterval="0" personalView="1" maximized="1" xWindow="1" yWindow="1" windowWidth="1356" windowHeight="547" tabRatio="695" activeSheetId="1"/>
    <customWorkbookView name="morgau_fin1 - Личное представление" guid="{3DCB9AAA-F09C-4EA6-B992-F93E466D374A}" mergeInterval="0" personalView="1" maximized="1" xWindow="1" yWindow="1" windowWidth="1920" windowHeight="850" tabRatio="695" activeSheetId="3"/>
    <customWorkbookView name="Admin - Личное представление" guid="{1718F1EE-9F48-4DBE-9531-3B70F9C4A5DD}" mergeInterval="0" personalView="1" maximized="1" windowWidth="1148" windowHeight="649" tabRatio="695" activeSheetId="18"/>
    <customWorkbookView name="Финансовый отдел администрации Моргаушского района - - Личное представление" guid="{42584DC0-1D41-4C93-9B38-C388E7B8DAC4}" mergeInterval="0" personalView="1" maximized="1" xWindow="1" yWindow="1" windowWidth="1920" windowHeight="850" tabRatio="695" activeSheetId="14"/>
    <customWorkbookView name="morgau_fin2 - Личное представление" guid="{B30CE22D-C12F-4E12-8BB9-3AAE0A6991CC}" mergeInterval="0" personalView="1" maximized="1" xWindow="1" yWindow="1" windowWidth="1916" windowHeight="850" tabRatio="695" activeSheetId="5"/>
    <customWorkbookView name="morgau_fin3 - Личное представление" guid="{61528DAC-5C4C-48F4-ADE2-8A724B05A086}" mergeInterval="0" personalView="1" maximized="1" xWindow="1" yWindow="1" windowWidth="1916" windowHeight="850" tabRatio="695" activeSheetId="3"/>
  </customWorkbookViews>
</workbook>
</file>

<file path=xl/calcChain.xml><?xml version="1.0" encoding="utf-8"?>
<calcChain xmlns="http://schemas.openxmlformats.org/spreadsheetml/2006/main">
  <c r="D33" i="3"/>
  <c r="CF19" i="2"/>
  <c r="C57" i="17"/>
  <c r="AZ15" i="2"/>
  <c r="D40" i="7"/>
  <c r="D60" i="4"/>
  <c r="D84"/>
  <c r="C73" i="3"/>
  <c r="D31" i="19"/>
  <c r="D53"/>
  <c r="D62" i="4"/>
  <c r="CM14" i="2"/>
  <c r="D38" i="13"/>
  <c r="D38" i="4"/>
  <c r="BP23" i="2"/>
  <c r="BP27"/>
  <c r="BP14"/>
  <c r="D82" i="18"/>
  <c r="D104" i="3"/>
  <c r="C104"/>
  <c r="F105"/>
  <c r="E105"/>
  <c r="CO17" i="2"/>
  <c r="CO14"/>
  <c r="F144" i="3"/>
  <c r="E144"/>
  <c r="F143"/>
  <c r="E143"/>
  <c r="F142"/>
  <c r="E142"/>
  <c r="D141"/>
  <c r="C141"/>
  <c r="F140"/>
  <c r="C139"/>
  <c r="F139" s="1"/>
  <c r="F138"/>
  <c r="E138"/>
  <c r="D137"/>
  <c r="C137"/>
  <c r="E136"/>
  <c r="E135"/>
  <c r="C134"/>
  <c r="E134" s="1"/>
  <c r="F133"/>
  <c r="E133"/>
  <c r="F132"/>
  <c r="E132"/>
  <c r="D131"/>
  <c r="C131"/>
  <c r="F130"/>
  <c r="E130"/>
  <c r="F129"/>
  <c r="E129"/>
  <c r="F128"/>
  <c r="E128"/>
  <c r="F127"/>
  <c r="E127"/>
  <c r="D126"/>
  <c r="C126"/>
  <c r="F125"/>
  <c r="E125"/>
  <c r="F124"/>
  <c r="E124"/>
  <c r="D123"/>
  <c r="C123"/>
  <c r="F122"/>
  <c r="E122"/>
  <c r="F121"/>
  <c r="E121"/>
  <c r="F120"/>
  <c r="E120"/>
  <c r="F119"/>
  <c r="E119"/>
  <c r="F118"/>
  <c r="E118"/>
  <c r="D117"/>
  <c r="C117"/>
  <c r="F116"/>
  <c r="E116"/>
  <c r="D115"/>
  <c r="C115"/>
  <c r="F114"/>
  <c r="E114"/>
  <c r="F113"/>
  <c r="E113"/>
  <c r="F112"/>
  <c r="E112"/>
  <c r="D111"/>
  <c r="C111"/>
  <c r="F110"/>
  <c r="E110"/>
  <c r="F109"/>
  <c r="E109"/>
  <c r="F107"/>
  <c r="E107"/>
  <c r="F106"/>
  <c r="E106"/>
  <c r="F103"/>
  <c r="E103"/>
  <c r="F102"/>
  <c r="E102"/>
  <c r="F101"/>
  <c r="E101"/>
  <c r="F100"/>
  <c r="E100"/>
  <c r="F99"/>
  <c r="E99"/>
  <c r="D98"/>
  <c r="C98"/>
  <c r="F97"/>
  <c r="E97"/>
  <c r="D96"/>
  <c r="C96"/>
  <c r="F95"/>
  <c r="E95"/>
  <c r="F94"/>
  <c r="E94"/>
  <c r="F93"/>
  <c r="E93"/>
  <c r="F92"/>
  <c r="E92"/>
  <c r="F91"/>
  <c r="E91"/>
  <c r="F90"/>
  <c r="E90"/>
  <c r="F89"/>
  <c r="E89"/>
  <c r="D88"/>
  <c r="C88"/>
  <c r="F82"/>
  <c r="E82"/>
  <c r="F81"/>
  <c r="E81"/>
  <c r="F80"/>
  <c r="E80"/>
  <c r="F79"/>
  <c r="E79"/>
  <c r="F78"/>
  <c r="E78"/>
  <c r="F77"/>
  <c r="E77"/>
  <c r="F76"/>
  <c r="E76"/>
  <c r="F75"/>
  <c r="E75"/>
  <c r="F74"/>
  <c r="E74"/>
  <c r="D73"/>
  <c r="F71"/>
  <c r="E71"/>
  <c r="F70"/>
  <c r="E70"/>
  <c r="D69"/>
  <c r="C69"/>
  <c r="F68"/>
  <c r="E68"/>
  <c r="F67"/>
  <c r="E67"/>
  <c r="F66"/>
  <c r="E66"/>
  <c r="F65"/>
  <c r="E65"/>
  <c r="F64"/>
  <c r="E64"/>
  <c r="F63"/>
  <c r="E63"/>
  <c r="F62"/>
  <c r="E62"/>
  <c r="F61"/>
  <c r="E61"/>
  <c r="F60"/>
  <c r="E60"/>
  <c r="F59"/>
  <c r="E59"/>
  <c r="F58"/>
  <c r="E58"/>
  <c r="F57"/>
  <c r="E57"/>
  <c r="F56"/>
  <c r="E56"/>
  <c r="F55"/>
  <c r="E55"/>
  <c r="F54"/>
  <c r="E54"/>
  <c r="F53"/>
  <c r="E53"/>
  <c r="D52"/>
  <c r="C52"/>
  <c r="F51"/>
  <c r="E51"/>
  <c r="D50"/>
  <c r="C50"/>
  <c r="F49"/>
  <c r="E49"/>
  <c r="F48"/>
  <c r="E48"/>
  <c r="D47"/>
  <c r="C47"/>
  <c r="F46"/>
  <c r="F45"/>
  <c r="E45"/>
  <c r="D44"/>
  <c r="C44"/>
  <c r="F43"/>
  <c r="E43"/>
  <c r="D42"/>
  <c r="C42"/>
  <c r="F41"/>
  <c r="E41"/>
  <c r="F40"/>
  <c r="E40"/>
  <c r="F39"/>
  <c r="E39"/>
  <c r="F38"/>
  <c r="E38"/>
  <c r="F37"/>
  <c r="E37"/>
  <c r="F36"/>
  <c r="E36"/>
  <c r="F35"/>
  <c r="E35"/>
  <c r="F34"/>
  <c r="E34"/>
  <c r="C33"/>
  <c r="F31"/>
  <c r="E31"/>
  <c r="F30"/>
  <c r="E30"/>
  <c r="F29"/>
  <c r="E29"/>
  <c r="F28"/>
  <c r="E28"/>
  <c r="D27"/>
  <c r="C27"/>
  <c r="F26"/>
  <c r="E26"/>
  <c r="F25"/>
  <c r="E25"/>
  <c r="F24"/>
  <c r="E24"/>
  <c r="D23"/>
  <c r="C23"/>
  <c r="F22"/>
  <c r="E22"/>
  <c r="D21"/>
  <c r="C21"/>
  <c r="F20"/>
  <c r="E20"/>
  <c r="F19"/>
  <c r="E19"/>
  <c r="F18"/>
  <c r="E18"/>
  <c r="F17"/>
  <c r="E17"/>
  <c r="D16"/>
  <c r="C16"/>
  <c r="F15"/>
  <c r="E15"/>
  <c r="F14"/>
  <c r="E14"/>
  <c r="F13"/>
  <c r="E13"/>
  <c r="D12"/>
  <c r="C12"/>
  <c r="F11"/>
  <c r="E11"/>
  <c r="F10"/>
  <c r="E10"/>
  <c r="F9"/>
  <c r="E9"/>
  <c r="F8"/>
  <c r="E8"/>
  <c r="D7"/>
  <c r="C7"/>
  <c r="F6"/>
  <c r="E6"/>
  <c r="D5"/>
  <c r="C5"/>
  <c r="F71" i="12"/>
  <c r="E71"/>
  <c r="D77" i="4"/>
  <c r="CR19" i="2"/>
  <c r="AB28"/>
  <c r="AZ17"/>
  <c r="AZ19"/>
  <c r="AZ20"/>
  <c r="AZ21"/>
  <c r="AZ24"/>
  <c r="AZ26"/>
  <c r="AZ27"/>
  <c r="AZ28"/>
  <c r="C67" i="5"/>
  <c r="C66" i="8"/>
  <c r="F71"/>
  <c r="E71"/>
  <c r="DF33" i="2"/>
  <c r="C67" i="9"/>
  <c r="C40"/>
  <c r="C66" i="12"/>
  <c r="E65" i="11"/>
  <c r="C66"/>
  <c r="C66" i="10"/>
  <c r="C65" i="7"/>
  <c r="C64" i="13"/>
  <c r="C67" i="17"/>
  <c r="C65" i="16"/>
  <c r="C66" i="15"/>
  <c r="C66" i="14"/>
  <c r="F71"/>
  <c r="E71"/>
  <c r="C62" i="4"/>
  <c r="C63" i="19"/>
  <c r="D26"/>
  <c r="BE28" i="2"/>
  <c r="D71" i="7"/>
  <c r="D83" i="9"/>
  <c r="D26" i="6"/>
  <c r="E44" i="14"/>
  <c r="E115" i="3" l="1"/>
  <c r="E141"/>
  <c r="F131"/>
  <c r="E23"/>
  <c r="F137"/>
  <c r="F7"/>
  <c r="F23"/>
  <c r="E42"/>
  <c r="E44"/>
  <c r="E88"/>
  <c r="F12"/>
  <c r="E7"/>
  <c r="E96"/>
  <c r="F98"/>
  <c r="F123"/>
  <c r="C4"/>
  <c r="E12"/>
  <c r="E52"/>
  <c r="F73"/>
  <c r="F88"/>
  <c r="F104"/>
  <c r="E131"/>
  <c r="E111"/>
  <c r="F115"/>
  <c r="D4"/>
  <c r="E47"/>
  <c r="F69"/>
  <c r="F126"/>
  <c r="E117"/>
  <c r="C32"/>
  <c r="F50"/>
  <c r="E27"/>
  <c r="E16"/>
  <c r="E5"/>
  <c r="E21"/>
  <c r="E33"/>
  <c r="F44"/>
  <c r="F47"/>
  <c r="F111"/>
  <c r="E137"/>
  <c r="E50"/>
  <c r="F52"/>
  <c r="E69"/>
  <c r="E98"/>
  <c r="E104"/>
  <c r="E123"/>
  <c r="E126"/>
  <c r="C145"/>
  <c r="F117"/>
  <c r="E73"/>
  <c r="D32"/>
  <c r="F96"/>
  <c r="F5"/>
  <c r="F16"/>
  <c r="F21"/>
  <c r="F27"/>
  <c r="F33"/>
  <c r="F42"/>
  <c r="F141"/>
  <c r="D145"/>
  <c r="D147" s="1"/>
  <c r="D40" i="16"/>
  <c r="F4" i="3" l="1"/>
  <c r="E4"/>
  <c r="C72"/>
  <c r="C83" s="1"/>
  <c r="D72"/>
  <c r="D83" s="1"/>
  <c r="H83" s="1"/>
  <c r="F145"/>
  <c r="E145"/>
  <c r="E32"/>
  <c r="F32"/>
  <c r="D34" i="15"/>
  <c r="D36" i="7"/>
  <c r="D66" i="12"/>
  <c r="D34" i="11"/>
  <c r="D26"/>
  <c r="D14"/>
  <c r="CV26" i="2"/>
  <c r="AT18"/>
  <c r="AQ18"/>
  <c r="C84" i="3" l="1"/>
  <c r="G83"/>
  <c r="F72"/>
  <c r="E72"/>
  <c r="D84"/>
  <c r="F83" s="1"/>
  <c r="E83"/>
  <c r="C34" i="11"/>
  <c r="BN21" i="2" s="1"/>
  <c r="C82" i="12"/>
  <c r="C38" i="17"/>
  <c r="D12" i="19"/>
  <c r="D67" i="18" l="1"/>
  <c r="E42" i="13"/>
  <c r="D82" i="12"/>
  <c r="D64"/>
  <c r="D67" i="6"/>
  <c r="C67"/>
  <c r="E72"/>
  <c r="F72"/>
  <c r="C68" i="4"/>
  <c r="D68"/>
  <c r="G32" i="1" l="1"/>
  <c r="CO19" i="2"/>
  <c r="E49" i="9"/>
  <c r="D5" i="5"/>
  <c r="C29" i="12"/>
  <c r="J15" i="2"/>
  <c r="D12" i="7"/>
  <c r="CD14" i="2"/>
  <c r="CS17"/>
  <c r="C38" i="4"/>
  <c r="AT28" i="2"/>
  <c r="F28" i="18"/>
  <c r="E28"/>
  <c r="D26"/>
  <c r="C67"/>
  <c r="F72"/>
  <c r="E72"/>
  <c r="D73"/>
  <c r="F29"/>
  <c r="E29"/>
  <c r="F87" i="15"/>
  <c r="E87"/>
  <c r="F86"/>
  <c r="E86"/>
  <c r="F85"/>
  <c r="E85"/>
  <c r="F84"/>
  <c r="E84"/>
  <c r="D81" i="14"/>
  <c r="CR17" i="2"/>
  <c r="C40" i="7"/>
  <c r="D41" i="6"/>
  <c r="C41"/>
  <c r="CS16" i="2"/>
  <c r="CR16"/>
  <c r="BQ14"/>
  <c r="E51" i="6"/>
  <c r="F51"/>
  <c r="D67" i="5"/>
  <c r="BR14" i="2"/>
  <c r="CV22"/>
  <c r="CV21"/>
  <c r="D41" i="12"/>
  <c r="E49"/>
  <c r="F49"/>
  <c r="D40" i="11"/>
  <c r="BR25" i="2" l="1"/>
  <c r="CS23"/>
  <c r="CS19"/>
  <c r="CS18"/>
  <c r="CS14" l="1"/>
  <c r="D40" i="10"/>
  <c r="D40" i="9"/>
  <c r="D40" i="8"/>
  <c r="D17" i="15"/>
  <c r="CS29" i="2"/>
  <c r="CR29"/>
  <c r="CS27"/>
  <c r="CS25"/>
  <c r="CS24"/>
  <c r="CS22"/>
  <c r="CS21"/>
  <c r="D41" i="15"/>
  <c r="D37" i="14"/>
  <c r="BR24" i="2" s="1"/>
  <c r="D41" i="14"/>
  <c r="D38" i="17"/>
  <c r="CR23" i="2"/>
  <c r="E9" i="12"/>
  <c r="F33" i="5" l="1"/>
  <c r="AE14" i="2"/>
  <c r="CR14"/>
  <c r="CT14" s="1"/>
  <c r="CR27"/>
  <c r="CT27" s="1"/>
  <c r="CR25"/>
  <c r="CT25" s="1"/>
  <c r="CR24"/>
  <c r="CT24" s="1"/>
  <c r="CR21"/>
  <c r="CT21" s="1"/>
  <c r="CR18"/>
  <c r="CT18" s="1"/>
  <c r="CS15"/>
  <c r="CR15"/>
  <c r="F80" i="13"/>
  <c r="F90" i="18"/>
  <c r="F51" i="17"/>
  <c r="C40" i="16"/>
  <c r="E40" s="1"/>
  <c r="E50" i="15"/>
  <c r="F50"/>
  <c r="C41" i="14"/>
  <c r="F41" s="1"/>
  <c r="E50"/>
  <c r="F50"/>
  <c r="E76" i="12"/>
  <c r="E73"/>
  <c r="E31"/>
  <c r="F31"/>
  <c r="D29"/>
  <c r="AZ22" i="2" s="1"/>
  <c r="C40" i="11"/>
  <c r="E40" s="1"/>
  <c r="E49"/>
  <c r="F49"/>
  <c r="C40" i="10"/>
  <c r="F40" s="1"/>
  <c r="E81" i="9"/>
  <c r="E51"/>
  <c r="F51"/>
  <c r="E47" i="8"/>
  <c r="F47"/>
  <c r="E48"/>
  <c r="F48"/>
  <c r="E49"/>
  <c r="F49"/>
  <c r="E50"/>
  <c r="F50"/>
  <c r="C40"/>
  <c r="F40" s="1"/>
  <c r="F81" i="5"/>
  <c r="F76"/>
  <c r="C26"/>
  <c r="D41"/>
  <c r="E48"/>
  <c r="F48"/>
  <c r="C41"/>
  <c r="E48" i="12"/>
  <c r="F48"/>
  <c r="G24" i="1"/>
  <c r="C41" i="15"/>
  <c r="F41" s="1"/>
  <c r="E42"/>
  <c r="C38" i="13"/>
  <c r="C41" i="12"/>
  <c r="F41" i="10"/>
  <c r="E44"/>
  <c r="F44"/>
  <c r="E44" i="9"/>
  <c r="F44"/>
  <c r="E44" i="8"/>
  <c r="F44"/>
  <c r="E44" i="7"/>
  <c r="F44"/>
  <c r="E45" i="6"/>
  <c r="F45"/>
  <c r="E46"/>
  <c r="F46"/>
  <c r="E45" i="5"/>
  <c r="F45"/>
  <c r="CR22" i="2"/>
  <c r="CT22" s="1"/>
  <c r="CV14"/>
  <c r="C55" i="7"/>
  <c r="G33" i="1"/>
  <c r="F33"/>
  <c r="G20"/>
  <c r="D20" i="14"/>
  <c r="AK24" i="2" s="1"/>
  <c r="E75" i="11"/>
  <c r="E34" i="10"/>
  <c r="F34"/>
  <c r="E35"/>
  <c r="F35"/>
  <c r="D81" i="8"/>
  <c r="EL18" i="2" s="1"/>
  <c r="C77" i="8"/>
  <c r="EH18" i="2" s="1"/>
  <c r="C72" i="8"/>
  <c r="EE18" i="2" s="1"/>
  <c r="E35" i="11"/>
  <c r="F35"/>
  <c r="E34"/>
  <c r="F34"/>
  <c r="E33"/>
  <c r="C7" i="8"/>
  <c r="D7" i="5"/>
  <c r="C52" i="4"/>
  <c r="D12"/>
  <c r="BO21" i="2"/>
  <c r="BP21" s="1"/>
  <c r="D97" i="12"/>
  <c r="ER22" i="2" s="1"/>
  <c r="F35" i="16"/>
  <c r="E35"/>
  <c r="D34"/>
  <c r="E34" s="1"/>
  <c r="D12" i="13"/>
  <c r="D5"/>
  <c r="D79"/>
  <c r="EL23" i="2" s="1"/>
  <c r="D75" i="13"/>
  <c r="EI23" i="2" s="1"/>
  <c r="D62" i="13"/>
  <c r="D70"/>
  <c r="EF23" i="2" s="1"/>
  <c r="D54" i="13"/>
  <c r="D26"/>
  <c r="AQ27" i="2"/>
  <c r="AQ25"/>
  <c r="AQ19"/>
  <c r="AR19" s="1"/>
  <c r="AQ17"/>
  <c r="AT29"/>
  <c r="AU29" s="1"/>
  <c r="BU32"/>
  <c r="BU33" s="1"/>
  <c r="E88" i="16"/>
  <c r="C81" i="14"/>
  <c r="EK24" i="2" s="1"/>
  <c r="E15" i="14"/>
  <c r="C75" i="13"/>
  <c r="EH23" i="2" s="1"/>
  <c r="E42" i="10"/>
  <c r="F42"/>
  <c r="BO19" i="2"/>
  <c r="BP19" s="1"/>
  <c r="F76" i="9"/>
  <c r="F35"/>
  <c r="E35"/>
  <c r="D34"/>
  <c r="C34"/>
  <c r="G21" i="1"/>
  <c r="E36" i="18"/>
  <c r="F36"/>
  <c r="E48" i="16"/>
  <c r="F48"/>
  <c r="E46"/>
  <c r="E47"/>
  <c r="E42"/>
  <c r="F42"/>
  <c r="C34" i="15"/>
  <c r="BN25" i="2" s="1"/>
  <c r="E36" i="15"/>
  <c r="F36"/>
  <c r="BO25" i="2"/>
  <c r="E70" i="14"/>
  <c r="D34"/>
  <c r="BO24" i="2" s="1"/>
  <c r="BP24" s="1"/>
  <c r="C34" i="14"/>
  <c r="E36" i="12"/>
  <c r="F36"/>
  <c r="C35"/>
  <c r="E42" i="11"/>
  <c r="F42"/>
  <c r="E42" i="8"/>
  <c r="F42"/>
  <c r="E86" i="7"/>
  <c r="BR17" i="2"/>
  <c r="E42" i="7"/>
  <c r="F42"/>
  <c r="E35"/>
  <c r="F35"/>
  <c r="E58" i="6"/>
  <c r="F58"/>
  <c r="E49"/>
  <c r="E60" i="5"/>
  <c r="E61"/>
  <c r="E62"/>
  <c r="C5"/>
  <c r="C7"/>
  <c r="E29"/>
  <c r="E31"/>
  <c r="F28"/>
  <c r="E28"/>
  <c r="E45" i="4"/>
  <c r="DN14" i="2"/>
  <c r="DQ29"/>
  <c r="DQ24"/>
  <c r="DQ22"/>
  <c r="DQ21"/>
  <c r="DQ18"/>
  <c r="DQ16"/>
  <c r="DQ14"/>
  <c r="D17" i="12"/>
  <c r="D5" i="8"/>
  <c r="D5" i="6"/>
  <c r="D56" i="12"/>
  <c r="D35"/>
  <c r="BO22" i="2" s="1"/>
  <c r="BP22" s="1"/>
  <c r="CS26"/>
  <c r="CR26"/>
  <c r="CS28"/>
  <c r="CR28"/>
  <c r="D78" i="18"/>
  <c r="EI28" i="2" s="1"/>
  <c r="D41" i="18"/>
  <c r="C41"/>
  <c r="E51"/>
  <c r="F51"/>
  <c r="D34" i="7"/>
  <c r="BO17" i="2" s="1"/>
  <c r="BP17" s="1"/>
  <c r="C34" i="7"/>
  <c r="G15" i="1"/>
  <c r="D61" i="19"/>
  <c r="DZ29" i="2" s="1"/>
  <c r="D38" i="19"/>
  <c r="D35" i="18"/>
  <c r="BO28" i="2" s="1"/>
  <c r="BO20"/>
  <c r="BP20" s="1"/>
  <c r="D88" i="14"/>
  <c r="ER24" i="2" s="1"/>
  <c r="D36" i="8"/>
  <c r="BR18" i="2" s="1"/>
  <c r="E27" i="19"/>
  <c r="E56" i="16"/>
  <c r="E57"/>
  <c r="E58"/>
  <c r="E59"/>
  <c r="AQ29" i="2"/>
  <c r="AQ14"/>
  <c r="CL18"/>
  <c r="AS17"/>
  <c r="AA24"/>
  <c r="G35" i="1"/>
  <c r="D35" s="1"/>
  <c r="D66" i="8"/>
  <c r="EC18" i="2" s="1"/>
  <c r="EB18"/>
  <c r="C14" i="14"/>
  <c r="F15" s="1"/>
  <c r="F35" i="15"/>
  <c r="E35"/>
  <c r="D26" i="4"/>
  <c r="CI16" i="2"/>
  <c r="CI29"/>
  <c r="CI28"/>
  <c r="CI27"/>
  <c r="CI26"/>
  <c r="CI25"/>
  <c r="CI24"/>
  <c r="CI23"/>
  <c r="CI22"/>
  <c r="CI21"/>
  <c r="CI20"/>
  <c r="CI19"/>
  <c r="CI18"/>
  <c r="CI17"/>
  <c r="CI15"/>
  <c r="CI14"/>
  <c r="I29"/>
  <c r="P25"/>
  <c r="AN25"/>
  <c r="CP28"/>
  <c r="CP26"/>
  <c r="CP25"/>
  <c r="CP24"/>
  <c r="CP23"/>
  <c r="CP22"/>
  <c r="CP16"/>
  <c r="BE14"/>
  <c r="AY28"/>
  <c r="AY27"/>
  <c r="AY24"/>
  <c r="BA24" s="1"/>
  <c r="AY21"/>
  <c r="AY20"/>
  <c r="AY19"/>
  <c r="AY17"/>
  <c r="BA17" s="1"/>
  <c r="AY15"/>
  <c r="AY26"/>
  <c r="AS24"/>
  <c r="AQ26"/>
  <c r="AQ24"/>
  <c r="AQ22"/>
  <c r="AQ16"/>
  <c r="AQ15"/>
  <c r="D88" i="15"/>
  <c r="ER25" i="2" s="1"/>
  <c r="D20" i="12"/>
  <c r="AK22" i="2" s="1"/>
  <c r="AL22" s="1"/>
  <c r="C20" i="12"/>
  <c r="D26" i="5"/>
  <c r="C31" i="4"/>
  <c r="AP27" i="2"/>
  <c r="CO28"/>
  <c r="CO26"/>
  <c r="CC26"/>
  <c r="CO24"/>
  <c r="CO23"/>
  <c r="CO22"/>
  <c r="CO16"/>
  <c r="D69" i="19"/>
  <c r="EF29" i="2" s="1"/>
  <c r="D65" i="16"/>
  <c r="D63"/>
  <c r="D55"/>
  <c r="D76"/>
  <c r="D71"/>
  <c r="EF26" i="2" s="1"/>
  <c r="D66" i="15"/>
  <c r="EC25" i="2" s="1"/>
  <c r="D7" i="7"/>
  <c r="F40"/>
  <c r="D26"/>
  <c r="D17" i="5"/>
  <c r="EF14" i="2"/>
  <c r="DQ20"/>
  <c r="DQ17"/>
  <c r="D5" i="15"/>
  <c r="D5" i="9"/>
  <c r="C35" i="18"/>
  <c r="BN28" i="2" s="1"/>
  <c r="C34" i="8"/>
  <c r="AP18" i="2"/>
  <c r="AT19"/>
  <c r="AS18"/>
  <c r="F20" i="1"/>
  <c r="DZ22" i="2"/>
  <c r="AQ21"/>
  <c r="D65" i="17"/>
  <c r="D56" i="15"/>
  <c r="D37" i="12"/>
  <c r="BR22" i="2" s="1"/>
  <c r="E15" i="5"/>
  <c r="E16"/>
  <c r="G9" i="1"/>
  <c r="D9" s="1"/>
  <c r="BE22" i="2"/>
  <c r="D31" i="7"/>
  <c r="J14" i="2"/>
  <c r="J16"/>
  <c r="J17"/>
  <c r="J18"/>
  <c r="J19"/>
  <c r="J20"/>
  <c r="J21"/>
  <c r="J22"/>
  <c r="J23"/>
  <c r="J24"/>
  <c r="J25"/>
  <c r="J26"/>
  <c r="J27"/>
  <c r="J28"/>
  <c r="J29"/>
  <c r="BN18"/>
  <c r="BF18"/>
  <c r="BI18"/>
  <c r="BI31" s="1"/>
  <c r="BI32" s="1"/>
  <c r="BI33" s="1"/>
  <c r="BJ18"/>
  <c r="BK18"/>
  <c r="BL18"/>
  <c r="BM18"/>
  <c r="D66" i="14"/>
  <c r="EC24" i="2" s="1"/>
  <c r="D5" i="14"/>
  <c r="EY30" i="2"/>
  <c r="D65" i="18"/>
  <c r="DZ28" i="2" s="1"/>
  <c r="D12" i="5"/>
  <c r="E47"/>
  <c r="F47"/>
  <c r="C73"/>
  <c r="I14" i="2"/>
  <c r="AP26"/>
  <c r="AP25"/>
  <c r="AP24"/>
  <c r="AP22"/>
  <c r="AP17"/>
  <c r="AP14"/>
  <c r="AS26"/>
  <c r="AS22"/>
  <c r="AS21"/>
  <c r="G11" i="1"/>
  <c r="D11" s="1"/>
  <c r="G5"/>
  <c r="G38"/>
  <c r="C97" i="12"/>
  <c r="EQ22" i="2" s="1"/>
  <c r="D7" i="16"/>
  <c r="E42" i="9"/>
  <c r="F42"/>
  <c r="ER14" i="2"/>
  <c r="C84" i="4"/>
  <c r="EL14" i="2"/>
  <c r="C77" i="4"/>
  <c r="D73"/>
  <c r="C73"/>
  <c r="EH14" i="2" s="1"/>
  <c r="EB14"/>
  <c r="C60" i="4"/>
  <c r="D52"/>
  <c r="D36" i="16"/>
  <c r="G41" i="1"/>
  <c r="D17" i="19"/>
  <c r="D32" i="5"/>
  <c r="BF15" i="2" s="1"/>
  <c r="D66" i="11"/>
  <c r="D64"/>
  <c r="D56"/>
  <c r="DK21" i="2" s="1"/>
  <c r="D87" i="7"/>
  <c r="ER17" i="2" s="1"/>
  <c r="D82" i="7"/>
  <c r="EO17" i="2" s="1"/>
  <c r="D80" i="7"/>
  <c r="EL17" i="2" s="1"/>
  <c r="D76" i="7"/>
  <c r="EI17" i="2" s="1"/>
  <c r="D65" i="7"/>
  <c r="EC17" i="2" s="1"/>
  <c r="D63" i="7"/>
  <c r="D55"/>
  <c r="D64" i="10"/>
  <c r="AS28" i="2"/>
  <c r="AS27"/>
  <c r="AS25"/>
  <c r="AS23"/>
  <c r="AS20"/>
  <c r="AS16"/>
  <c r="AS15"/>
  <c r="AS14"/>
  <c r="AP28"/>
  <c r="AP23"/>
  <c r="AP20"/>
  <c r="D7" i="13"/>
  <c r="D14"/>
  <c r="C14" i="12"/>
  <c r="Y14" i="2"/>
  <c r="Y15"/>
  <c r="Y16"/>
  <c r="Y18"/>
  <c r="Y20"/>
  <c r="Y21"/>
  <c r="Y22"/>
  <c r="Y23"/>
  <c r="Y24"/>
  <c r="Y25"/>
  <c r="Y26"/>
  <c r="Y27"/>
  <c r="Y28"/>
  <c r="Y29"/>
  <c r="DV16"/>
  <c r="CP29"/>
  <c r="CO29"/>
  <c r="DN24"/>
  <c r="DN25"/>
  <c r="DN23"/>
  <c r="DN22"/>
  <c r="DN26"/>
  <c r="DN21"/>
  <c r="DN20"/>
  <c r="DN29"/>
  <c r="DN28"/>
  <c r="DN27"/>
  <c r="DN19"/>
  <c r="DN18"/>
  <c r="DN17"/>
  <c r="DN16"/>
  <c r="DN15"/>
  <c r="DP17"/>
  <c r="G29" i="1"/>
  <c r="D26" i="16"/>
  <c r="D7" i="4"/>
  <c r="D67" i="9"/>
  <c r="D57"/>
  <c r="AD23" i="2"/>
  <c r="I23"/>
  <c r="L23"/>
  <c r="I24"/>
  <c r="AD24"/>
  <c r="AQ28"/>
  <c r="AQ23"/>
  <c r="AQ20"/>
  <c r="AP21"/>
  <c r="AP15"/>
  <c r="C31" i="19"/>
  <c r="E43" i="14"/>
  <c r="F43"/>
  <c r="C26" i="6"/>
  <c r="C65" i="5"/>
  <c r="DE23" i="2"/>
  <c r="DE31" s="1"/>
  <c r="D78" i="17"/>
  <c r="EI27" i="2" s="1"/>
  <c r="D78" i="12"/>
  <c r="D73" i="9"/>
  <c r="G12" i="1"/>
  <c r="C89" i="17"/>
  <c r="EQ27" i="2" s="1"/>
  <c r="DP14"/>
  <c r="D26" i="17"/>
  <c r="D32" i="18"/>
  <c r="D14" i="4"/>
  <c r="C79" i="13"/>
  <c r="EK23" i="2" s="1"/>
  <c r="C26" i="11"/>
  <c r="C26" i="8"/>
  <c r="C32" i="6"/>
  <c r="E67" i="18"/>
  <c r="C64" i="15"/>
  <c r="C81" i="8"/>
  <c r="E83"/>
  <c r="F83"/>
  <c r="CG23" i="2"/>
  <c r="CF23"/>
  <c r="F40" i="13"/>
  <c r="F41"/>
  <c r="E40"/>
  <c r="E41"/>
  <c r="CG27" i="2"/>
  <c r="CF27"/>
  <c r="F40" i="17"/>
  <c r="F41"/>
  <c r="E40"/>
  <c r="E41"/>
  <c r="CP27" i="2"/>
  <c r="D7" i="10"/>
  <c r="D7" i="8"/>
  <c r="C31" i="13"/>
  <c r="EL22" i="2"/>
  <c r="EK22"/>
  <c r="D95" i="8"/>
  <c r="EU18" i="2" s="1"/>
  <c r="D65" i="6"/>
  <c r="D65" i="5"/>
  <c r="CO27" i="2"/>
  <c r="D81" i="11"/>
  <c r="EL21" i="2" s="1"/>
  <c r="D65" i="9"/>
  <c r="F44" i="17"/>
  <c r="F45"/>
  <c r="F47"/>
  <c r="F48"/>
  <c r="F49"/>
  <c r="F50"/>
  <c r="E44"/>
  <c r="E45"/>
  <c r="E47"/>
  <c r="E48"/>
  <c r="E49"/>
  <c r="E50"/>
  <c r="D17" i="18"/>
  <c r="CP21" i="2"/>
  <c r="E75" i="12"/>
  <c r="F75"/>
  <c r="CO21" i="2"/>
  <c r="CO20"/>
  <c r="C7" i="19"/>
  <c r="C7" i="18"/>
  <c r="C7" i="17"/>
  <c r="C7" i="16"/>
  <c r="C7" i="15"/>
  <c r="C17" i="14"/>
  <c r="C7"/>
  <c r="C7" i="13"/>
  <c r="C7" i="12"/>
  <c r="C7" i="11"/>
  <c r="C7" i="10"/>
  <c r="C7" i="9"/>
  <c r="C7" i="7"/>
  <c r="C7" i="6"/>
  <c r="C7" i="4"/>
  <c r="D12" i="11"/>
  <c r="F38" i="1"/>
  <c r="F37"/>
  <c r="G36"/>
  <c r="F36"/>
  <c r="F32"/>
  <c r="G30"/>
  <c r="F29"/>
  <c r="F6"/>
  <c r="D12" i="6"/>
  <c r="C91" i="9"/>
  <c r="EN19" i="2" s="1"/>
  <c r="D67" i="17"/>
  <c r="EC27" i="2" s="1"/>
  <c r="F78" i="11"/>
  <c r="F79"/>
  <c r="E78"/>
  <c r="E79"/>
  <c r="D91" i="9"/>
  <c r="EO19" i="2" s="1"/>
  <c r="F87" i="9"/>
  <c r="F88"/>
  <c r="F89"/>
  <c r="F90"/>
  <c r="F92"/>
  <c r="E87"/>
  <c r="E88"/>
  <c r="E89"/>
  <c r="E90"/>
  <c r="E92"/>
  <c r="G6" i="1"/>
  <c r="D5" i="19"/>
  <c r="D7"/>
  <c r="D14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F27"/>
  <c r="E28"/>
  <c r="F28"/>
  <c r="C29"/>
  <c r="D29"/>
  <c r="AZ29" i="2" s="1"/>
  <c r="BA29" s="1"/>
  <c r="E30" i="19"/>
  <c r="F30"/>
  <c r="E32"/>
  <c r="F32"/>
  <c r="E33"/>
  <c r="F33"/>
  <c r="C34"/>
  <c r="BQ29" i="2" s="1"/>
  <c r="D34" i="19"/>
  <c r="BO29" i="2" s="1"/>
  <c r="BP29" s="1"/>
  <c r="E35" i="19"/>
  <c r="F35"/>
  <c r="E36"/>
  <c r="F36"/>
  <c r="E39"/>
  <c r="E40"/>
  <c r="F40"/>
  <c r="E41"/>
  <c r="F41"/>
  <c r="E42"/>
  <c r="F42"/>
  <c r="E43"/>
  <c r="F43"/>
  <c r="E44"/>
  <c r="CQ29" i="2" s="1"/>
  <c r="F44" i="19"/>
  <c r="F45"/>
  <c r="F46"/>
  <c r="E47"/>
  <c r="F47"/>
  <c r="C53"/>
  <c r="E55"/>
  <c r="F55"/>
  <c r="F56"/>
  <c r="E57"/>
  <c r="F57"/>
  <c r="E58"/>
  <c r="F58"/>
  <c r="E59"/>
  <c r="F59"/>
  <c r="E60"/>
  <c r="F60"/>
  <c r="C61"/>
  <c r="E62"/>
  <c r="F62"/>
  <c r="D63"/>
  <c r="EC29" i="2" s="1"/>
  <c r="E64" i="19"/>
  <c r="F64"/>
  <c r="E65"/>
  <c r="F65"/>
  <c r="E66"/>
  <c r="F66"/>
  <c r="E67"/>
  <c r="F67"/>
  <c r="E70"/>
  <c r="F70"/>
  <c r="E71"/>
  <c r="F71"/>
  <c r="E73"/>
  <c r="F73"/>
  <c r="D74"/>
  <c r="EI29" i="2" s="1"/>
  <c r="E75" i="19"/>
  <c r="F75"/>
  <c r="E76"/>
  <c r="F76"/>
  <c r="E77"/>
  <c r="C78"/>
  <c r="D78"/>
  <c r="EL29" i="2" s="1"/>
  <c r="E79" i="19"/>
  <c r="F79"/>
  <c r="C80"/>
  <c r="EN29" i="2" s="1"/>
  <c r="D80" i="19"/>
  <c r="EO29" i="2" s="1"/>
  <c r="E81" i="19"/>
  <c r="F81"/>
  <c r="E82"/>
  <c r="F82"/>
  <c r="E83"/>
  <c r="F83"/>
  <c r="F84"/>
  <c r="C85"/>
  <c r="D85"/>
  <c r="ER29" i="2" s="1"/>
  <c r="E86" i="19"/>
  <c r="F86"/>
  <c r="E87"/>
  <c r="F87"/>
  <c r="E88"/>
  <c r="E89"/>
  <c r="E90"/>
  <c r="C91"/>
  <c r="D91"/>
  <c r="EU29" i="2" s="1"/>
  <c r="E92" i="19"/>
  <c r="F92"/>
  <c r="E93"/>
  <c r="F93"/>
  <c r="E94"/>
  <c r="F94"/>
  <c r="D5" i="18"/>
  <c r="D7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E26" s="1"/>
  <c r="E27"/>
  <c r="F27"/>
  <c r="C30"/>
  <c r="D30"/>
  <c r="E31"/>
  <c r="F31"/>
  <c r="C32"/>
  <c r="E33"/>
  <c r="F33"/>
  <c r="E34"/>
  <c r="F34"/>
  <c r="C37"/>
  <c r="BQ28" i="2" s="1"/>
  <c r="D37" i="18"/>
  <c r="E38"/>
  <c r="F38"/>
  <c r="E39"/>
  <c r="F39"/>
  <c r="E42"/>
  <c r="F42"/>
  <c r="E43"/>
  <c r="F43"/>
  <c r="E44"/>
  <c r="F44"/>
  <c r="E45"/>
  <c r="F45"/>
  <c r="E46"/>
  <c r="F46"/>
  <c r="E47"/>
  <c r="F47"/>
  <c r="E48"/>
  <c r="F48"/>
  <c r="F49"/>
  <c r="E50"/>
  <c r="F50"/>
  <c r="D57"/>
  <c r="E59"/>
  <c r="F59"/>
  <c r="F60"/>
  <c r="E61"/>
  <c r="F61"/>
  <c r="E62"/>
  <c r="F62"/>
  <c r="E63"/>
  <c r="F63"/>
  <c r="C65"/>
  <c r="E66"/>
  <c r="F66"/>
  <c r="E68"/>
  <c r="F68"/>
  <c r="E69"/>
  <c r="F69"/>
  <c r="E70"/>
  <c r="F70"/>
  <c r="E71"/>
  <c r="F71"/>
  <c r="EF28" i="2"/>
  <c r="E75" i="18"/>
  <c r="F75"/>
  <c r="E76"/>
  <c r="F76"/>
  <c r="C78"/>
  <c r="E79"/>
  <c r="F79"/>
  <c r="E80"/>
  <c r="F80"/>
  <c r="E81"/>
  <c r="F81"/>
  <c r="C82"/>
  <c r="EK28" i="2" s="1"/>
  <c r="E83" i="18"/>
  <c r="F83"/>
  <c r="C84"/>
  <c r="EN28" i="2" s="1"/>
  <c r="D84" i="18"/>
  <c r="EO28" i="2" s="1"/>
  <c r="E85" i="18"/>
  <c r="F85"/>
  <c r="E86"/>
  <c r="F86"/>
  <c r="E87"/>
  <c r="F87"/>
  <c r="F88"/>
  <c r="D89"/>
  <c r="ER28" i="2" s="1"/>
  <c r="E90" i="18"/>
  <c r="E91"/>
  <c r="F91"/>
  <c r="E92"/>
  <c r="E93"/>
  <c r="E94"/>
  <c r="C95"/>
  <c r="ET28" i="2" s="1"/>
  <c r="D95" i="18"/>
  <c r="EU28" i="2" s="1"/>
  <c r="E96" i="18"/>
  <c r="F96"/>
  <c r="E97"/>
  <c r="F97"/>
  <c r="E98"/>
  <c r="F98"/>
  <c r="D5" i="17"/>
  <c r="D7"/>
  <c r="D14"/>
  <c r="D17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D31"/>
  <c r="BF27" i="2" s="1"/>
  <c r="C26" i="17"/>
  <c r="E27"/>
  <c r="F27"/>
  <c r="E28"/>
  <c r="F28"/>
  <c r="C29"/>
  <c r="D29"/>
  <c r="E30"/>
  <c r="F30"/>
  <c r="C31"/>
  <c r="BE27" i="2" s="1"/>
  <c r="E32" i="17"/>
  <c r="F32"/>
  <c r="E33"/>
  <c r="F33"/>
  <c r="C34"/>
  <c r="BQ27" i="2" s="1"/>
  <c r="D34" i="17"/>
  <c r="BR27" i="2" s="1"/>
  <c r="E35" i="17"/>
  <c r="F35"/>
  <c r="E36"/>
  <c r="F36"/>
  <c r="F39"/>
  <c r="E42"/>
  <c r="F42"/>
  <c r="E43"/>
  <c r="F43"/>
  <c r="C46"/>
  <c r="D46"/>
  <c r="D57"/>
  <c r="E59"/>
  <c r="F59"/>
  <c r="F60"/>
  <c r="E61"/>
  <c r="F61"/>
  <c r="E62"/>
  <c r="F62"/>
  <c r="E63"/>
  <c r="F63"/>
  <c r="E64"/>
  <c r="F64"/>
  <c r="C65"/>
  <c r="E66"/>
  <c r="F66"/>
  <c r="E68"/>
  <c r="F68"/>
  <c r="E69"/>
  <c r="F69"/>
  <c r="E70"/>
  <c r="F70"/>
  <c r="E71"/>
  <c r="F71"/>
  <c r="D73"/>
  <c r="EF27" i="2" s="1"/>
  <c r="E75" i="17"/>
  <c r="F75"/>
  <c r="E76"/>
  <c r="F76"/>
  <c r="E77"/>
  <c r="F77"/>
  <c r="C78"/>
  <c r="E79"/>
  <c r="F79"/>
  <c r="E80"/>
  <c r="F80"/>
  <c r="E81"/>
  <c r="F81"/>
  <c r="D82"/>
  <c r="C84"/>
  <c r="D84"/>
  <c r="EO27" i="2" s="1"/>
  <c r="E85" i="17"/>
  <c r="F85"/>
  <c r="E86"/>
  <c r="F86"/>
  <c r="E87"/>
  <c r="F87"/>
  <c r="F88"/>
  <c r="D89"/>
  <c r="ER27" i="2" s="1"/>
  <c r="F90" i="17"/>
  <c r="E91"/>
  <c r="F91"/>
  <c r="E92"/>
  <c r="E93"/>
  <c r="E94"/>
  <c r="C95"/>
  <c r="ET27" i="2" s="1"/>
  <c r="D95" i="17"/>
  <c r="EU27" i="2" s="1"/>
  <c r="E96" i="17"/>
  <c r="F96"/>
  <c r="E97"/>
  <c r="F97"/>
  <c r="E98"/>
  <c r="F98"/>
  <c r="D5" i="16"/>
  <c r="D12"/>
  <c r="D14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1"/>
  <c r="D31"/>
  <c r="BF26" i="2" s="1"/>
  <c r="E32" i="16"/>
  <c r="F32"/>
  <c r="E33"/>
  <c r="F33"/>
  <c r="C37"/>
  <c r="E37" s="1"/>
  <c r="E38"/>
  <c r="F38"/>
  <c r="E41"/>
  <c r="F41"/>
  <c r="E43"/>
  <c r="F43"/>
  <c r="E44"/>
  <c r="F44"/>
  <c r="E45"/>
  <c r="F45"/>
  <c r="F46"/>
  <c r="F47"/>
  <c r="E49"/>
  <c r="F49"/>
  <c r="C55"/>
  <c r="F57"/>
  <c r="F58"/>
  <c r="F59"/>
  <c r="E60"/>
  <c r="F60"/>
  <c r="E61"/>
  <c r="F61"/>
  <c r="E62"/>
  <c r="F62"/>
  <c r="C63"/>
  <c r="E64"/>
  <c r="F64"/>
  <c r="E66"/>
  <c r="F66"/>
  <c r="E67"/>
  <c r="F67"/>
  <c r="E68"/>
  <c r="F68"/>
  <c r="E69"/>
  <c r="F69"/>
  <c r="E73"/>
  <c r="F73"/>
  <c r="E74"/>
  <c r="F74"/>
  <c r="E75"/>
  <c r="F75"/>
  <c r="C76"/>
  <c r="EH26" i="2" s="1"/>
  <c r="E77" i="16"/>
  <c r="F77"/>
  <c r="E78"/>
  <c r="F78"/>
  <c r="E79"/>
  <c r="F79"/>
  <c r="C80"/>
  <c r="EK26" i="2" s="1"/>
  <c r="D80" i="16"/>
  <c r="EL26" i="2" s="1"/>
  <c r="E81" i="16"/>
  <c r="F81"/>
  <c r="C82"/>
  <c r="EN26" i="2" s="1"/>
  <c r="D82" i="16"/>
  <c r="E83"/>
  <c r="F83"/>
  <c r="E84"/>
  <c r="F84"/>
  <c r="E85"/>
  <c r="F85"/>
  <c r="F86"/>
  <c r="C87"/>
  <c r="EQ26" i="2" s="1"/>
  <c r="D87" i="16"/>
  <c r="F88"/>
  <c r="E89"/>
  <c r="F89"/>
  <c r="E90"/>
  <c r="E91"/>
  <c r="E92"/>
  <c r="C93"/>
  <c r="ET26" i="2" s="1"/>
  <c r="D93" i="16"/>
  <c r="EU26" i="2" s="1"/>
  <c r="E94" i="16"/>
  <c r="F94"/>
  <c r="E95"/>
  <c r="F95"/>
  <c r="E96"/>
  <c r="F96"/>
  <c r="D7" i="15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7" s="1"/>
  <c r="E18"/>
  <c r="F18"/>
  <c r="E19"/>
  <c r="F19"/>
  <c r="C20"/>
  <c r="D20"/>
  <c r="E21"/>
  <c r="F21"/>
  <c r="E22"/>
  <c r="F22"/>
  <c r="E23"/>
  <c r="F23"/>
  <c r="E24"/>
  <c r="F24"/>
  <c r="D26"/>
  <c r="C26"/>
  <c r="E27"/>
  <c r="F27"/>
  <c r="E28"/>
  <c r="F28"/>
  <c r="C29"/>
  <c r="AY25" i="2" s="1"/>
  <c r="D29" i="15"/>
  <c r="AZ25" i="2" s="1"/>
  <c r="E30" i="15"/>
  <c r="F30"/>
  <c r="C31"/>
  <c r="D31"/>
  <c r="E32"/>
  <c r="F32"/>
  <c r="E33"/>
  <c r="F33"/>
  <c r="C37"/>
  <c r="D37"/>
  <c r="E38"/>
  <c r="F38"/>
  <c r="E39"/>
  <c r="F39"/>
  <c r="F42"/>
  <c r="E43"/>
  <c r="F43"/>
  <c r="E44"/>
  <c r="F44"/>
  <c r="E45"/>
  <c r="F45"/>
  <c r="E46"/>
  <c r="F46"/>
  <c r="E47"/>
  <c r="F47"/>
  <c r="E49"/>
  <c r="F49"/>
  <c r="C56"/>
  <c r="E58"/>
  <c r="F58"/>
  <c r="F59"/>
  <c r="E60"/>
  <c r="F60"/>
  <c r="E61"/>
  <c r="F61"/>
  <c r="E62"/>
  <c r="F62"/>
  <c r="E63"/>
  <c r="F63"/>
  <c r="D64"/>
  <c r="E65"/>
  <c r="F65"/>
  <c r="E67"/>
  <c r="F67"/>
  <c r="E68"/>
  <c r="F68"/>
  <c r="E69"/>
  <c r="F69"/>
  <c r="E70"/>
  <c r="F70"/>
  <c r="D72"/>
  <c r="EF25" i="2" s="1"/>
  <c r="E73" i="15"/>
  <c r="F73"/>
  <c r="E74"/>
  <c r="F74"/>
  <c r="F75"/>
  <c r="E76"/>
  <c r="F76"/>
  <c r="D77"/>
  <c r="EI25" i="2" s="1"/>
  <c r="E78" i="15"/>
  <c r="F78"/>
  <c r="E79"/>
  <c r="F79"/>
  <c r="C81"/>
  <c r="EK25" i="2" s="1"/>
  <c r="D81" i="15"/>
  <c r="EL25" i="2" s="1"/>
  <c r="E82" i="15"/>
  <c r="F82"/>
  <c r="C83"/>
  <c r="EN25" i="2" s="1"/>
  <c r="D83" i="15"/>
  <c r="C88"/>
  <c r="EQ25" i="2" s="1"/>
  <c r="E89" i="15"/>
  <c r="F89"/>
  <c r="E90"/>
  <c r="F90"/>
  <c r="E91"/>
  <c r="E92"/>
  <c r="E93"/>
  <c r="C94"/>
  <c r="ET25" i="2" s="1"/>
  <c r="D94" i="15"/>
  <c r="EU25" i="2" s="1"/>
  <c r="E95" i="15"/>
  <c r="F95"/>
  <c r="E96"/>
  <c r="F96"/>
  <c r="E97"/>
  <c r="F97"/>
  <c r="D7" i="14"/>
  <c r="D14"/>
  <c r="D17"/>
  <c r="C5"/>
  <c r="E6"/>
  <c r="F6"/>
  <c r="E8"/>
  <c r="F8"/>
  <c r="E9"/>
  <c r="F9"/>
  <c r="E10"/>
  <c r="F10"/>
  <c r="E11"/>
  <c r="F11"/>
  <c r="C12"/>
  <c r="D12"/>
  <c r="E13"/>
  <c r="F13"/>
  <c r="E16"/>
  <c r="F16"/>
  <c r="E18"/>
  <c r="F18"/>
  <c r="E19"/>
  <c r="F19"/>
  <c r="C20"/>
  <c r="E20" s="1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D31"/>
  <c r="E32"/>
  <c r="F32"/>
  <c r="E33"/>
  <c r="F33"/>
  <c r="C37"/>
  <c r="E37" s="1"/>
  <c r="E35" s="1"/>
  <c r="E34" s="1"/>
  <c r="E38"/>
  <c r="E36" s="1"/>
  <c r="F38"/>
  <c r="F36" s="1"/>
  <c r="E39"/>
  <c r="F39"/>
  <c r="E42"/>
  <c r="F42"/>
  <c r="F44"/>
  <c r="E45"/>
  <c r="F45"/>
  <c r="E46"/>
  <c r="F46"/>
  <c r="E47"/>
  <c r="F47"/>
  <c r="F48"/>
  <c r="E49"/>
  <c r="F49"/>
  <c r="C56"/>
  <c r="D56"/>
  <c r="E58"/>
  <c r="F58"/>
  <c r="F59"/>
  <c r="E60"/>
  <c r="F60"/>
  <c r="E61"/>
  <c r="F61"/>
  <c r="E62"/>
  <c r="F62"/>
  <c r="E63"/>
  <c r="F63"/>
  <c r="C64"/>
  <c r="D64"/>
  <c r="E65"/>
  <c r="F65"/>
  <c r="EB24" i="2"/>
  <c r="E67" i="14"/>
  <c r="F67"/>
  <c r="E68"/>
  <c r="F68"/>
  <c r="E69"/>
  <c r="F69"/>
  <c r="F70"/>
  <c r="D72"/>
  <c r="EF24" i="2" s="1"/>
  <c r="E73" i="14"/>
  <c r="F73"/>
  <c r="E74"/>
  <c r="F74"/>
  <c r="E75"/>
  <c r="E76"/>
  <c r="F76"/>
  <c r="D77"/>
  <c r="EI24" i="2" s="1"/>
  <c r="E79" i="14"/>
  <c r="F79"/>
  <c r="E80"/>
  <c r="F80"/>
  <c r="EL24" i="2"/>
  <c r="E82" i="14"/>
  <c r="F82"/>
  <c r="C83"/>
  <c r="EN24" i="2" s="1"/>
  <c r="D83" i="14"/>
  <c r="EO24" i="2" s="1"/>
  <c r="E84" i="14"/>
  <c r="F84"/>
  <c r="E85"/>
  <c r="F85"/>
  <c r="E86"/>
  <c r="F86"/>
  <c r="F87"/>
  <c r="C88"/>
  <c r="EQ24" i="2" s="1"/>
  <c r="E89" i="14"/>
  <c r="F89"/>
  <c r="E90"/>
  <c r="F90"/>
  <c r="E91"/>
  <c r="E92"/>
  <c r="E93"/>
  <c r="C94"/>
  <c r="D94"/>
  <c r="EU24" i="2" s="1"/>
  <c r="E95" i="14"/>
  <c r="F95"/>
  <c r="E96"/>
  <c r="F96"/>
  <c r="E97"/>
  <c r="F97"/>
  <c r="D17" i="13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F17" s="1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AY23" i="2" s="1"/>
  <c r="D29" i="13"/>
  <c r="AZ23" i="2" s="1"/>
  <c r="E30" i="13"/>
  <c r="F30"/>
  <c r="D31"/>
  <c r="E32"/>
  <c r="F32"/>
  <c r="E33"/>
  <c r="F33"/>
  <c r="C34"/>
  <c r="BQ23" i="2" s="1"/>
  <c r="D34" i="13"/>
  <c r="E35"/>
  <c r="F35"/>
  <c r="E36"/>
  <c r="F36"/>
  <c r="E39"/>
  <c r="F39"/>
  <c r="F42"/>
  <c r="E43"/>
  <c r="F43"/>
  <c r="E44"/>
  <c r="F44"/>
  <c r="E45"/>
  <c r="F45"/>
  <c r="F46"/>
  <c r="E47"/>
  <c r="F47"/>
  <c r="C54"/>
  <c r="E56"/>
  <c r="F56"/>
  <c r="F57"/>
  <c r="E58"/>
  <c r="F58"/>
  <c r="E59"/>
  <c r="F59"/>
  <c r="E60"/>
  <c r="F60"/>
  <c r="E61"/>
  <c r="F61"/>
  <c r="C62"/>
  <c r="E63"/>
  <c r="F63"/>
  <c r="EB23" i="2"/>
  <c r="D64" i="13"/>
  <c r="EC23" i="2" s="1"/>
  <c r="E65" i="13"/>
  <c r="F65"/>
  <c r="E66"/>
  <c r="F66"/>
  <c r="E67"/>
  <c r="F67"/>
  <c r="E68"/>
  <c r="F68"/>
  <c r="C70"/>
  <c r="E72"/>
  <c r="F72"/>
  <c r="E73"/>
  <c r="F73"/>
  <c r="E74"/>
  <c r="F74"/>
  <c r="E76"/>
  <c r="F76"/>
  <c r="E77"/>
  <c r="F77"/>
  <c r="E78"/>
  <c r="F78"/>
  <c r="E80"/>
  <c r="C81"/>
  <c r="EN23" i="2" s="1"/>
  <c r="D81" i="13"/>
  <c r="E82"/>
  <c r="F82"/>
  <c r="E83"/>
  <c r="F83"/>
  <c r="E84"/>
  <c r="F84"/>
  <c r="F85"/>
  <c r="C86"/>
  <c r="EQ23" i="2" s="1"/>
  <c r="D86" i="13"/>
  <c r="ER23" i="2" s="1"/>
  <c r="E87" i="13"/>
  <c r="F87"/>
  <c r="E88"/>
  <c r="F88"/>
  <c r="E89"/>
  <c r="E90"/>
  <c r="E91"/>
  <c r="C92"/>
  <c r="ET23" i="2" s="1"/>
  <c r="D92" i="13"/>
  <c r="EU23" i="2" s="1"/>
  <c r="E93" i="13"/>
  <c r="F93"/>
  <c r="E94"/>
  <c r="F94"/>
  <c r="E95"/>
  <c r="F95"/>
  <c r="D5" i="12"/>
  <c r="D7"/>
  <c r="D12"/>
  <c r="D14"/>
  <c r="C5"/>
  <c r="E6"/>
  <c r="F6"/>
  <c r="E8"/>
  <c r="F8"/>
  <c r="F9"/>
  <c r="E10"/>
  <c r="F10"/>
  <c r="E11"/>
  <c r="F11"/>
  <c r="C12"/>
  <c r="E13"/>
  <c r="F13"/>
  <c r="E15"/>
  <c r="F15"/>
  <c r="E16"/>
  <c r="F16"/>
  <c r="C17"/>
  <c r="E18"/>
  <c r="F18"/>
  <c r="E19"/>
  <c r="F19"/>
  <c r="E21"/>
  <c r="F21"/>
  <c r="E22"/>
  <c r="F22"/>
  <c r="E23"/>
  <c r="F23"/>
  <c r="E24"/>
  <c r="F24"/>
  <c r="D26"/>
  <c r="C26"/>
  <c r="E27"/>
  <c r="F27"/>
  <c r="E28"/>
  <c r="F28"/>
  <c r="AY22" i="2"/>
  <c r="E30" i="12"/>
  <c r="F30"/>
  <c r="C32"/>
  <c r="D32"/>
  <c r="BF22" i="2" s="1"/>
  <c r="E33" i="12"/>
  <c r="F33"/>
  <c r="E34"/>
  <c r="F34"/>
  <c r="C37"/>
  <c r="BQ22" i="2" s="1"/>
  <c r="E38" i="12"/>
  <c r="F38"/>
  <c r="E39"/>
  <c r="F39"/>
  <c r="E42"/>
  <c r="F42"/>
  <c r="E43"/>
  <c r="F43"/>
  <c r="E44"/>
  <c r="F44"/>
  <c r="E45"/>
  <c r="F45"/>
  <c r="E46"/>
  <c r="F46"/>
  <c r="E47"/>
  <c r="F47"/>
  <c r="E50"/>
  <c r="F50"/>
  <c r="F59"/>
  <c r="E60"/>
  <c r="F60"/>
  <c r="E61"/>
  <c r="F61"/>
  <c r="E62"/>
  <c r="F62"/>
  <c r="E63"/>
  <c r="F63"/>
  <c r="C64"/>
  <c r="E65"/>
  <c r="F65"/>
  <c r="EB22" i="2"/>
  <c r="EC22"/>
  <c r="E67" i="12"/>
  <c r="F67"/>
  <c r="E68"/>
  <c r="F68"/>
  <c r="E69"/>
  <c r="F69"/>
  <c r="E70"/>
  <c r="F70"/>
  <c r="D72"/>
  <c r="EF22" i="2" s="1"/>
  <c r="F73" i="12"/>
  <c r="E74"/>
  <c r="F74"/>
  <c r="F76"/>
  <c r="F77"/>
  <c r="C78"/>
  <c r="EH22" i="2" s="1"/>
  <c r="E79" i="12"/>
  <c r="F79"/>
  <c r="E80"/>
  <c r="F80"/>
  <c r="E81"/>
  <c r="F81"/>
  <c r="E83"/>
  <c r="F83"/>
  <c r="C84"/>
  <c r="EN22" i="2" s="1"/>
  <c r="D84" i="12"/>
  <c r="EO22" i="2" s="1"/>
  <c r="E85" i="12"/>
  <c r="F85"/>
  <c r="E86"/>
  <c r="F86"/>
  <c r="E87"/>
  <c r="F87"/>
  <c r="F88"/>
  <c r="D89"/>
  <c r="E90"/>
  <c r="F90"/>
  <c r="E91"/>
  <c r="F91"/>
  <c r="E92"/>
  <c r="E93"/>
  <c r="E94"/>
  <c r="E95"/>
  <c r="F95"/>
  <c r="E96"/>
  <c r="F96"/>
  <c r="E98"/>
  <c r="F98"/>
  <c r="D5" i="11"/>
  <c r="D7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AK21" i="2" s="1"/>
  <c r="E21" i="11"/>
  <c r="F21"/>
  <c r="E22"/>
  <c r="F22"/>
  <c r="E23"/>
  <c r="F23"/>
  <c r="E24"/>
  <c r="F24"/>
  <c r="D36"/>
  <c r="BR21" i="2" s="1"/>
  <c r="E27" i="11"/>
  <c r="F27"/>
  <c r="E28"/>
  <c r="F28"/>
  <c r="C29"/>
  <c r="D29"/>
  <c r="E30"/>
  <c r="F30"/>
  <c r="C31"/>
  <c r="D31"/>
  <c r="E32"/>
  <c r="F32"/>
  <c r="F33"/>
  <c r="C37"/>
  <c r="C36" s="1"/>
  <c r="E38"/>
  <c r="F38"/>
  <c r="E41"/>
  <c r="F41"/>
  <c r="E43"/>
  <c r="F43"/>
  <c r="E44"/>
  <c r="F44"/>
  <c r="E45"/>
  <c r="F45"/>
  <c r="E46"/>
  <c r="F46"/>
  <c r="F47"/>
  <c r="E48"/>
  <c r="F48"/>
  <c r="C56"/>
  <c r="E58"/>
  <c r="F58"/>
  <c r="F59"/>
  <c r="E60"/>
  <c r="F60"/>
  <c r="E61"/>
  <c r="F61"/>
  <c r="E62"/>
  <c r="F62"/>
  <c r="E63"/>
  <c r="F63"/>
  <c r="C64"/>
  <c r="F65"/>
  <c r="EB21" i="2"/>
  <c r="E67" i="11"/>
  <c r="F67"/>
  <c r="E68"/>
  <c r="F68"/>
  <c r="E69"/>
  <c r="F69"/>
  <c r="E70"/>
  <c r="F70"/>
  <c r="D72"/>
  <c r="EF21" i="2" s="1"/>
  <c r="E74" i="11"/>
  <c r="F74"/>
  <c r="E76"/>
  <c r="F76"/>
  <c r="C77"/>
  <c r="EH21" i="2" s="1"/>
  <c r="D77" i="11"/>
  <c r="E80"/>
  <c r="F80"/>
  <c r="F82"/>
  <c r="C83"/>
  <c r="EN21" i="2" s="1"/>
  <c r="D83" i="11"/>
  <c r="E84"/>
  <c r="F84"/>
  <c r="E85"/>
  <c r="F85"/>
  <c r="E86"/>
  <c r="F86"/>
  <c r="F87"/>
  <c r="C88"/>
  <c r="EQ21" i="2" s="1"/>
  <c r="D88" i="11"/>
  <c r="ER21" i="2" s="1"/>
  <c r="E89" i="11"/>
  <c r="F89"/>
  <c r="E90"/>
  <c r="F90"/>
  <c r="E91"/>
  <c r="E92"/>
  <c r="E93"/>
  <c r="C94"/>
  <c r="ET21" i="2" s="1"/>
  <c r="D94" i="11"/>
  <c r="EU21" i="2" s="1"/>
  <c r="E95" i="11"/>
  <c r="F95"/>
  <c r="E96"/>
  <c r="F96"/>
  <c r="E97"/>
  <c r="F97"/>
  <c r="C5" i="10"/>
  <c r="D5"/>
  <c r="E6"/>
  <c r="F6"/>
  <c r="E8"/>
  <c r="F8"/>
  <c r="E9"/>
  <c r="F9"/>
  <c r="E10"/>
  <c r="F10"/>
  <c r="E11"/>
  <c r="F11"/>
  <c r="C12"/>
  <c r="D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D31"/>
  <c r="E32"/>
  <c r="F32"/>
  <c r="E33"/>
  <c r="F33"/>
  <c r="C36"/>
  <c r="BQ20" i="2" s="1"/>
  <c r="D36" i="10"/>
  <c r="BR20" i="2" s="1"/>
  <c r="E37" i="10"/>
  <c r="F37"/>
  <c r="E38"/>
  <c r="F38"/>
  <c r="E41"/>
  <c r="E43"/>
  <c r="F43"/>
  <c r="E45"/>
  <c r="F45"/>
  <c r="E46"/>
  <c r="F46"/>
  <c r="E47"/>
  <c r="F47"/>
  <c r="E48"/>
  <c r="F48"/>
  <c r="F49"/>
  <c r="E50"/>
  <c r="F50"/>
  <c r="C56"/>
  <c r="D56"/>
  <c r="E58"/>
  <c r="F58"/>
  <c r="F59"/>
  <c r="E60"/>
  <c r="F60"/>
  <c r="E61"/>
  <c r="F61"/>
  <c r="E62"/>
  <c r="F62"/>
  <c r="E63"/>
  <c r="F63"/>
  <c r="C64"/>
  <c r="E65"/>
  <c r="F65"/>
  <c r="EB20" i="2"/>
  <c r="D66" i="10"/>
  <c r="EC20" i="2" s="1"/>
  <c r="E67" i="10"/>
  <c r="F67"/>
  <c r="E68"/>
  <c r="F68"/>
  <c r="E69"/>
  <c r="F69"/>
  <c r="E70"/>
  <c r="F70"/>
  <c r="D72"/>
  <c r="E73"/>
  <c r="F73"/>
  <c r="E74"/>
  <c r="E75"/>
  <c r="F75"/>
  <c r="E76"/>
  <c r="F76"/>
  <c r="C77"/>
  <c r="EH20" i="2" s="1"/>
  <c r="D77" i="10"/>
  <c r="E78"/>
  <c r="F78"/>
  <c r="E79"/>
  <c r="F79"/>
  <c r="E80"/>
  <c r="F80"/>
  <c r="E81"/>
  <c r="F81"/>
  <c r="C82"/>
  <c r="D82"/>
  <c r="EL20" i="2" s="1"/>
  <c r="E83" i="10"/>
  <c r="F83"/>
  <c r="C84"/>
  <c r="EN20" i="2" s="1"/>
  <c r="D84" i="10"/>
  <c r="EO20" i="2" s="1"/>
  <c r="E85" i="10"/>
  <c r="F85"/>
  <c r="E86"/>
  <c r="F86"/>
  <c r="E87"/>
  <c r="F87"/>
  <c r="F88"/>
  <c r="C89"/>
  <c r="EQ20" i="2" s="1"/>
  <c r="D89" i="10"/>
  <c r="ER20" i="2" s="1"/>
  <c r="E90" i="10"/>
  <c r="F90"/>
  <c r="E91"/>
  <c r="F91"/>
  <c r="E92"/>
  <c r="E93"/>
  <c r="E94"/>
  <c r="C95"/>
  <c r="ET20" i="2" s="1"/>
  <c r="D95" i="10"/>
  <c r="E96"/>
  <c r="F96"/>
  <c r="E97"/>
  <c r="F97"/>
  <c r="E98"/>
  <c r="F98"/>
  <c r="C5" i="9"/>
  <c r="E6"/>
  <c r="F6"/>
  <c r="D7"/>
  <c r="E8"/>
  <c r="F8"/>
  <c r="E9"/>
  <c r="F9"/>
  <c r="E10"/>
  <c r="F10"/>
  <c r="E11"/>
  <c r="F11"/>
  <c r="C12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AS19" i="2" s="1"/>
  <c r="D26" i="9"/>
  <c r="E27"/>
  <c r="F27"/>
  <c r="E28"/>
  <c r="F28"/>
  <c r="C29"/>
  <c r="D29"/>
  <c r="E30"/>
  <c r="F30"/>
  <c r="C31"/>
  <c r="D31"/>
  <c r="E32"/>
  <c r="F32"/>
  <c r="E33"/>
  <c r="F33"/>
  <c r="C36"/>
  <c r="BQ19" i="2" s="1"/>
  <c r="D36" i="9"/>
  <c r="BR19" i="2" s="1"/>
  <c r="E37" i="9"/>
  <c r="F37"/>
  <c r="E38"/>
  <c r="F38"/>
  <c r="E41"/>
  <c r="F41"/>
  <c r="E43"/>
  <c r="F43"/>
  <c r="E45"/>
  <c r="F45"/>
  <c r="E46"/>
  <c r="F46"/>
  <c r="E48"/>
  <c r="F48"/>
  <c r="F49"/>
  <c r="E50"/>
  <c r="F50"/>
  <c r="C57"/>
  <c r="E59"/>
  <c r="F59"/>
  <c r="F60"/>
  <c r="E61"/>
  <c r="F61"/>
  <c r="E62"/>
  <c r="F62"/>
  <c r="E63"/>
  <c r="F63"/>
  <c r="E64"/>
  <c r="F64"/>
  <c r="C65"/>
  <c r="E66"/>
  <c r="F66"/>
  <c r="EB19" i="2"/>
  <c r="E68" i="9"/>
  <c r="F68"/>
  <c r="E69"/>
  <c r="F69"/>
  <c r="E70"/>
  <c r="F70"/>
  <c r="E71"/>
  <c r="F71"/>
  <c r="C73"/>
  <c r="E74"/>
  <c r="F74"/>
  <c r="E75"/>
  <c r="F75"/>
  <c r="E77"/>
  <c r="F77"/>
  <c r="C78"/>
  <c r="D78"/>
  <c r="EI19" i="2" s="1"/>
  <c r="E79" i="9"/>
  <c r="F79"/>
  <c r="E80"/>
  <c r="F80"/>
  <c r="F81"/>
  <c r="E82"/>
  <c r="F82"/>
  <c r="C83"/>
  <c r="EK19" i="2" s="1"/>
  <c r="E84" i="9"/>
  <c r="F84"/>
  <c r="E85"/>
  <c r="F85"/>
  <c r="C86"/>
  <c r="D86"/>
  <c r="C93"/>
  <c r="D93"/>
  <c r="ER19" i="2" s="1"/>
  <c r="E94" i="9"/>
  <c r="F94"/>
  <c r="E95"/>
  <c r="F95"/>
  <c r="E96"/>
  <c r="E97"/>
  <c r="E98"/>
  <c r="C99"/>
  <c r="ET19" i="2" s="1"/>
  <c r="D99" i="9"/>
  <c r="EU19" i="2" s="1"/>
  <c r="E100" i="9"/>
  <c r="F100"/>
  <c r="E101"/>
  <c r="F101"/>
  <c r="E102"/>
  <c r="F102"/>
  <c r="C5" i="8"/>
  <c r="E6"/>
  <c r="F6"/>
  <c r="E8"/>
  <c r="F8"/>
  <c r="E9"/>
  <c r="F9"/>
  <c r="E10"/>
  <c r="F10"/>
  <c r="E11"/>
  <c r="F11"/>
  <c r="C12"/>
  <c r="D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D26"/>
  <c r="E27"/>
  <c r="F27"/>
  <c r="E28"/>
  <c r="F28"/>
  <c r="C29"/>
  <c r="D29"/>
  <c r="AZ18" i="2" s="1"/>
  <c r="E30" i="8"/>
  <c r="F30"/>
  <c r="C31"/>
  <c r="D31"/>
  <c r="E32"/>
  <c r="F32"/>
  <c r="E33"/>
  <c r="BG18" i="2" s="1"/>
  <c r="F33" i="8"/>
  <c r="BH18" i="2" s="1"/>
  <c r="BH31" s="1"/>
  <c r="D34" i="8"/>
  <c r="BO18" i="2" s="1"/>
  <c r="E35" i="8"/>
  <c r="F35"/>
  <c r="C36"/>
  <c r="F37"/>
  <c r="F38"/>
  <c r="E41"/>
  <c r="F41"/>
  <c r="E43"/>
  <c r="F43"/>
  <c r="E45"/>
  <c r="F45"/>
  <c r="E46"/>
  <c r="F46"/>
  <c r="C56"/>
  <c r="D56"/>
  <c r="E58"/>
  <c r="F58"/>
  <c r="F59"/>
  <c r="E60"/>
  <c r="F60"/>
  <c r="E61"/>
  <c r="F61"/>
  <c r="E62"/>
  <c r="F62"/>
  <c r="E63"/>
  <c r="F63"/>
  <c r="C64"/>
  <c r="DY18" i="2" s="1"/>
  <c r="D64" i="8"/>
  <c r="DZ18" i="2" s="1"/>
  <c r="E65" i="8"/>
  <c r="F65"/>
  <c r="E67"/>
  <c r="F67"/>
  <c r="E68"/>
  <c r="F68"/>
  <c r="E69"/>
  <c r="F69"/>
  <c r="E70"/>
  <c r="F70"/>
  <c r="D72"/>
  <c r="EF18" i="2" s="1"/>
  <c r="E73" i="8"/>
  <c r="F73"/>
  <c r="F74"/>
  <c r="E75"/>
  <c r="F75"/>
  <c r="E76"/>
  <c r="F76"/>
  <c r="D77"/>
  <c r="EI18" i="2" s="1"/>
  <c r="E78" i="8"/>
  <c r="F78"/>
  <c r="E79"/>
  <c r="F79"/>
  <c r="E82"/>
  <c r="F82"/>
  <c r="C84"/>
  <c r="EN18" i="2" s="1"/>
  <c r="D84" i="8"/>
  <c r="E85"/>
  <c r="F85"/>
  <c r="E86"/>
  <c r="F86"/>
  <c r="E87"/>
  <c r="F87"/>
  <c r="F88"/>
  <c r="C89"/>
  <c r="EQ18" i="2" s="1"/>
  <c r="D89" i="8"/>
  <c r="ER18" i="2" s="1"/>
  <c r="E90" i="8"/>
  <c r="F90"/>
  <c r="E91"/>
  <c r="F91"/>
  <c r="E92"/>
  <c r="E93"/>
  <c r="E94"/>
  <c r="C95"/>
  <c r="ET18" i="2" s="1"/>
  <c r="E96" i="8"/>
  <c r="F96"/>
  <c r="E97"/>
  <c r="F97"/>
  <c r="C5" i="7"/>
  <c r="D5"/>
  <c r="E6"/>
  <c r="F6"/>
  <c r="E8"/>
  <c r="F8"/>
  <c r="E9"/>
  <c r="F9"/>
  <c r="E10"/>
  <c r="F10"/>
  <c r="E11"/>
  <c r="F11"/>
  <c r="C12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1"/>
  <c r="E32"/>
  <c r="F32"/>
  <c r="E33"/>
  <c r="F33"/>
  <c r="C37"/>
  <c r="C36" s="1"/>
  <c r="E38"/>
  <c r="F38"/>
  <c r="E41"/>
  <c r="F41"/>
  <c r="E43"/>
  <c r="F43"/>
  <c r="E45"/>
  <c r="F45"/>
  <c r="E46"/>
  <c r="F46"/>
  <c r="E47"/>
  <c r="F47"/>
  <c r="F48"/>
  <c r="E49"/>
  <c r="F49"/>
  <c r="E57"/>
  <c r="F57"/>
  <c r="F58"/>
  <c r="E59"/>
  <c r="F59"/>
  <c r="E60"/>
  <c r="F60"/>
  <c r="E61"/>
  <c r="F61"/>
  <c r="E62"/>
  <c r="F62"/>
  <c r="C63"/>
  <c r="E64"/>
  <c r="F64"/>
  <c r="E66"/>
  <c r="F66"/>
  <c r="E67"/>
  <c r="F67"/>
  <c r="E68"/>
  <c r="F68"/>
  <c r="E69"/>
  <c r="F69"/>
  <c r="E72"/>
  <c r="F72"/>
  <c r="E74"/>
  <c r="F74"/>
  <c r="E75"/>
  <c r="F75"/>
  <c r="E77"/>
  <c r="F77"/>
  <c r="E78"/>
  <c r="F78"/>
  <c r="E79"/>
  <c r="C80"/>
  <c r="E81"/>
  <c r="F81"/>
  <c r="C82"/>
  <c r="E83"/>
  <c r="F83"/>
  <c r="E84"/>
  <c r="F84"/>
  <c r="E85"/>
  <c r="F85"/>
  <c r="F86"/>
  <c r="C87"/>
  <c r="EQ17" i="2" s="1"/>
  <c r="E88" i="7"/>
  <c r="F88"/>
  <c r="E89"/>
  <c r="F89"/>
  <c r="E90"/>
  <c r="E91"/>
  <c r="E92"/>
  <c r="C93"/>
  <c r="ET17" i="2" s="1"/>
  <c r="D93" i="7"/>
  <c r="E94"/>
  <c r="F94"/>
  <c r="E95"/>
  <c r="F95"/>
  <c r="E96"/>
  <c r="F96"/>
  <c r="C5" i="6"/>
  <c r="E6"/>
  <c r="F6"/>
  <c r="D7"/>
  <c r="E8"/>
  <c r="F8"/>
  <c r="E9"/>
  <c r="F9"/>
  <c r="E10"/>
  <c r="F10"/>
  <c r="E11"/>
  <c r="F11"/>
  <c r="C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E27"/>
  <c r="F27"/>
  <c r="E28"/>
  <c r="F28"/>
  <c r="E29"/>
  <c r="F29"/>
  <c r="C30"/>
  <c r="AY16" i="2" s="1"/>
  <c r="D30" i="6"/>
  <c r="AZ16" i="2" s="1"/>
  <c r="E31" i="6"/>
  <c r="F31"/>
  <c r="D32"/>
  <c r="E33"/>
  <c r="F33"/>
  <c r="E34"/>
  <c r="F34"/>
  <c r="C35"/>
  <c r="D35"/>
  <c r="E36"/>
  <c r="F36"/>
  <c r="D37"/>
  <c r="BR16" i="2" s="1"/>
  <c r="C37" i="6"/>
  <c r="E38"/>
  <c r="E39"/>
  <c r="F39"/>
  <c r="F41"/>
  <c r="E42"/>
  <c r="F42"/>
  <c r="E43"/>
  <c r="F43"/>
  <c r="E44"/>
  <c r="F44"/>
  <c r="E47"/>
  <c r="F47"/>
  <c r="E48"/>
  <c r="F48"/>
  <c r="F49"/>
  <c r="E50"/>
  <c r="F50"/>
  <c r="C57"/>
  <c r="D57"/>
  <c r="E59"/>
  <c r="F59"/>
  <c r="F60"/>
  <c r="E61"/>
  <c r="F61"/>
  <c r="E62"/>
  <c r="F62"/>
  <c r="E63"/>
  <c r="F63"/>
  <c r="E64"/>
  <c r="F64"/>
  <c r="C65"/>
  <c r="E66"/>
  <c r="F66"/>
  <c r="EB16" i="2"/>
  <c r="E68" i="6"/>
  <c r="F68"/>
  <c r="E69"/>
  <c r="F69"/>
  <c r="E70"/>
  <c r="F70"/>
  <c r="E71"/>
  <c r="F71"/>
  <c r="D73"/>
  <c r="EF16" i="2" s="1"/>
  <c r="E74" i="6"/>
  <c r="F74"/>
  <c r="E75"/>
  <c r="F75"/>
  <c r="E77"/>
  <c r="F77"/>
  <c r="C80"/>
  <c r="D80"/>
  <c r="EI16" i="2" s="1"/>
  <c r="E81" i="6"/>
  <c r="F81"/>
  <c r="E82"/>
  <c r="F82"/>
  <c r="E83"/>
  <c r="F83"/>
  <c r="C84"/>
  <c r="EK16" i="2" s="1"/>
  <c r="D84" i="6"/>
  <c r="EL16" i="2" s="1"/>
  <c r="E85" i="6"/>
  <c r="F85"/>
  <c r="C86"/>
  <c r="EN16" i="2" s="1"/>
  <c r="D86" i="6"/>
  <c r="EO16" i="2" s="1"/>
  <c r="E87" i="6"/>
  <c r="F87"/>
  <c r="E88"/>
  <c r="F88"/>
  <c r="E89"/>
  <c r="F89"/>
  <c r="F90"/>
  <c r="C91"/>
  <c r="EQ16" i="2" s="1"/>
  <c r="D91" i="6"/>
  <c r="ER16" i="2" s="1"/>
  <c r="E92" i="6"/>
  <c r="F92"/>
  <c r="E93"/>
  <c r="F93"/>
  <c r="E94"/>
  <c r="E95"/>
  <c r="E96"/>
  <c r="C97"/>
  <c r="D97"/>
  <c r="EU16" i="2" s="1"/>
  <c r="E98" i="6"/>
  <c r="F98"/>
  <c r="E99"/>
  <c r="F99"/>
  <c r="E100"/>
  <c r="F100"/>
  <c r="E6" i="5"/>
  <c r="F6"/>
  <c r="E8"/>
  <c r="F8"/>
  <c r="E9"/>
  <c r="F9"/>
  <c r="E10"/>
  <c r="F10"/>
  <c r="E11"/>
  <c r="F11"/>
  <c r="C12"/>
  <c r="E13"/>
  <c r="F13"/>
  <c r="C14"/>
  <c r="D14"/>
  <c r="F15"/>
  <c r="F16"/>
  <c r="C17"/>
  <c r="E18"/>
  <c r="F18"/>
  <c r="E19"/>
  <c r="F19"/>
  <c r="C20"/>
  <c r="D20"/>
  <c r="E21"/>
  <c r="F21"/>
  <c r="E22"/>
  <c r="F22"/>
  <c r="E23"/>
  <c r="F23"/>
  <c r="E24"/>
  <c r="F24"/>
  <c r="E27"/>
  <c r="F27"/>
  <c r="F29"/>
  <c r="C30"/>
  <c r="D30"/>
  <c r="F31"/>
  <c r="C32"/>
  <c r="BE15" i="2" s="1"/>
  <c r="E33" i="5"/>
  <c r="E34"/>
  <c r="F34"/>
  <c r="C35"/>
  <c r="BK15" i="2" s="1"/>
  <c r="D35" i="5"/>
  <c r="BL15" i="2" s="1"/>
  <c r="E36" i="5"/>
  <c r="F36"/>
  <c r="C37"/>
  <c r="BQ15" i="2" s="1"/>
  <c r="D37" i="5"/>
  <c r="E38"/>
  <c r="F38"/>
  <c r="E39"/>
  <c r="F39"/>
  <c r="E42"/>
  <c r="F42"/>
  <c r="E43"/>
  <c r="F43"/>
  <c r="E44"/>
  <c r="F44"/>
  <c r="E46"/>
  <c r="F46"/>
  <c r="E49"/>
  <c r="F49"/>
  <c r="F50"/>
  <c r="E51"/>
  <c r="F51"/>
  <c r="C57"/>
  <c r="D57"/>
  <c r="E59"/>
  <c r="F59"/>
  <c r="F60"/>
  <c r="F61"/>
  <c r="F62"/>
  <c r="E63"/>
  <c r="F63"/>
  <c r="E64"/>
  <c r="F64"/>
  <c r="E66"/>
  <c r="F66"/>
  <c r="F67"/>
  <c r="E68"/>
  <c r="F68"/>
  <c r="E69"/>
  <c r="F69"/>
  <c r="E70"/>
  <c r="F70"/>
  <c r="E72"/>
  <c r="F72"/>
  <c r="D73"/>
  <c r="EF15" i="2" s="1"/>
  <c r="E74" i="5"/>
  <c r="F74"/>
  <c r="E75"/>
  <c r="F75"/>
  <c r="E76"/>
  <c r="E77"/>
  <c r="F77"/>
  <c r="C78"/>
  <c r="D78"/>
  <c r="EI15" i="2" s="1"/>
  <c r="E79" i="5"/>
  <c r="F79"/>
  <c r="E80"/>
  <c r="F80"/>
  <c r="E81"/>
  <c r="E82"/>
  <c r="F82"/>
  <c r="C83"/>
  <c r="EK15" i="2" s="1"/>
  <c r="D83" i="5"/>
  <c r="E84"/>
  <c r="F84"/>
  <c r="E85"/>
  <c r="F85"/>
  <c r="C86"/>
  <c r="EN15" i="2" s="1"/>
  <c r="D86" i="5"/>
  <c r="EO15" i="2" s="1"/>
  <c r="E87" i="5"/>
  <c r="F87"/>
  <c r="E88"/>
  <c r="F88"/>
  <c r="E89"/>
  <c r="F89"/>
  <c r="E90"/>
  <c r="F90"/>
  <c r="C91"/>
  <c r="EQ15" i="2" s="1"/>
  <c r="D91" i="5"/>
  <c r="ER15" i="2" s="1"/>
  <c r="E92" i="5"/>
  <c r="F92"/>
  <c r="E93"/>
  <c r="F93"/>
  <c r="E94"/>
  <c r="E95"/>
  <c r="E96"/>
  <c r="E97"/>
  <c r="F97"/>
  <c r="E98"/>
  <c r="F98"/>
  <c r="E99"/>
  <c r="F99"/>
  <c r="E100"/>
  <c r="F100"/>
  <c r="C5" i="4"/>
  <c r="D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D17"/>
  <c r="E18"/>
  <c r="F18"/>
  <c r="E19"/>
  <c r="F19"/>
  <c r="D20"/>
  <c r="E21"/>
  <c r="F21"/>
  <c r="E22"/>
  <c r="F22"/>
  <c r="E23"/>
  <c r="F23"/>
  <c r="E24"/>
  <c r="F24"/>
  <c r="C26"/>
  <c r="E27"/>
  <c r="F27"/>
  <c r="E28"/>
  <c r="F28"/>
  <c r="C29"/>
  <c r="AY14" i="2" s="1"/>
  <c r="D29" i="4"/>
  <c r="AZ14" i="2" s="1"/>
  <c r="E30" i="4"/>
  <c r="F30"/>
  <c r="D31"/>
  <c r="E32"/>
  <c r="F32"/>
  <c r="E33"/>
  <c r="F33"/>
  <c r="D34"/>
  <c r="E34" s="1"/>
  <c r="E35"/>
  <c r="F35"/>
  <c r="E36"/>
  <c r="F36"/>
  <c r="E39"/>
  <c r="E40"/>
  <c r="F40"/>
  <c r="E41"/>
  <c r="F41"/>
  <c r="E42"/>
  <c r="F42"/>
  <c r="E43"/>
  <c r="F43"/>
  <c r="E44"/>
  <c r="F44"/>
  <c r="F45"/>
  <c r="E46"/>
  <c r="F46"/>
  <c r="E54"/>
  <c r="F54"/>
  <c r="F55"/>
  <c r="E56"/>
  <c r="F56"/>
  <c r="E57"/>
  <c r="F57"/>
  <c r="E58"/>
  <c r="F58"/>
  <c r="E59"/>
  <c r="F59"/>
  <c r="E61"/>
  <c r="F61"/>
  <c r="E63"/>
  <c r="F63"/>
  <c r="E64"/>
  <c r="F64"/>
  <c r="E65"/>
  <c r="F65"/>
  <c r="E66"/>
  <c r="F66"/>
  <c r="E69"/>
  <c r="F69"/>
  <c r="E70"/>
  <c r="F70"/>
  <c r="E71"/>
  <c r="F71"/>
  <c r="E72"/>
  <c r="F72"/>
  <c r="E74"/>
  <c r="F74"/>
  <c r="E75"/>
  <c r="F75"/>
  <c r="E76"/>
  <c r="F76"/>
  <c r="E78"/>
  <c r="F78"/>
  <c r="E79"/>
  <c r="F79"/>
  <c r="E80"/>
  <c r="F80"/>
  <c r="E81"/>
  <c r="F81"/>
  <c r="E82"/>
  <c r="F82"/>
  <c r="F83"/>
  <c r="F85"/>
  <c r="E86"/>
  <c r="F86"/>
  <c r="E87"/>
  <c r="E88"/>
  <c r="E89"/>
  <c r="D90"/>
  <c r="E90" s="1"/>
  <c r="E91"/>
  <c r="F91"/>
  <c r="E92"/>
  <c r="F92"/>
  <c r="E93"/>
  <c r="F93"/>
  <c r="F9" i="1"/>
  <c r="F11"/>
  <c r="C11" s="1"/>
  <c r="F12"/>
  <c r="F13"/>
  <c r="F16"/>
  <c r="C16" s="1"/>
  <c r="F17"/>
  <c r="G17"/>
  <c r="F18"/>
  <c r="G19"/>
  <c r="D19" s="1"/>
  <c r="F34"/>
  <c r="C34" s="1"/>
  <c r="F39"/>
  <c r="C39" s="1"/>
  <c r="F40"/>
  <c r="C40" s="1"/>
  <c r="G40"/>
  <c r="D40" s="1"/>
  <c r="L14" i="2"/>
  <c r="M14"/>
  <c r="O14"/>
  <c r="P14"/>
  <c r="R14"/>
  <c r="S14"/>
  <c r="U14"/>
  <c r="V14"/>
  <c r="X14"/>
  <c r="AA14"/>
  <c r="AB14"/>
  <c r="AD14"/>
  <c r="AG14"/>
  <c r="AH14"/>
  <c r="AL14"/>
  <c r="AO14"/>
  <c r="AT14"/>
  <c r="AX14"/>
  <c r="BB14"/>
  <c r="BC14"/>
  <c r="BC31" s="1"/>
  <c r="BJ14"/>
  <c r="BV14"/>
  <c r="BV31" s="1"/>
  <c r="BV32" s="1"/>
  <c r="BV33" s="1"/>
  <c r="BY14"/>
  <c r="BY31" s="1"/>
  <c r="CC14"/>
  <c r="CF14"/>
  <c r="CG14"/>
  <c r="CJ14"/>
  <c r="CL14"/>
  <c r="CZ14"/>
  <c r="DM14"/>
  <c r="DS14"/>
  <c r="DT14"/>
  <c r="DV14"/>
  <c r="DW14"/>
  <c r="DY14"/>
  <c r="DZ14"/>
  <c r="EN14"/>
  <c r="EO14"/>
  <c r="ET14"/>
  <c r="I15"/>
  <c r="L15"/>
  <c r="M15"/>
  <c r="O15"/>
  <c r="P15"/>
  <c r="R15"/>
  <c r="S15"/>
  <c r="U15"/>
  <c r="V15"/>
  <c r="X15"/>
  <c r="AA15"/>
  <c r="AB15"/>
  <c r="AD15"/>
  <c r="AE15"/>
  <c r="AG15"/>
  <c r="AH15"/>
  <c r="AL15"/>
  <c r="AM15"/>
  <c r="AN15"/>
  <c r="AT15"/>
  <c r="AX15"/>
  <c r="BJ15"/>
  <c r="BV15"/>
  <c r="BY15"/>
  <c r="CC15"/>
  <c r="CD15"/>
  <c r="CF15"/>
  <c r="CG15"/>
  <c r="CJ15"/>
  <c r="CL15"/>
  <c r="CM15"/>
  <c r="CO15"/>
  <c r="CP15"/>
  <c r="CZ15"/>
  <c r="DM15"/>
  <c r="DP15"/>
  <c r="DQ15"/>
  <c r="DS15"/>
  <c r="DT15"/>
  <c r="DV15"/>
  <c r="DW15"/>
  <c r="DY15"/>
  <c r="DZ15"/>
  <c r="EC15"/>
  <c r="ET15"/>
  <c r="EU15"/>
  <c r="I16"/>
  <c r="L16"/>
  <c r="M16"/>
  <c r="O16"/>
  <c r="P16"/>
  <c r="R16"/>
  <c r="S16"/>
  <c r="U16"/>
  <c r="V16"/>
  <c r="X16"/>
  <c r="AA16"/>
  <c r="AB16"/>
  <c r="AD16"/>
  <c r="AE16"/>
  <c r="AG16"/>
  <c r="AH16"/>
  <c r="AL16"/>
  <c r="AM16"/>
  <c r="AN16"/>
  <c r="AP16"/>
  <c r="AT16"/>
  <c r="AX16"/>
  <c r="BE16"/>
  <c r="BF16"/>
  <c r="BJ16"/>
  <c r="BV16"/>
  <c r="BY16"/>
  <c r="CC16"/>
  <c r="CD16"/>
  <c r="CF16"/>
  <c r="CG16"/>
  <c r="CJ16"/>
  <c r="CL16"/>
  <c r="CM16"/>
  <c r="CT16"/>
  <c r="CZ16"/>
  <c r="DM16"/>
  <c r="DP16"/>
  <c r="DS16"/>
  <c r="DT16"/>
  <c r="DW16"/>
  <c r="DY16"/>
  <c r="DZ16"/>
  <c r="I17"/>
  <c r="L17"/>
  <c r="M17"/>
  <c r="O17"/>
  <c r="P17"/>
  <c r="R17"/>
  <c r="S17"/>
  <c r="U17"/>
  <c r="V17"/>
  <c r="X17"/>
  <c r="AA17"/>
  <c r="AB17"/>
  <c r="AD17"/>
  <c r="AE17"/>
  <c r="AG17"/>
  <c r="AH17"/>
  <c r="AL17"/>
  <c r="AO17"/>
  <c r="AT17"/>
  <c r="AX17"/>
  <c r="BE17"/>
  <c r="BF17"/>
  <c r="BJ17"/>
  <c r="BV17"/>
  <c r="BY17"/>
  <c r="CJ17"/>
  <c r="CL17"/>
  <c r="CM17"/>
  <c r="CT17"/>
  <c r="CZ17"/>
  <c r="DM17"/>
  <c r="DS17"/>
  <c r="DT17"/>
  <c r="DV17"/>
  <c r="DW17"/>
  <c r="DY17"/>
  <c r="DZ17"/>
  <c r="I18"/>
  <c r="L18"/>
  <c r="M18"/>
  <c r="O18"/>
  <c r="P18"/>
  <c r="R18"/>
  <c r="S18"/>
  <c r="U18"/>
  <c r="V18"/>
  <c r="X18"/>
  <c r="AA18"/>
  <c r="AB18"/>
  <c r="AD18"/>
  <c r="AE18"/>
  <c r="AG18"/>
  <c r="AH18"/>
  <c r="AJ18"/>
  <c r="AK18"/>
  <c r="AO18"/>
  <c r="AX18"/>
  <c r="BE18"/>
  <c r="BV18"/>
  <c r="BY18"/>
  <c r="CC18"/>
  <c r="CD18"/>
  <c r="CF18"/>
  <c r="CG18"/>
  <c r="CJ18"/>
  <c r="CM18"/>
  <c r="CO18"/>
  <c r="CP18"/>
  <c r="CZ18"/>
  <c r="DM18"/>
  <c r="DP18"/>
  <c r="DS18"/>
  <c r="DT18"/>
  <c r="DV18"/>
  <c r="DW18"/>
  <c r="I19"/>
  <c r="L19"/>
  <c r="M19"/>
  <c r="O19"/>
  <c r="P19"/>
  <c r="R19"/>
  <c r="S19"/>
  <c r="U19"/>
  <c r="V19"/>
  <c r="X19"/>
  <c r="AA19"/>
  <c r="AB19"/>
  <c r="AD19"/>
  <c r="AE19"/>
  <c r="AG19"/>
  <c r="AH19"/>
  <c r="AL19"/>
  <c r="AM19"/>
  <c r="AN19"/>
  <c r="AX19"/>
  <c r="BE19"/>
  <c r="BF19"/>
  <c r="BJ19"/>
  <c r="BV19"/>
  <c r="BY19"/>
  <c r="CJ19"/>
  <c r="CL19"/>
  <c r="CM19"/>
  <c r="CP19"/>
  <c r="CZ19"/>
  <c r="DM19"/>
  <c r="DP19"/>
  <c r="DQ19"/>
  <c r="DS19"/>
  <c r="DT19"/>
  <c r="DV19"/>
  <c r="DW19"/>
  <c r="DY19"/>
  <c r="DZ19"/>
  <c r="I20"/>
  <c r="L20"/>
  <c r="M20"/>
  <c r="O20"/>
  <c r="P20"/>
  <c r="R20"/>
  <c r="S20"/>
  <c r="U20"/>
  <c r="V20"/>
  <c r="X20"/>
  <c r="AA20"/>
  <c r="AB20"/>
  <c r="AD20"/>
  <c r="AE20"/>
  <c r="AG20"/>
  <c r="AH20"/>
  <c r="AL20"/>
  <c r="AO20"/>
  <c r="AT20"/>
  <c r="AX20"/>
  <c r="BE20"/>
  <c r="BF20"/>
  <c r="BJ20"/>
  <c r="BV20"/>
  <c r="BY20"/>
  <c r="CD20"/>
  <c r="CF20"/>
  <c r="CG20"/>
  <c r="CJ20"/>
  <c r="CL20"/>
  <c r="CM20"/>
  <c r="CP20"/>
  <c r="CR20"/>
  <c r="CS20"/>
  <c r="CZ20"/>
  <c r="DM20"/>
  <c r="DP20"/>
  <c r="DS20"/>
  <c r="DT20"/>
  <c r="DV20"/>
  <c r="DW20"/>
  <c r="DY20"/>
  <c r="DZ20"/>
  <c r="I21"/>
  <c r="M21"/>
  <c r="P21"/>
  <c r="S21"/>
  <c r="V21"/>
  <c r="AB21"/>
  <c r="AE21"/>
  <c r="AH21"/>
  <c r="AT21"/>
  <c r="L21"/>
  <c r="O21"/>
  <c r="R21"/>
  <c r="U21"/>
  <c r="X21"/>
  <c r="AA21"/>
  <c r="AD21"/>
  <c r="AG21"/>
  <c r="AJ21"/>
  <c r="AO21"/>
  <c r="AX21"/>
  <c r="BE21"/>
  <c r="BF21"/>
  <c r="BJ21"/>
  <c r="BV21"/>
  <c r="BY21"/>
  <c r="CC21"/>
  <c r="CD21"/>
  <c r="CJ21"/>
  <c r="CM21"/>
  <c r="CF21"/>
  <c r="CG21"/>
  <c r="CL21"/>
  <c r="CZ21"/>
  <c r="DM21"/>
  <c r="DP21"/>
  <c r="DS21"/>
  <c r="DT21"/>
  <c r="DV21"/>
  <c r="DW21"/>
  <c r="DY21"/>
  <c r="DZ21"/>
  <c r="I22"/>
  <c r="M22"/>
  <c r="P22"/>
  <c r="S22"/>
  <c r="V22"/>
  <c r="AB22"/>
  <c r="AE22"/>
  <c r="AH22"/>
  <c r="AT22"/>
  <c r="L22"/>
  <c r="O22"/>
  <c r="R22"/>
  <c r="U22"/>
  <c r="X22"/>
  <c r="AA22"/>
  <c r="AD22"/>
  <c r="AG22"/>
  <c r="AX22"/>
  <c r="BJ22"/>
  <c r="BV22"/>
  <c r="BY22"/>
  <c r="CC22"/>
  <c r="CD22"/>
  <c r="CM22"/>
  <c r="CF22"/>
  <c r="CG22"/>
  <c r="CJ22"/>
  <c r="CL22"/>
  <c r="CZ22"/>
  <c r="DP22"/>
  <c r="DS22"/>
  <c r="DT22"/>
  <c r="DV22"/>
  <c r="DW22"/>
  <c r="DY22"/>
  <c r="ET22"/>
  <c r="EU22"/>
  <c r="M23"/>
  <c r="P23"/>
  <c r="S23"/>
  <c r="V23"/>
  <c r="AB23"/>
  <c r="AE23"/>
  <c r="AH23"/>
  <c r="CD23"/>
  <c r="CJ23"/>
  <c r="CM23"/>
  <c r="O23"/>
  <c r="R23"/>
  <c r="U23"/>
  <c r="X23"/>
  <c r="AA23"/>
  <c r="AG23"/>
  <c r="AL23"/>
  <c r="AO23"/>
  <c r="AT23"/>
  <c r="AX23"/>
  <c r="BE23"/>
  <c r="BF23"/>
  <c r="BJ23"/>
  <c r="BV23"/>
  <c r="BY23"/>
  <c r="CC23"/>
  <c r="CL23"/>
  <c r="CT23"/>
  <c r="CZ23"/>
  <c r="DM23"/>
  <c r="DP23"/>
  <c r="DQ23"/>
  <c r="DS23"/>
  <c r="DT23"/>
  <c r="DV23"/>
  <c r="DW23"/>
  <c r="DY23"/>
  <c r="DZ23"/>
  <c r="M24"/>
  <c r="P24"/>
  <c r="S24"/>
  <c r="V24"/>
  <c r="AB24"/>
  <c r="AE24"/>
  <c r="AH24"/>
  <c r="CD24"/>
  <c r="CJ24"/>
  <c r="CM24"/>
  <c r="L24"/>
  <c r="O24"/>
  <c r="R24"/>
  <c r="U24"/>
  <c r="X24"/>
  <c r="AG24"/>
  <c r="AJ24"/>
  <c r="AO24"/>
  <c r="AT24"/>
  <c r="AX24"/>
  <c r="BE24"/>
  <c r="BF24"/>
  <c r="BJ24"/>
  <c r="BV24"/>
  <c r="BY24"/>
  <c r="CC24"/>
  <c r="CF24"/>
  <c r="CG24"/>
  <c r="CL24"/>
  <c r="CZ24"/>
  <c r="DM24"/>
  <c r="DP24"/>
  <c r="DS24"/>
  <c r="DT24"/>
  <c r="DV24"/>
  <c r="DW24"/>
  <c r="DY24"/>
  <c r="DZ24"/>
  <c r="M25"/>
  <c r="S25"/>
  <c r="V25"/>
  <c r="AB25"/>
  <c r="AE25"/>
  <c r="AH25"/>
  <c r="AO25"/>
  <c r="AT25"/>
  <c r="CD25"/>
  <c r="CJ25"/>
  <c r="CM25"/>
  <c r="I25"/>
  <c r="L25"/>
  <c r="O25"/>
  <c r="R25"/>
  <c r="U25"/>
  <c r="X25"/>
  <c r="AA25"/>
  <c r="AD25"/>
  <c r="AG25"/>
  <c r="AL25"/>
  <c r="AX25"/>
  <c r="BE25"/>
  <c r="BF25"/>
  <c r="BJ25"/>
  <c r="BV25"/>
  <c r="BY25"/>
  <c r="CC25"/>
  <c r="CF25"/>
  <c r="CG25"/>
  <c r="CL25"/>
  <c r="CO25"/>
  <c r="CZ25"/>
  <c r="DM25"/>
  <c r="DP25"/>
  <c r="DQ25"/>
  <c r="DS25"/>
  <c r="DT25"/>
  <c r="DV25"/>
  <c r="DW25"/>
  <c r="DY25"/>
  <c r="DZ25"/>
  <c r="M26"/>
  <c r="P26"/>
  <c r="S26"/>
  <c r="V26"/>
  <c r="AB26"/>
  <c r="AE26"/>
  <c r="AH26"/>
  <c r="AT26"/>
  <c r="CD26"/>
  <c r="CM26"/>
  <c r="I26"/>
  <c r="L26"/>
  <c r="O26"/>
  <c r="R26"/>
  <c r="U26"/>
  <c r="X26"/>
  <c r="AA26"/>
  <c r="AD26"/>
  <c r="AG26"/>
  <c r="AL26"/>
  <c r="AX26"/>
  <c r="BE26"/>
  <c r="BJ26"/>
  <c r="BV26"/>
  <c r="BY26"/>
  <c r="CF26"/>
  <c r="CG26"/>
  <c r="CJ26"/>
  <c r="CL26"/>
  <c r="CZ26"/>
  <c r="DM26"/>
  <c r="DP26"/>
  <c r="DQ26"/>
  <c r="DS26"/>
  <c r="DT26"/>
  <c r="DV26"/>
  <c r="DW26"/>
  <c r="DY26"/>
  <c r="DZ26"/>
  <c r="M27"/>
  <c r="P27"/>
  <c r="S27"/>
  <c r="V27"/>
  <c r="AB27"/>
  <c r="AE27"/>
  <c r="AH27"/>
  <c r="AT27"/>
  <c r="CD27"/>
  <c r="CM27"/>
  <c r="I27"/>
  <c r="L27"/>
  <c r="O27"/>
  <c r="R27"/>
  <c r="U27"/>
  <c r="X27"/>
  <c r="AA27"/>
  <c r="AD27"/>
  <c r="AG27"/>
  <c r="AL27"/>
  <c r="AX27"/>
  <c r="BJ27"/>
  <c r="BV27"/>
  <c r="BY27"/>
  <c r="CC27"/>
  <c r="CJ27"/>
  <c r="CL27"/>
  <c r="CZ27"/>
  <c r="DM27"/>
  <c r="DP27"/>
  <c r="DQ27"/>
  <c r="DS27"/>
  <c r="DT27"/>
  <c r="DV27"/>
  <c r="DW27"/>
  <c r="DY27"/>
  <c r="DZ27"/>
  <c r="M28"/>
  <c r="P28"/>
  <c r="S28"/>
  <c r="V28"/>
  <c r="AE28"/>
  <c r="AH28"/>
  <c r="CD28"/>
  <c r="CM28"/>
  <c r="I28"/>
  <c r="L28"/>
  <c r="O28"/>
  <c r="R28"/>
  <c r="U28"/>
  <c r="X28"/>
  <c r="AA28"/>
  <c r="AD28"/>
  <c r="AG28"/>
  <c r="AL28"/>
  <c r="AO28"/>
  <c r="AX28"/>
  <c r="BG28"/>
  <c r="BJ28"/>
  <c r="BV28"/>
  <c r="BY28"/>
  <c r="CC28"/>
  <c r="CF28"/>
  <c r="CG28"/>
  <c r="CJ28"/>
  <c r="CL28"/>
  <c r="CZ28"/>
  <c r="DB28"/>
  <c r="DC28" s="1"/>
  <c r="DM28"/>
  <c r="DP28"/>
  <c r="DQ28"/>
  <c r="DS28"/>
  <c r="DT28"/>
  <c r="DV28"/>
  <c r="DW28"/>
  <c r="DY28"/>
  <c r="M29"/>
  <c r="P29"/>
  <c r="S29"/>
  <c r="V29"/>
  <c r="AB29"/>
  <c r="AE29"/>
  <c r="AH29"/>
  <c r="CD29"/>
  <c r="CJ29"/>
  <c r="CM29"/>
  <c r="L29"/>
  <c r="O29"/>
  <c r="R29"/>
  <c r="U29"/>
  <c r="X29"/>
  <c r="AA29"/>
  <c r="AD29"/>
  <c r="AG29"/>
  <c r="AL29"/>
  <c r="AX29"/>
  <c r="BE29"/>
  <c r="BJ29"/>
  <c r="BV29"/>
  <c r="BY29"/>
  <c r="CC29"/>
  <c r="CF29"/>
  <c r="CG29"/>
  <c r="CL29"/>
  <c r="CT29"/>
  <c r="CZ29"/>
  <c r="DM29"/>
  <c r="DP29"/>
  <c r="DS29"/>
  <c r="DT29"/>
  <c r="DV29"/>
  <c r="DW29"/>
  <c r="EK29"/>
  <c r="BA30"/>
  <c r="AV31"/>
  <c r="AV32" s="1"/>
  <c r="AV33" s="1"/>
  <c r="AW31"/>
  <c r="BT31"/>
  <c r="BT32" s="1"/>
  <c r="BT33" s="1"/>
  <c r="BW31"/>
  <c r="BW32" s="1"/>
  <c r="BW33" s="1"/>
  <c r="BX31"/>
  <c r="CU31"/>
  <c r="CU32" s="1"/>
  <c r="CU33" s="1"/>
  <c r="CX31"/>
  <c r="CX32" s="1"/>
  <c r="CX33" s="1"/>
  <c r="CY31"/>
  <c r="CY32" s="1"/>
  <c r="CY33" s="1"/>
  <c r="DA31"/>
  <c r="DD31"/>
  <c r="DD32" s="1"/>
  <c r="DD33" s="1"/>
  <c r="C22" i="1"/>
  <c r="D22"/>
  <c r="E24"/>
  <c r="F24"/>
  <c r="F26"/>
  <c r="C26" s="1"/>
  <c r="G26"/>
  <c r="D26" s="1"/>
  <c r="E32"/>
  <c r="E33"/>
  <c r="E36"/>
  <c r="AO22" i="2"/>
  <c r="AO29"/>
  <c r="AO27"/>
  <c r="AO26"/>
  <c r="F38" i="6"/>
  <c r="BS14" i="2"/>
  <c r="G37" i="1"/>
  <c r="E73" i="11"/>
  <c r="E58" i="12"/>
  <c r="F58"/>
  <c r="C56"/>
  <c r="DM22" i="2"/>
  <c r="F78" i="14"/>
  <c r="C77"/>
  <c r="EH24" i="2" s="1"/>
  <c r="E78" i="14"/>
  <c r="F80" i="15"/>
  <c r="C77"/>
  <c r="EH25" i="2" s="1"/>
  <c r="E80" i="15"/>
  <c r="F74" i="18"/>
  <c r="E74"/>
  <c r="C69" i="19"/>
  <c r="F72"/>
  <c r="E72"/>
  <c r="E41" i="6"/>
  <c r="E76" i="9"/>
  <c r="F75" i="11"/>
  <c r="E77" i="12"/>
  <c r="F74" i="17"/>
  <c r="C73"/>
  <c r="EE27" i="2" s="1"/>
  <c r="E74" i="17"/>
  <c r="E80" i="8"/>
  <c r="F80"/>
  <c r="E74"/>
  <c r="CC20" i="2"/>
  <c r="C72" i="12"/>
  <c r="C38" i="19"/>
  <c r="F39"/>
  <c r="D98" i="8" l="1"/>
  <c r="EH27" i="2"/>
  <c r="EJ27" s="1"/>
  <c r="BP25"/>
  <c r="BP18"/>
  <c r="BP28"/>
  <c r="BZ14"/>
  <c r="BZ16"/>
  <c r="BA16"/>
  <c r="C94" i="4"/>
  <c r="J31" i="2"/>
  <c r="J33" s="1"/>
  <c r="E64" i="11"/>
  <c r="D25" i="19"/>
  <c r="D95"/>
  <c r="E14" i="12"/>
  <c r="EQ29" i="2"/>
  <c r="ES29" s="1"/>
  <c r="F17" i="14"/>
  <c r="C99" i="12"/>
  <c r="G99" s="1"/>
  <c r="D99"/>
  <c r="H99" s="1"/>
  <c r="D25"/>
  <c r="V31" i="2"/>
  <c r="V33" s="1"/>
  <c r="EQ14"/>
  <c r="ES14" s="1"/>
  <c r="D25" i="11"/>
  <c r="F40"/>
  <c r="C25"/>
  <c r="D94" i="4"/>
  <c r="K27" i="2"/>
  <c r="F60" i="4"/>
  <c r="H9" i="1"/>
  <c r="E17" i="19"/>
  <c r="F81" i="14"/>
  <c r="BA23" i="2"/>
  <c r="D25" i="13"/>
  <c r="E40" i="9"/>
  <c r="EB15" i="2"/>
  <c r="ED15" s="1"/>
  <c r="E5" i="12"/>
  <c r="F55" i="16"/>
  <c r="E40" i="8"/>
  <c r="CK27" i="2"/>
  <c r="E70" i="13"/>
  <c r="F7" i="7"/>
  <c r="E66" i="15"/>
  <c r="D25" i="18"/>
  <c r="F5" i="17"/>
  <c r="AC24" i="2"/>
  <c r="CK28"/>
  <c r="F32" i="18"/>
  <c r="F12" i="12"/>
  <c r="E7"/>
  <c r="AU21" i="2"/>
  <c r="F5" i="16"/>
  <c r="E26" i="5"/>
  <c r="E5" i="14"/>
  <c r="DR29" i="2"/>
  <c r="K26"/>
  <c r="E5" i="13"/>
  <c r="AU22" i="2"/>
  <c r="F82" i="12"/>
  <c r="CQ20" i="2"/>
  <c r="E5" i="8"/>
  <c r="F26" i="5"/>
  <c r="F26" i="12"/>
  <c r="AR22" i="2"/>
  <c r="F41" i="5"/>
  <c r="F7" i="12"/>
  <c r="E37" i="5"/>
  <c r="C25"/>
  <c r="CH23" i="2"/>
  <c r="Z20"/>
  <c r="E54" i="13"/>
  <c r="N22" i="2"/>
  <c r="F14" i="11"/>
  <c r="DO18" i="2"/>
  <c r="K17"/>
  <c r="AF14"/>
  <c r="C36" i="16"/>
  <c r="BQ26" i="2" s="1"/>
  <c r="F26" s="1"/>
  <c r="E17" i="16"/>
  <c r="ED23" i="2"/>
  <c r="E17" i="13"/>
  <c r="E26" i="12"/>
  <c r="CK22" i="2"/>
  <c r="F5" i="12"/>
  <c r="CH19" i="2"/>
  <c r="AI18"/>
  <c r="AC18"/>
  <c r="AI17"/>
  <c r="E26" i="6"/>
  <c r="F80"/>
  <c r="F20"/>
  <c r="DU29" i="2"/>
  <c r="AF28"/>
  <c r="E26" i="17"/>
  <c r="E26" i="14"/>
  <c r="E66"/>
  <c r="CN23" i="2"/>
  <c r="EA23"/>
  <c r="W21"/>
  <c r="E37" i="11"/>
  <c r="EA21" i="2"/>
  <c r="N21"/>
  <c r="F14" i="9"/>
  <c r="E91"/>
  <c r="CN18" i="2"/>
  <c r="F56" i="8"/>
  <c r="E7"/>
  <c r="W18" i="2"/>
  <c r="E34" i="7"/>
  <c r="F67" i="6"/>
  <c r="E35" i="5"/>
  <c r="E32"/>
  <c r="E67"/>
  <c r="DU15" i="2"/>
  <c r="CN15"/>
  <c r="F57" i="5"/>
  <c r="C4"/>
  <c r="BN15" i="2"/>
  <c r="F15" s="1"/>
  <c r="F35" i="5"/>
  <c r="F30"/>
  <c r="AU14" i="2"/>
  <c r="F34" i="4"/>
  <c r="F17"/>
  <c r="F5"/>
  <c r="F41" i="1"/>
  <c r="H41" s="1"/>
  <c r="F26" i="19"/>
  <c r="E17" i="17"/>
  <c r="CH27" i="2"/>
  <c r="EA25"/>
  <c r="AU25"/>
  <c r="CH25"/>
  <c r="Z25"/>
  <c r="CE25"/>
  <c r="F37" i="14"/>
  <c r="F35" s="1"/>
  <c r="F34" s="1"/>
  <c r="F20" i="13"/>
  <c r="F62"/>
  <c r="Q22" i="2"/>
  <c r="E94" i="11"/>
  <c r="F40" i="9"/>
  <c r="E20"/>
  <c r="F36"/>
  <c r="F86"/>
  <c r="AU19" i="2"/>
  <c r="F7" i="8"/>
  <c r="ES18" i="2"/>
  <c r="F14" i="8"/>
  <c r="F80" i="7"/>
  <c r="E37" i="6"/>
  <c r="E35"/>
  <c r="CE15" i="2"/>
  <c r="AF15"/>
  <c r="W15"/>
  <c r="EP15"/>
  <c r="E84" i="4"/>
  <c r="E73"/>
  <c r="D4"/>
  <c r="G31" i="1"/>
  <c r="F7" i="19"/>
  <c r="BA27" i="2"/>
  <c r="F31" i="16"/>
  <c r="E29"/>
  <c r="F31" i="15"/>
  <c r="F29"/>
  <c r="E20"/>
  <c r="AI24" i="2"/>
  <c r="CK23"/>
  <c r="E26" i="13"/>
  <c r="CH22" i="2"/>
  <c r="F94" i="11"/>
  <c r="F37"/>
  <c r="E7"/>
  <c r="DJ20" i="2"/>
  <c r="CT20"/>
  <c r="E26" i="10"/>
  <c r="F20"/>
  <c r="E12"/>
  <c r="BG19" i="2"/>
  <c r="BZ18"/>
  <c r="E14" i="8"/>
  <c r="T18" i="2"/>
  <c r="F81" i="8"/>
  <c r="F17" i="7"/>
  <c r="DJ16" i="2"/>
  <c r="F37" i="6"/>
  <c r="F86"/>
  <c r="C4"/>
  <c r="DR15" i="2"/>
  <c r="BO15"/>
  <c r="F20" i="5"/>
  <c r="DX14" i="2"/>
  <c r="CE14"/>
  <c r="E7" i="19"/>
  <c r="D4"/>
  <c r="E34"/>
  <c r="AC29" i="2"/>
  <c r="DK29"/>
  <c r="DH29" s="1"/>
  <c r="E84" i="18"/>
  <c r="F78" i="17"/>
  <c r="C25"/>
  <c r="E31"/>
  <c r="AI27" i="2"/>
  <c r="E82" i="16"/>
  <c r="W26" i="2"/>
  <c r="C4" i="16"/>
  <c r="E26"/>
  <c r="E12"/>
  <c r="G25" i="2"/>
  <c r="E31" i="15"/>
  <c r="F20"/>
  <c r="F26" i="14"/>
  <c r="E83"/>
  <c r="DK24" i="2"/>
  <c r="DH24" s="1"/>
  <c r="F92" i="13"/>
  <c r="F23" i="2"/>
  <c r="DO23"/>
  <c r="F54" i="13"/>
  <c r="D96"/>
  <c r="F86"/>
  <c r="D4"/>
  <c r="F78" i="12"/>
  <c r="EI22" i="2"/>
  <c r="EJ22" s="1"/>
  <c r="E29" i="12"/>
  <c r="DO22" i="2"/>
  <c r="F29" i="12"/>
  <c r="DR22" i="2"/>
  <c r="E64" i="12"/>
  <c r="F37"/>
  <c r="E78"/>
  <c r="E12"/>
  <c r="F7" i="11"/>
  <c r="F84" i="10"/>
  <c r="E7"/>
  <c r="E66"/>
  <c r="AF20" i="2"/>
  <c r="AR20"/>
  <c r="F20" i="9"/>
  <c r="CK19" i="2"/>
  <c r="F65" i="9"/>
  <c r="DK19" i="2"/>
  <c r="DX19"/>
  <c r="Q19"/>
  <c r="CQ19"/>
  <c r="K19"/>
  <c r="E66" i="8"/>
  <c r="CE18" i="2"/>
  <c r="K18"/>
  <c r="BL31"/>
  <c r="E89" i="8"/>
  <c r="EA18" i="2"/>
  <c r="AR18"/>
  <c r="E7" i="6"/>
  <c r="E32"/>
  <c r="F12"/>
  <c r="F86" i="5"/>
  <c r="E20"/>
  <c r="DO15" i="2"/>
  <c r="E20" i="4"/>
  <c r="CK14" i="2"/>
  <c r="Z14"/>
  <c r="C25" i="4"/>
  <c r="E14"/>
  <c r="E7"/>
  <c r="F31"/>
  <c r="F29" i="19"/>
  <c r="E29"/>
  <c r="E12"/>
  <c r="E26"/>
  <c r="AI29" i="2"/>
  <c r="F31" i="19"/>
  <c r="E91"/>
  <c r="DO29" i="2"/>
  <c r="W29"/>
  <c r="E17" i="18"/>
  <c r="E7"/>
  <c r="Z28" i="2"/>
  <c r="E78" i="17"/>
  <c r="E46"/>
  <c r="DX27" i="2"/>
  <c r="E34" i="17"/>
  <c r="EV27" i="2"/>
  <c r="F31" i="17"/>
  <c r="W27" i="2"/>
  <c r="E95" i="17"/>
  <c r="F95"/>
  <c r="BS27" i="2"/>
  <c r="E87" i="16"/>
  <c r="E55"/>
  <c r="F93"/>
  <c r="EO26" i="2"/>
  <c r="EP26" s="1"/>
  <c r="BO26"/>
  <c r="BP26" s="1"/>
  <c r="ER26"/>
  <c r="ER31" s="1"/>
  <c r="N26"/>
  <c r="F26" i="16"/>
  <c r="BA26" i="2"/>
  <c r="F34" i="16"/>
  <c r="F37"/>
  <c r="F29"/>
  <c r="F12"/>
  <c r="F7"/>
  <c r="EV25" i="2"/>
  <c r="F56" i="15"/>
  <c r="E41"/>
  <c r="F94"/>
  <c r="EB25" i="2"/>
  <c r="ED25" s="1"/>
  <c r="K25"/>
  <c r="E88" i="15"/>
  <c r="E56"/>
  <c r="DX25" i="2"/>
  <c r="EJ24"/>
  <c r="E17" i="14"/>
  <c r="BQ24" i="2"/>
  <c r="BS24" s="1"/>
  <c r="F64" i="14"/>
  <c r="E88"/>
  <c r="BZ24" i="2"/>
  <c r="N24"/>
  <c r="F5" i="14"/>
  <c r="AR24" i="2"/>
  <c r="E64" i="13"/>
  <c r="F26"/>
  <c r="BZ23" i="2"/>
  <c r="AI23"/>
  <c r="AR23"/>
  <c r="E89" i="12"/>
  <c r="F72"/>
  <c r="F97"/>
  <c r="E97"/>
  <c r="BA22" i="2"/>
  <c r="F83" i="11"/>
  <c r="EO21" i="2"/>
  <c r="EP21" s="1"/>
  <c r="E88" i="11"/>
  <c r="AF21" i="2"/>
  <c r="AJ31"/>
  <c r="AJ32" s="1"/>
  <c r="AJ33" s="1"/>
  <c r="K21"/>
  <c r="ES20"/>
  <c r="F66" i="10"/>
  <c r="F77"/>
  <c r="F7"/>
  <c r="DO20" i="2"/>
  <c r="E29" i="10"/>
  <c r="E20"/>
  <c r="E14"/>
  <c r="E86" i="9"/>
  <c r="E65"/>
  <c r="DO19" i="2"/>
  <c r="E34" i="9"/>
  <c r="F26"/>
  <c r="EV18" i="2"/>
  <c r="EJ18"/>
  <c r="F20" i="8"/>
  <c r="E95"/>
  <c r="F34"/>
  <c r="BK31" i="2"/>
  <c r="E20" i="7"/>
  <c r="O31" i="2"/>
  <c r="O33" s="1"/>
  <c r="E87" i="7"/>
  <c r="AU17" i="2"/>
  <c r="F93" i="7"/>
  <c r="E65"/>
  <c r="ES16" i="2"/>
  <c r="E20" i="6"/>
  <c r="BO16" i="2"/>
  <c r="BP16" s="1"/>
  <c r="E91" i="6"/>
  <c r="DR16" i="2"/>
  <c r="E12" i="6"/>
  <c r="DU16" i="2"/>
  <c r="AI16"/>
  <c r="AC16"/>
  <c r="W16"/>
  <c r="C101" i="5"/>
  <c r="D101"/>
  <c r="EV15" i="2"/>
  <c r="BC32"/>
  <c r="BC33" s="1"/>
  <c r="E12" i="4"/>
  <c r="F90"/>
  <c r="F20"/>
  <c r="Q29" i="2"/>
  <c r="DX28"/>
  <c r="DR28"/>
  <c r="CE28"/>
  <c r="Q27"/>
  <c r="N27"/>
  <c r="T26"/>
  <c r="Q24"/>
  <c r="DK23"/>
  <c r="AC23"/>
  <c r="BZ22"/>
  <c r="W22"/>
  <c r="DU19"/>
  <c r="BZ19"/>
  <c r="AL18"/>
  <c r="CN16"/>
  <c r="AO16"/>
  <c r="F16"/>
  <c r="DK15"/>
  <c r="DJ15"/>
  <c r="AO15"/>
  <c r="AA31"/>
  <c r="AA33" s="1"/>
  <c r="E17" i="4"/>
  <c r="C4"/>
  <c r="F83" i="5"/>
  <c r="EP16" i="2"/>
  <c r="E80" i="6"/>
  <c r="C25"/>
  <c r="F17"/>
  <c r="F87" i="7"/>
  <c r="F29"/>
  <c r="F5"/>
  <c r="E56" i="8"/>
  <c r="E17"/>
  <c r="E78" i="9"/>
  <c r="F31"/>
  <c r="C4"/>
  <c r="E82" i="10"/>
  <c r="F56"/>
  <c r="E36"/>
  <c r="E17"/>
  <c r="F77" i="11"/>
  <c r="E17"/>
  <c r="E20" i="13"/>
  <c r="E31" i="14"/>
  <c r="E29"/>
  <c r="C25" i="15"/>
  <c r="E12"/>
  <c r="F87" i="16"/>
  <c r="F14"/>
  <c r="F89" i="17"/>
  <c r="E12"/>
  <c r="C4"/>
  <c r="E5"/>
  <c r="E20" i="18"/>
  <c r="E5" i="19"/>
  <c r="C4" i="14"/>
  <c r="F31" i="13"/>
  <c r="E73" i="9"/>
  <c r="DK17" i="2"/>
  <c r="G21"/>
  <c r="F7" i="13"/>
  <c r="E64" i="10"/>
  <c r="BG15" i="2"/>
  <c r="K16"/>
  <c r="BG22"/>
  <c r="AR21"/>
  <c r="E34" i="8"/>
  <c r="E26" i="7"/>
  <c r="F65" i="16"/>
  <c r="BZ26" i="2"/>
  <c r="ES24"/>
  <c r="E41" i="18"/>
  <c r="CT28" i="2"/>
  <c r="D25" i="6"/>
  <c r="E68" i="4"/>
  <c r="F77" i="8"/>
  <c r="H20" i="1"/>
  <c r="CT15" i="2"/>
  <c r="E67" i="6"/>
  <c r="AF27" i="2"/>
  <c r="AF25"/>
  <c r="N25"/>
  <c r="T24"/>
  <c r="F20"/>
  <c r="C4" i="7"/>
  <c r="C4" i="8"/>
  <c r="BS19" i="2"/>
  <c r="D4" i="10"/>
  <c r="C4" i="11"/>
  <c r="E14" i="15"/>
  <c r="F17" i="16"/>
  <c r="F85" i="19"/>
  <c r="C25"/>
  <c r="E7" i="9"/>
  <c r="F26" i="17"/>
  <c r="Z24" i="2"/>
  <c r="Z16"/>
  <c r="F65" i="7"/>
  <c r="D4" i="5"/>
  <c r="E5" i="15"/>
  <c r="BZ17" i="2"/>
  <c r="BZ21"/>
  <c r="ED18"/>
  <c r="F5" i="6"/>
  <c r="DK22" i="2"/>
  <c r="BA20"/>
  <c r="AR17"/>
  <c r="E72" i="8"/>
  <c r="D98" i="11"/>
  <c r="F56"/>
  <c r="F57" i="9"/>
  <c r="E56" i="12"/>
  <c r="F57" i="17"/>
  <c r="DK18" i="2"/>
  <c r="DR18"/>
  <c r="E56" i="11"/>
  <c r="F89" i="18"/>
  <c r="BZ28" i="2"/>
  <c r="F14" i="18"/>
  <c r="E35"/>
  <c r="W28" i="2"/>
  <c r="C89" i="18"/>
  <c r="EQ28" i="2" s="1"/>
  <c r="ES28" s="1"/>
  <c r="F5" i="18"/>
  <c r="F35"/>
  <c r="F26"/>
  <c r="E12"/>
  <c r="E69" i="19"/>
  <c r="BZ29" i="2"/>
  <c r="E37" i="18"/>
  <c r="E38" i="19"/>
  <c r="F17" i="17"/>
  <c r="DQ31" i="2"/>
  <c r="D4" i="16"/>
  <c r="F7" i="18"/>
  <c r="BZ27" i="2"/>
  <c r="CN27"/>
  <c r="DT31"/>
  <c r="AG31"/>
  <c r="I31"/>
  <c r="I33" s="1"/>
  <c r="D97" i="16"/>
  <c r="EG27" i="2"/>
  <c r="DO26"/>
  <c r="CP31"/>
  <c r="CP33" s="1"/>
  <c r="D99" i="18"/>
  <c r="H33" i="1"/>
  <c r="H6"/>
  <c r="D25" i="16"/>
  <c r="BR26" i="2"/>
  <c r="AQ31"/>
  <c r="EM25"/>
  <c r="DJ25"/>
  <c r="W25"/>
  <c r="E83" i="15"/>
  <c r="D25"/>
  <c r="E64" i="14"/>
  <c r="AE31" i="2"/>
  <c r="AE33" s="1"/>
  <c r="CL31"/>
  <c r="D98" i="15"/>
  <c r="F77" i="14"/>
  <c r="E41"/>
  <c r="BZ25" i="2"/>
  <c r="E81" i="15"/>
  <c r="DP31" i="2"/>
  <c r="DP33" s="1"/>
  <c r="DJ24"/>
  <c r="F64" i="15"/>
  <c r="H24" i="1"/>
  <c r="BY32" i="2"/>
  <c r="BY33" s="1"/>
  <c r="EM26"/>
  <c r="F77" i="15"/>
  <c r="Z21" i="2"/>
  <c r="E77" i="8"/>
  <c r="AC15" i="2"/>
  <c r="EU14"/>
  <c r="EV14" s="1"/>
  <c r="ES17"/>
  <c r="E7" i="13"/>
  <c r="F34" i="9"/>
  <c r="E34" i="15"/>
  <c r="F95" i="18"/>
  <c r="DO17" i="2"/>
  <c r="F91" i="9"/>
  <c r="G34" i="1"/>
  <c r="G7"/>
  <c r="BF29" i="2"/>
  <c r="G29" s="1"/>
  <c r="EC26"/>
  <c r="EO25"/>
  <c r="EP25" s="1"/>
  <c r="N23"/>
  <c r="EC16"/>
  <c r="ED16" s="1"/>
  <c r="F26" i="6"/>
  <c r="DJ26" i="2"/>
  <c r="AN31"/>
  <c r="E63" i="16"/>
  <c r="E85" i="19"/>
  <c r="AW32" i="2"/>
  <c r="AW33" s="1"/>
  <c r="E66" i="12"/>
  <c r="F66"/>
  <c r="F81" i="15"/>
  <c r="F64" i="13"/>
  <c r="F72" i="8"/>
  <c r="C98"/>
  <c r="D98" i="14"/>
  <c r="H98" s="1"/>
  <c r="E79" i="13"/>
  <c r="E20" i="12"/>
  <c r="F83" i="15"/>
  <c r="E91" i="5"/>
  <c r="F17" i="15"/>
  <c r="EU17" i="2"/>
  <c r="EV17" s="1"/>
  <c r="E84" i="6"/>
  <c r="F32"/>
  <c r="CK17" i="2"/>
  <c r="E17" i="6"/>
  <c r="EL15" i="2"/>
  <c r="EM15" s="1"/>
  <c r="F36" i="10"/>
  <c r="K29" i="2"/>
  <c r="F26" i="7"/>
  <c r="E7" i="16"/>
  <c r="F26" i="15"/>
  <c r="E31" i="9"/>
  <c r="D4" i="15"/>
  <c r="AP29" i="2"/>
  <c r="AR29" s="1"/>
  <c r="E29" i="15"/>
  <c r="D25" i="9"/>
  <c r="F82" i="7"/>
  <c r="F34" i="15"/>
  <c r="E92" i="13"/>
  <c r="F17" i="18"/>
  <c r="DR14" i="2"/>
  <c r="F17" i="11"/>
  <c r="F84" i="6"/>
  <c r="F75" i="13"/>
  <c r="F80" i="16"/>
  <c r="F61" i="19"/>
  <c r="E14" i="18"/>
  <c r="F20" i="14"/>
  <c r="Q25" i="2"/>
  <c r="CK25"/>
  <c r="Z22"/>
  <c r="EK20"/>
  <c r="EM20" s="1"/>
  <c r="EH16"/>
  <c r="EJ16" s="1"/>
  <c r="E57" i="9"/>
  <c r="F7"/>
  <c r="E64" i="15"/>
  <c r="F79" i="13"/>
  <c r="E93" i="7"/>
  <c r="E5" i="6"/>
  <c r="D25" i="10"/>
  <c r="DN31" i="2"/>
  <c r="DN33" s="1"/>
  <c r="E37" i="12"/>
  <c r="F64"/>
  <c r="EC28" i="2"/>
  <c r="AU24"/>
  <c r="AR16"/>
  <c r="E65" i="6"/>
  <c r="DJ18" i="2"/>
  <c r="F17" i="19"/>
  <c r="E29" i="4"/>
  <c r="E80" i="16"/>
  <c r="E99" i="9"/>
  <c r="DJ19" i="2"/>
  <c r="F14" i="4"/>
  <c r="E77" i="15"/>
  <c r="E94"/>
  <c r="E82" i="12"/>
  <c r="E78" i="19"/>
  <c r="C25" i="12"/>
  <c r="F29" i="10"/>
  <c r="E84"/>
  <c r="F66" i="8"/>
  <c r="E83" i="5"/>
  <c r="ES25" i="2"/>
  <c r="C4" i="13"/>
  <c r="F21" i="1"/>
  <c r="F66" i="14"/>
  <c r="E95" i="18"/>
  <c r="F34" i="19"/>
  <c r="CK29" i="2"/>
  <c r="DO24"/>
  <c r="CK24"/>
  <c r="AU23"/>
  <c r="CS31"/>
  <c r="CS33" s="1"/>
  <c r="AU20"/>
  <c r="EB17"/>
  <c r="ED17" s="1"/>
  <c r="Z15"/>
  <c r="EE14"/>
  <c r="EG14" s="1"/>
  <c r="E31" i="13"/>
  <c r="F12"/>
  <c r="E65" i="18"/>
  <c r="AR28" i="2"/>
  <c r="DR17"/>
  <c r="AI25"/>
  <c r="W24"/>
  <c r="EE29"/>
  <c r="EG29" s="1"/>
  <c r="F28"/>
  <c r="CN29"/>
  <c r="AF16"/>
  <c r="F97" i="6"/>
  <c r="N28" i="2"/>
  <c r="D97" i="7"/>
  <c r="AI28" i="2"/>
  <c r="CN21"/>
  <c r="K14"/>
  <c r="EA28"/>
  <c r="CK21"/>
  <c r="F57" i="6"/>
  <c r="F7"/>
  <c r="DM31" i="2"/>
  <c r="DM33" s="1"/>
  <c r="CE26"/>
  <c r="CA26"/>
  <c r="CA29"/>
  <c r="CA28"/>
  <c r="CA27"/>
  <c r="CO31"/>
  <c r="CO33" s="1"/>
  <c r="CA24"/>
  <c r="CA23"/>
  <c r="EP22"/>
  <c r="CF31"/>
  <c r="CF33" s="1"/>
  <c r="CA22"/>
  <c r="AD31"/>
  <c r="L31"/>
  <c r="L33" s="1"/>
  <c r="AC22"/>
  <c r="CA21"/>
  <c r="CA18"/>
  <c r="CA17"/>
  <c r="BA19"/>
  <c r="CA25"/>
  <c r="CA20"/>
  <c r="CA19"/>
  <c r="CA16"/>
  <c r="CA15"/>
  <c r="CA14"/>
  <c r="G20"/>
  <c r="AF22"/>
  <c r="CE20"/>
  <c r="M31"/>
  <c r="P31"/>
  <c r="E37" i="7"/>
  <c r="F37"/>
  <c r="E57" i="6"/>
  <c r="E55" i="7"/>
  <c r="F55"/>
  <c r="F38" i="19"/>
  <c r="EA17" i="2"/>
  <c r="F14" i="5"/>
  <c r="EV19" i="2"/>
  <c r="E26" i="9"/>
  <c r="E31" i="10"/>
  <c r="F5"/>
  <c r="E75" i="13"/>
  <c r="F91" i="6"/>
  <c r="H36" i="1"/>
  <c r="CH18" i="2"/>
  <c r="F17" i="10"/>
  <c r="F56" i="12"/>
  <c r="CH14" i="2"/>
  <c r="F12" i="14"/>
  <c r="F12" i="17"/>
  <c r="E5" i="18"/>
  <c r="E7" i="14"/>
  <c r="E7" i="15"/>
  <c r="T22" i="2"/>
  <c r="F5" i="8"/>
  <c r="E41" i="5"/>
  <c r="F30" i="1"/>
  <c r="H30" s="1"/>
  <c r="BR15" i="2"/>
  <c r="F37" i="5"/>
  <c r="E82" i="7"/>
  <c r="EN17" i="2"/>
  <c r="EP17" s="1"/>
  <c r="F36" i="8"/>
  <c r="BQ18" i="2"/>
  <c r="BS18" s="1"/>
  <c r="E26" i="8"/>
  <c r="D25"/>
  <c r="E12" i="13"/>
  <c r="AS31" i="2"/>
  <c r="AS33" s="1"/>
  <c r="DJ22"/>
  <c r="F19"/>
  <c r="BS22"/>
  <c r="E26" i="4"/>
  <c r="F26"/>
  <c r="C4" i="15"/>
  <c r="E65" i="16"/>
  <c r="EB26" i="2"/>
  <c r="F7" i="17"/>
  <c r="E7"/>
  <c r="F31" i="1"/>
  <c r="F73" i="4"/>
  <c r="EI14" i="2"/>
  <c r="EJ14" s="1"/>
  <c r="Z29"/>
  <c r="DO28"/>
  <c r="Z27"/>
  <c r="AU27"/>
  <c r="AU26"/>
  <c r="DR24"/>
  <c r="AF24"/>
  <c r="Z23"/>
  <c r="AF23"/>
  <c r="CK20"/>
  <c r="AU16"/>
  <c r="CK15"/>
  <c r="K15"/>
  <c r="F12" i="4"/>
  <c r="E73" i="5"/>
  <c r="E80" i="7"/>
  <c r="F7" i="14"/>
  <c r="F5" i="15"/>
  <c r="F7"/>
  <c r="F63" i="16"/>
  <c r="E31" i="19"/>
  <c r="E67" i="17"/>
  <c r="AU28" i="2"/>
  <c r="AR14"/>
  <c r="AR25"/>
  <c r="BA14"/>
  <c r="F14"/>
  <c r="CE24"/>
  <c r="T21"/>
  <c r="F12" i="19"/>
  <c r="F41" i="12"/>
  <c r="E41"/>
  <c r="F38" i="17"/>
  <c r="E38"/>
  <c r="AF29" i="2"/>
  <c r="E14" i="11"/>
  <c r="D4"/>
  <c r="E7" i="7"/>
  <c r="C71"/>
  <c r="EE17" i="2" s="1"/>
  <c r="F15" i="1"/>
  <c r="H15" s="1"/>
  <c r="CE27" i="2"/>
  <c r="T23"/>
  <c r="DX15"/>
  <c r="EP14"/>
  <c r="F30" i="6"/>
  <c r="D99" i="10"/>
  <c r="G18" i="1"/>
  <c r="H18" s="1"/>
  <c r="K23" i="2"/>
  <c r="DV31"/>
  <c r="CJ31"/>
  <c r="CJ33" s="1"/>
  <c r="EJ25"/>
  <c r="E40" i="7"/>
  <c r="F69" i="19"/>
  <c r="AL24" i="2"/>
  <c r="BZ20"/>
  <c r="E77" i="14"/>
  <c r="DA32" i="2"/>
  <c r="DA33" s="1"/>
  <c r="EP29"/>
  <c r="ES27"/>
  <c r="DK25"/>
  <c r="BG23"/>
  <c r="E36" i="9"/>
  <c r="F46" i="17"/>
  <c r="F34"/>
  <c r="E72" i="12"/>
  <c r="AC26" i="2"/>
  <c r="DU24"/>
  <c r="CH24"/>
  <c r="AO19"/>
  <c r="N19"/>
  <c r="DU18"/>
  <c r="E86" i="6"/>
  <c r="F17" i="9"/>
  <c r="F82" i="10"/>
  <c r="E5"/>
  <c r="E86" i="13"/>
  <c r="F82" i="16"/>
  <c r="G24" i="2"/>
  <c r="C9" i="1"/>
  <c r="E9" s="1"/>
  <c r="AK31" i="2"/>
  <c r="EE22"/>
  <c r="EG22" s="1"/>
  <c r="E73" i="17"/>
  <c r="AX31" i="2"/>
  <c r="BS29"/>
  <c r="EA26"/>
  <c r="DX26"/>
  <c r="DK26"/>
  <c r="AI26"/>
  <c r="DU23"/>
  <c r="Q21"/>
  <c r="AI21"/>
  <c r="Q18"/>
  <c r="DU17"/>
  <c r="X31"/>
  <c r="X33" s="1"/>
  <c r="R31"/>
  <c r="R33" s="1"/>
  <c r="EA16"/>
  <c r="CE16"/>
  <c r="Q16"/>
  <c r="E86" i="5"/>
  <c r="F65" i="6"/>
  <c r="F35"/>
  <c r="E29" i="7"/>
  <c r="E17"/>
  <c r="F64" i="8"/>
  <c r="E31"/>
  <c r="F29" i="11"/>
  <c r="E84" i="12"/>
  <c r="EM24" i="2"/>
  <c r="D25" i="14"/>
  <c r="F84" i="18"/>
  <c r="F37"/>
  <c r="F20"/>
  <c r="D4"/>
  <c r="E60" i="4"/>
  <c r="F41" i="18"/>
  <c r="AC25" i="2"/>
  <c r="S31"/>
  <c r="F88" i="15"/>
  <c r="H32" i="1"/>
  <c r="H12"/>
  <c r="E81" i="14"/>
  <c r="G27" i="2"/>
  <c r="CG31"/>
  <c r="CG33" s="1"/>
  <c r="CM31"/>
  <c r="CM33" s="1"/>
  <c r="AB31"/>
  <c r="EK17"/>
  <c r="EM17" s="1"/>
  <c r="N17"/>
  <c r="ED22"/>
  <c r="EM29"/>
  <c r="F91" i="5"/>
  <c r="EP19" i="2"/>
  <c r="F20" i="12"/>
  <c r="F34" i="7"/>
  <c r="BS16" i="2"/>
  <c r="CC31"/>
  <c r="CC33" s="1"/>
  <c r="H37" i="1"/>
  <c r="CZ31" i="2"/>
  <c r="DB31"/>
  <c r="BX32"/>
  <c r="BX33" s="1"/>
  <c r="T29"/>
  <c r="EV28"/>
  <c r="AC28"/>
  <c r="T27"/>
  <c r="DX24"/>
  <c r="DX23"/>
  <c r="DR23"/>
  <c r="W23"/>
  <c r="CE22"/>
  <c r="DX21"/>
  <c r="BG21"/>
  <c r="AI20"/>
  <c r="W20"/>
  <c r="Q20"/>
  <c r="N20"/>
  <c r="CN19"/>
  <c r="AM31"/>
  <c r="AM32" s="1"/>
  <c r="AM33" s="1"/>
  <c r="AI19"/>
  <c r="AC19"/>
  <c r="DX18"/>
  <c r="DX17"/>
  <c r="CE17"/>
  <c r="AC17"/>
  <c r="T17"/>
  <c r="T16"/>
  <c r="N16"/>
  <c r="Q15"/>
  <c r="N15"/>
  <c r="DJ14"/>
  <c r="CN14"/>
  <c r="AI14"/>
  <c r="F29" i="4"/>
  <c r="E5"/>
  <c r="E57" i="5"/>
  <c r="D25"/>
  <c r="E30" i="6"/>
  <c r="E5" i="7"/>
  <c r="E20" i="8"/>
  <c r="E12"/>
  <c r="E14" i="9"/>
  <c r="F31" i="10"/>
  <c r="F26"/>
  <c r="F88" i="11"/>
  <c r="E29"/>
  <c r="F31" i="14"/>
  <c r="E93" i="16"/>
  <c r="F84" i="17"/>
  <c r="E57"/>
  <c r="E20"/>
  <c r="F78" i="19"/>
  <c r="F20"/>
  <c r="H38" i="1"/>
  <c r="BG27" i="2"/>
  <c r="BE31"/>
  <c r="BE33" s="1"/>
  <c r="F27"/>
  <c r="E36" i="7"/>
  <c r="F36"/>
  <c r="BQ17" i="2"/>
  <c r="BS17" s="1"/>
  <c r="DZ31"/>
  <c r="DZ33" s="1"/>
  <c r="EV26"/>
  <c r="DJ23"/>
  <c r="AF17"/>
  <c r="CH16"/>
  <c r="EA15"/>
  <c r="CQ15"/>
  <c r="BZ15"/>
  <c r="E64" i="8"/>
  <c r="C25" i="9"/>
  <c r="F89" i="10"/>
  <c r="F14"/>
  <c r="F84" i="12"/>
  <c r="F5" i="13"/>
  <c r="F83" i="14"/>
  <c r="E26" i="15"/>
  <c r="F12"/>
  <c r="E31" i="16"/>
  <c r="F20" i="17"/>
  <c r="F65" i="18"/>
  <c r="E20" i="19"/>
  <c r="Z26" i="2"/>
  <c r="E62" i="13"/>
  <c r="F40" i="16"/>
  <c r="E40" i="10"/>
  <c r="EM16" i="2"/>
  <c r="CN26"/>
  <c r="EP24"/>
  <c r="EM22"/>
  <c r="EA22"/>
  <c r="CN22"/>
  <c r="DU21"/>
  <c r="ED20"/>
  <c r="EA19"/>
  <c r="AI15"/>
  <c r="T15"/>
  <c r="T14"/>
  <c r="EP20"/>
  <c r="F14" i="15"/>
  <c r="E5" i="16"/>
  <c r="C25" i="13"/>
  <c r="E65" i="5"/>
  <c r="Z18" i="2"/>
  <c r="F68" i="4"/>
  <c r="DS31" i="2"/>
  <c r="DS33" s="1"/>
  <c r="CH15"/>
  <c r="AC14"/>
  <c r="E30" i="5"/>
  <c r="F20" i="7"/>
  <c r="F29" i="14"/>
  <c r="F12" i="18"/>
  <c r="C4"/>
  <c r="F7" i="4"/>
  <c r="AU15" i="2"/>
  <c r="F32" i="5"/>
  <c r="BA28" i="2"/>
  <c r="EA27"/>
  <c r="AF26"/>
  <c r="Q26"/>
  <c r="DU25"/>
  <c r="CN24"/>
  <c r="ES23"/>
  <c r="EV21"/>
  <c r="AC21"/>
  <c r="EA20"/>
  <c r="DU20"/>
  <c r="CN20"/>
  <c r="CH20"/>
  <c r="ES15"/>
  <c r="F84" i="4"/>
  <c r="E14" i="5"/>
  <c r="F89" i="8"/>
  <c r="F12"/>
  <c r="C25" i="10"/>
  <c r="E83" i="11"/>
  <c r="BR28" i="2"/>
  <c r="G28" s="1"/>
  <c r="K28"/>
  <c r="K24"/>
  <c r="F66" i="15"/>
  <c r="BB31" i="2"/>
  <c r="BD14"/>
  <c r="G39" i="1"/>
  <c r="F5"/>
  <c r="E12" i="5"/>
  <c r="F12"/>
  <c r="E31" i="7"/>
  <c r="F31"/>
  <c r="C25"/>
  <c r="F17" i="8"/>
  <c r="D4"/>
  <c r="EH19" i="2"/>
  <c r="EJ19" s="1"/>
  <c r="F78" i="9"/>
  <c r="E5"/>
  <c r="F5"/>
  <c r="E77" i="10"/>
  <c r="EI20" i="2"/>
  <c r="EI21"/>
  <c r="EJ21" s="1"/>
  <c r="E77" i="11"/>
  <c r="E31"/>
  <c r="E26"/>
  <c r="F26"/>
  <c r="E32" i="12"/>
  <c r="F32"/>
  <c r="E34" i="13"/>
  <c r="BR23" i="2"/>
  <c r="BS23" s="1"/>
  <c r="F34" i="13"/>
  <c r="E14"/>
  <c r="F14"/>
  <c r="F20" i="16"/>
  <c r="E20"/>
  <c r="E29" i="17"/>
  <c r="F29"/>
  <c r="D25"/>
  <c r="E61" i="19"/>
  <c r="DY29" i="2"/>
  <c r="EA29" s="1"/>
  <c r="EK18"/>
  <c r="E81" i="8"/>
  <c r="C25"/>
  <c r="F26"/>
  <c r="G16" i="1"/>
  <c r="E67" i="9"/>
  <c r="EC19" i="2"/>
  <c r="F67" i="9"/>
  <c r="E66" i="11"/>
  <c r="F66"/>
  <c r="EC21" i="2"/>
  <c r="E77" i="4"/>
  <c r="EK14" i="2"/>
  <c r="F77" i="4"/>
  <c r="C72" i="15"/>
  <c r="C98" s="1"/>
  <c r="E75"/>
  <c r="C71" i="16"/>
  <c r="F72"/>
  <c r="E72"/>
  <c r="C82" i="17"/>
  <c r="E82" s="1"/>
  <c r="F83"/>
  <c r="E83"/>
  <c r="E77" i="18"/>
  <c r="C73"/>
  <c r="F77"/>
  <c r="E64"/>
  <c r="C57"/>
  <c r="F64"/>
  <c r="C74" i="19"/>
  <c r="C95" s="1"/>
  <c r="F77"/>
  <c r="H11" i="1"/>
  <c r="D101" i="6"/>
  <c r="F93" i="9"/>
  <c r="E89" i="10"/>
  <c r="EV23" i="2"/>
  <c r="F65" i="5"/>
  <c r="E32" i="18"/>
  <c r="CK18" i="2"/>
  <c r="G13" i="1"/>
  <c r="BF14" i="2"/>
  <c r="E31" i="4"/>
  <c r="D25"/>
  <c r="E5" i="5"/>
  <c r="F5"/>
  <c r="ET16" i="2"/>
  <c r="E97" i="6"/>
  <c r="E14"/>
  <c r="D4"/>
  <c r="F14"/>
  <c r="EQ19" i="2"/>
  <c r="E93" i="9"/>
  <c r="EE19" i="2"/>
  <c r="C103" i="9"/>
  <c r="F95" i="10"/>
  <c r="EU20" i="2"/>
  <c r="E95" i="10"/>
  <c r="E56"/>
  <c r="F36" i="11"/>
  <c r="BQ21" i="2"/>
  <c r="BS21" s="1"/>
  <c r="E36" i="11"/>
  <c r="E37" i="15"/>
  <c r="BQ25" i="2"/>
  <c r="F37" i="15"/>
  <c r="EB28" i="2"/>
  <c r="F67" i="18"/>
  <c r="ET29" i="2"/>
  <c r="EV29" s="1"/>
  <c r="F91" i="19"/>
  <c r="F35" i="1"/>
  <c r="E12" i="11"/>
  <c r="F12"/>
  <c r="CQ21" i="2"/>
  <c r="EE15"/>
  <c r="F73" i="5"/>
  <c r="D99" i="17"/>
  <c r="E65"/>
  <c r="F65"/>
  <c r="F76" i="16"/>
  <c r="E76"/>
  <c r="EI26" i="2"/>
  <c r="E53" i="19"/>
  <c r="F53"/>
  <c r="E82" i="18"/>
  <c r="EL28" i="2"/>
  <c r="EM28" s="1"/>
  <c r="F82" i="18"/>
  <c r="F39" i="4"/>
  <c r="E76" i="6"/>
  <c r="C73"/>
  <c r="F76"/>
  <c r="E73" i="7"/>
  <c r="F73"/>
  <c r="F79"/>
  <c r="C76"/>
  <c r="CR31" i="2"/>
  <c r="CR33" s="1"/>
  <c r="CT19"/>
  <c r="F73" i="17"/>
  <c r="CN28" i="2"/>
  <c r="F31" i="8"/>
  <c r="E17" i="9"/>
  <c r="F31" i="11"/>
  <c r="F89" i="12"/>
  <c r="C96" i="13"/>
  <c r="F88" i="14"/>
  <c r="C25"/>
  <c r="E14" i="16"/>
  <c r="D103" i="9"/>
  <c r="ES22" i="2"/>
  <c r="DK16"/>
  <c r="DX16"/>
  <c r="F19" i="1"/>
  <c r="F7"/>
  <c r="EH15" i="2"/>
  <c r="F78" i="5"/>
  <c r="E78"/>
  <c r="E14" i="7"/>
  <c r="F14"/>
  <c r="AY18" i="2"/>
  <c r="F29" i="8"/>
  <c r="E29"/>
  <c r="E83" i="9"/>
  <c r="F83"/>
  <c r="EL19" i="2"/>
  <c r="F12" i="10"/>
  <c r="C4"/>
  <c r="F64" i="11"/>
  <c r="E20"/>
  <c r="F20"/>
  <c r="E5"/>
  <c r="F5"/>
  <c r="F17" i="12"/>
  <c r="C4"/>
  <c r="E17"/>
  <c r="F81" i="13"/>
  <c r="EO23" i="2"/>
  <c r="EP23" s="1"/>
  <c r="E81" i="13"/>
  <c r="EE23" i="2"/>
  <c r="F70" i="13"/>
  <c r="F56" i="14"/>
  <c r="E56"/>
  <c r="E12"/>
  <c r="D4"/>
  <c r="EL27" i="2"/>
  <c r="D4" i="17"/>
  <c r="F14"/>
  <c r="E14"/>
  <c r="F30" i="18"/>
  <c r="E30"/>
  <c r="C25"/>
  <c r="E14" i="19"/>
  <c r="F14"/>
  <c r="F73" i="9"/>
  <c r="EF19" i="2"/>
  <c r="E52" i="4"/>
  <c r="F52"/>
  <c r="DK20" i="2"/>
  <c r="DR20"/>
  <c r="DO14"/>
  <c r="DK14"/>
  <c r="F35" i="12"/>
  <c r="E35"/>
  <c r="E38" i="13"/>
  <c r="F38"/>
  <c r="E7" i="5"/>
  <c r="F7"/>
  <c r="EB27" i="2"/>
  <c r="F67" i="17"/>
  <c r="E13" i="7"/>
  <c r="Y17" i="2"/>
  <c r="F13" i="7"/>
  <c r="Y19" i="2"/>
  <c r="G19" s="1"/>
  <c r="E13" i="9"/>
  <c r="D12"/>
  <c r="F95" i="8"/>
  <c r="CE23" i="2"/>
  <c r="K22"/>
  <c r="F22"/>
  <c r="E17" i="5"/>
  <c r="F17"/>
  <c r="E63" i="7"/>
  <c r="F63"/>
  <c r="F84" i="8"/>
  <c r="E84"/>
  <c r="EO18" i="2"/>
  <c r="E29" i="9"/>
  <c r="F29"/>
  <c r="EF20" i="2"/>
  <c r="F14" i="12"/>
  <c r="D4"/>
  <c r="E29" i="13"/>
  <c r="F29"/>
  <c r="E94" i="14"/>
  <c r="F94"/>
  <c r="ET24" i="2"/>
  <c r="EV24" s="1"/>
  <c r="E14" i="14"/>
  <c r="F14"/>
  <c r="E84" i="17"/>
  <c r="EN27" i="2"/>
  <c r="EP27" s="1"/>
  <c r="E78" i="18"/>
  <c r="EH28" i="2"/>
  <c r="EJ28" s="1"/>
  <c r="F78" i="18"/>
  <c r="E80" i="19"/>
  <c r="F80"/>
  <c r="EB29" i="2"/>
  <c r="ED29" s="1"/>
  <c r="E63" i="19"/>
  <c r="F63"/>
  <c r="C4"/>
  <c r="F5"/>
  <c r="F64" i="10"/>
  <c r="EF17" i="2"/>
  <c r="EC14"/>
  <c r="F62" i="4"/>
  <c r="E62"/>
  <c r="CI31" i="2"/>
  <c r="CI33" s="1"/>
  <c r="CK16"/>
  <c r="CW14"/>
  <c r="CV31"/>
  <c r="F74" i="10"/>
  <c r="C72"/>
  <c r="EE20" i="2" s="1"/>
  <c r="F73" i="11"/>
  <c r="C72"/>
  <c r="C81"/>
  <c r="E82"/>
  <c r="E71" i="13"/>
  <c r="F71"/>
  <c r="C72" i="14"/>
  <c r="F75"/>
  <c r="F99" i="9"/>
  <c r="D25" i="7"/>
  <c r="BA21" i="2"/>
  <c r="BA15"/>
  <c r="EM23"/>
  <c r="EP28"/>
  <c r="CK26"/>
  <c r="DO25"/>
  <c r="EA24"/>
  <c r="DR21"/>
  <c r="AL21"/>
  <c r="DX20"/>
  <c r="K20"/>
  <c r="AF19"/>
  <c r="AF18"/>
  <c r="N18"/>
  <c r="CN17"/>
  <c r="Q17"/>
  <c r="AR26"/>
  <c r="H29" i="1"/>
  <c r="DJ29" i="2"/>
  <c r="CH29"/>
  <c r="N29"/>
  <c r="DU28"/>
  <c r="DU27"/>
  <c r="DO27"/>
  <c r="AC27"/>
  <c r="DR26"/>
  <c r="BG26"/>
  <c r="DR25"/>
  <c r="BG25"/>
  <c r="T25"/>
  <c r="CN25"/>
  <c r="ED24"/>
  <c r="EJ23"/>
  <c r="Q23"/>
  <c r="EV22"/>
  <c r="DU22"/>
  <c r="AI22"/>
  <c r="AC20"/>
  <c r="CE19"/>
  <c r="T19"/>
  <c r="U31"/>
  <c r="U32" s="1"/>
  <c r="U33" s="1"/>
  <c r="CH17"/>
  <c r="BG17"/>
  <c r="W17"/>
  <c r="DO16"/>
  <c r="W14"/>
  <c r="Q14"/>
  <c r="BS20"/>
  <c r="H17" i="1"/>
  <c r="DX29" i="2"/>
  <c r="CE29"/>
  <c r="DK28"/>
  <c r="CH28"/>
  <c r="T28"/>
  <c r="Q28"/>
  <c r="DR27"/>
  <c r="DU26"/>
  <c r="CH26"/>
  <c r="BG24"/>
  <c r="DX22"/>
  <c r="ES21"/>
  <c r="DO21"/>
  <c r="CH21"/>
  <c r="CE21"/>
  <c r="BG20"/>
  <c r="T20"/>
  <c r="DR19"/>
  <c r="W19"/>
  <c r="CQ18"/>
  <c r="DJ17"/>
  <c r="CD31"/>
  <c r="BG16"/>
  <c r="EA14"/>
  <c r="DU14"/>
  <c r="N14"/>
  <c r="AR15"/>
  <c r="CT26"/>
  <c r="AR27"/>
  <c r="E11" i="1"/>
  <c r="BH32" i="2"/>
  <c r="BH33" s="1"/>
  <c r="BJ31"/>
  <c r="DE32"/>
  <c r="DE33" s="1"/>
  <c r="DJ28"/>
  <c r="DJ27"/>
  <c r="DW31"/>
  <c r="DW33" s="1"/>
  <c r="AH31"/>
  <c r="AH33" s="1"/>
  <c r="EG18"/>
  <c r="DK27"/>
  <c r="DJ21"/>
  <c r="C99" i="17" l="1"/>
  <c r="BP15" i="2"/>
  <c r="D37" i="19"/>
  <c r="D48" s="1"/>
  <c r="D39" i="16"/>
  <c r="D50" s="1"/>
  <c r="CD33" i="2"/>
  <c r="AB33"/>
  <c r="S33"/>
  <c r="M33"/>
  <c r="I10" i="1"/>
  <c r="C10" s="1"/>
  <c r="AD33" i="2"/>
  <c r="CL33"/>
  <c r="I12" i="1"/>
  <c r="C12" s="1"/>
  <c r="AG33" i="2"/>
  <c r="DQ33"/>
  <c r="J38" i="1"/>
  <c r="ER33" i="2"/>
  <c r="DV33"/>
  <c r="P33"/>
  <c r="AQ33"/>
  <c r="G18"/>
  <c r="D18" s="1"/>
  <c r="AT31"/>
  <c r="AT33" s="1"/>
  <c r="C40" i="5"/>
  <c r="C52" s="1"/>
  <c r="C53" s="1"/>
  <c r="D40" i="18"/>
  <c r="D52" s="1"/>
  <c r="BS15" i="2"/>
  <c r="G15"/>
  <c r="D15" s="1"/>
  <c r="CB29"/>
  <c r="D49" i="19"/>
  <c r="E25" i="15"/>
  <c r="ED26" i="2"/>
  <c r="BN31"/>
  <c r="E25" i="5"/>
  <c r="E4" i="13"/>
  <c r="CZ32" i="2"/>
  <c r="CZ33" s="1"/>
  <c r="C25" i="16"/>
  <c r="E25" s="1"/>
  <c r="BS26" i="2"/>
  <c r="F4" i="16"/>
  <c r="E36"/>
  <c r="F36"/>
  <c r="E4" i="10"/>
  <c r="D39"/>
  <c r="D51" s="1"/>
  <c r="F17" i="2"/>
  <c r="C17" s="1"/>
  <c r="CB18"/>
  <c r="CB23"/>
  <c r="E4" i="16"/>
  <c r="C40" i="14"/>
  <c r="C51" s="1"/>
  <c r="G51" s="1"/>
  <c r="F4" i="13"/>
  <c r="E25" i="12"/>
  <c r="E71" i="7"/>
  <c r="C40" i="6"/>
  <c r="C52" s="1"/>
  <c r="G16" i="2"/>
  <c r="D16" s="1"/>
  <c r="BO31"/>
  <c r="BO33" s="1"/>
  <c r="E4" i="5"/>
  <c r="F4" i="4"/>
  <c r="D37"/>
  <c r="D47" s="1"/>
  <c r="DG20" i="2"/>
  <c r="DL23"/>
  <c r="DL19"/>
  <c r="BM31"/>
  <c r="DY31"/>
  <c r="ES26"/>
  <c r="D40" i="14"/>
  <c r="AL31" i="2"/>
  <c r="AL33" s="1"/>
  <c r="DL24"/>
  <c r="H20"/>
  <c r="C19"/>
  <c r="BL32"/>
  <c r="BL33" s="1"/>
  <c r="F98" i="8"/>
  <c r="CB16" i="2"/>
  <c r="DG14"/>
  <c r="H31" i="1"/>
  <c r="BK32" i="2"/>
  <c r="BK33" s="1"/>
  <c r="C16"/>
  <c r="CB19"/>
  <c r="C28"/>
  <c r="AZ31"/>
  <c r="E4" i="11"/>
  <c r="F25" i="9"/>
  <c r="F71" i="7"/>
  <c r="E25" i="6"/>
  <c r="F4" i="5"/>
  <c r="C23" i="2"/>
  <c r="E25" i="19"/>
  <c r="DL29" i="2"/>
  <c r="C37" i="17"/>
  <c r="C52" s="1"/>
  <c r="DL26" i="2"/>
  <c r="BA25"/>
  <c r="F25" i="15"/>
  <c r="DH22" i="2"/>
  <c r="F25" i="12"/>
  <c r="F4" i="11"/>
  <c r="I13" i="1"/>
  <c r="C13" s="1"/>
  <c r="F101" i="5"/>
  <c r="E4" i="4"/>
  <c r="F94"/>
  <c r="CB26" i="2"/>
  <c r="DL18"/>
  <c r="DL15"/>
  <c r="F25" i="19"/>
  <c r="BG29" i="2"/>
  <c r="C26"/>
  <c r="DH25"/>
  <c r="CB25"/>
  <c r="F24"/>
  <c r="C24" s="1"/>
  <c r="CB24"/>
  <c r="G22"/>
  <c r="H22" s="1"/>
  <c r="C40" i="12"/>
  <c r="C51" s="1"/>
  <c r="C39" i="11"/>
  <c r="C51" s="1"/>
  <c r="CB17" i="2"/>
  <c r="C39" i="7"/>
  <c r="C50" s="1"/>
  <c r="DL17" i="2"/>
  <c r="F25" i="6"/>
  <c r="AO31" i="2"/>
  <c r="AN32"/>
  <c r="AN33" s="1"/>
  <c r="E101" i="5"/>
  <c r="C15" i="2"/>
  <c r="I6" i="1"/>
  <c r="C6" s="1"/>
  <c r="C37" i="4"/>
  <c r="C47" s="1"/>
  <c r="E94"/>
  <c r="I8" i="1"/>
  <c r="C8" s="1"/>
  <c r="DH15" i="2"/>
  <c r="CB20"/>
  <c r="C22"/>
  <c r="CB14"/>
  <c r="D28"/>
  <c r="H28"/>
  <c r="CB27"/>
  <c r="F4" i="15"/>
  <c r="DT32" i="2"/>
  <c r="DT33" s="1"/>
  <c r="CB28"/>
  <c r="E89" i="18"/>
  <c r="BZ31" i="2"/>
  <c r="BZ33" s="1"/>
  <c r="DU31"/>
  <c r="D27"/>
  <c r="DO31"/>
  <c r="CQ31"/>
  <c r="I5" i="1"/>
  <c r="C5" s="1"/>
  <c r="N31" i="2"/>
  <c r="G4" i="1"/>
  <c r="G26" i="2"/>
  <c r="D26" s="1"/>
  <c r="AF31"/>
  <c r="J10" i="1"/>
  <c r="D10" s="1"/>
  <c r="DR31" i="2"/>
  <c r="E4" i="15"/>
  <c r="D40"/>
  <c r="D51" s="1"/>
  <c r="DL25" i="2"/>
  <c r="D29"/>
  <c r="EX29" s="1"/>
  <c r="J25" i="1"/>
  <c r="D25" s="1"/>
  <c r="DH16" i="2"/>
  <c r="ED28"/>
  <c r="F25" i="10"/>
  <c r="D25" i="2"/>
  <c r="AP31"/>
  <c r="H34" i="1"/>
  <c r="D34"/>
  <c r="E34" s="1"/>
  <c r="K31" i="2"/>
  <c r="BQ31"/>
  <c r="DG18"/>
  <c r="D39" i="11"/>
  <c r="D51" s="1"/>
  <c r="DG23" i="2"/>
  <c r="J5" i="1"/>
  <c r="D5" s="1"/>
  <c r="C37" i="13"/>
  <c r="C49" s="1"/>
  <c r="E98" i="8"/>
  <c r="F29" i="2"/>
  <c r="C29" s="1"/>
  <c r="D20"/>
  <c r="Q31"/>
  <c r="D24"/>
  <c r="I7" i="1"/>
  <c r="E25" i="9"/>
  <c r="EM18" i="2"/>
  <c r="C20"/>
  <c r="C14"/>
  <c r="J6" i="1"/>
  <c r="D6" s="1"/>
  <c r="Z19" i="2"/>
  <c r="DG22"/>
  <c r="DL16"/>
  <c r="DH28"/>
  <c r="EN31"/>
  <c r="BS28"/>
  <c r="C40" i="15"/>
  <c r="DL22" i="2"/>
  <c r="EG19"/>
  <c r="D40" i="5"/>
  <c r="T31" i="2"/>
  <c r="F99" i="12"/>
  <c r="E99"/>
  <c r="CH31" i="2"/>
  <c r="DK31"/>
  <c r="AK32"/>
  <c r="AK33" s="1"/>
  <c r="J13" i="1"/>
  <c r="D13" s="1"/>
  <c r="AX32" i="2"/>
  <c r="AX33" s="1"/>
  <c r="F25" i="5"/>
  <c r="CN31" i="2"/>
  <c r="C40" i="18"/>
  <c r="AC31" i="2"/>
  <c r="J8" i="1"/>
  <c r="W31" i="2"/>
  <c r="CE31"/>
  <c r="AU18"/>
  <c r="DH20"/>
  <c r="DC31"/>
  <c r="DB32"/>
  <c r="DB33" s="1"/>
  <c r="CB15"/>
  <c r="F4" i="18"/>
  <c r="E4"/>
  <c r="J30" i="1"/>
  <c r="D30" s="1"/>
  <c r="DL28" i="2"/>
  <c r="E25" i="18"/>
  <c r="E25" i="10"/>
  <c r="C39" i="9"/>
  <c r="I18" i="1"/>
  <c r="C18" s="1"/>
  <c r="E72" i="10"/>
  <c r="F21" i="2"/>
  <c r="C27"/>
  <c r="H27"/>
  <c r="EE24"/>
  <c r="E72" i="14"/>
  <c r="F72"/>
  <c r="C98"/>
  <c r="G98" s="1"/>
  <c r="EK21" i="2"/>
  <c r="EM21" s="1"/>
  <c r="F81" i="11"/>
  <c r="E81"/>
  <c r="DH14" i="2"/>
  <c r="DL14"/>
  <c r="EE16"/>
  <c r="C101" i="6"/>
  <c r="E73"/>
  <c r="EV16" i="2"/>
  <c r="ET31"/>
  <c r="F73" i="18"/>
  <c r="E73"/>
  <c r="EE28" i="2"/>
  <c r="EG28" s="1"/>
  <c r="F25" i="7"/>
  <c r="E25"/>
  <c r="F72" i="11"/>
  <c r="E72"/>
  <c r="EE21" i="2"/>
  <c r="EG21" s="1"/>
  <c r="C98" i="11"/>
  <c r="CW31" i="2"/>
  <c r="CV32"/>
  <c r="CV33" s="1"/>
  <c r="E4" i="12"/>
  <c r="D40"/>
  <c r="F4"/>
  <c r="F12" i="9"/>
  <c r="E12"/>
  <c r="D4"/>
  <c r="Y31" i="2"/>
  <c r="Y33" s="1"/>
  <c r="G17"/>
  <c r="Z17"/>
  <c r="F4" i="10"/>
  <c r="C39"/>
  <c r="EJ15" i="2"/>
  <c r="C19" i="1"/>
  <c r="F14"/>
  <c r="EG15" i="2"/>
  <c r="DG15"/>
  <c r="E4" i="6"/>
  <c r="D40"/>
  <c r="F4"/>
  <c r="G14" i="2"/>
  <c r="BG14"/>
  <c r="BF31"/>
  <c r="BF33" s="1"/>
  <c r="F57" i="18"/>
  <c r="E57"/>
  <c r="C99"/>
  <c r="EE25" i="2"/>
  <c r="E72" i="15"/>
  <c r="F72"/>
  <c r="ED21" i="2"/>
  <c r="DH21"/>
  <c r="ED19"/>
  <c r="DH19"/>
  <c r="E25" i="11"/>
  <c r="F25"/>
  <c r="EJ20" i="2"/>
  <c r="EI31"/>
  <c r="EI33" s="1"/>
  <c r="EG23"/>
  <c r="EG20"/>
  <c r="F96" i="13"/>
  <c r="EB31" i="2"/>
  <c r="EB33" s="1"/>
  <c r="DG19"/>
  <c r="ED27"/>
  <c r="CK31"/>
  <c r="DH17"/>
  <c r="EG17"/>
  <c r="EF31"/>
  <c r="EF33" s="1"/>
  <c r="EO31"/>
  <c r="EO33" s="1"/>
  <c r="EP18"/>
  <c r="BA18"/>
  <c r="AY31"/>
  <c r="AY33" s="1"/>
  <c r="F18"/>
  <c r="C35" i="1"/>
  <c r="E35" s="1"/>
  <c r="F28"/>
  <c r="H35"/>
  <c r="F4"/>
  <c r="H5"/>
  <c r="ED14" i="2"/>
  <c r="EC31"/>
  <c r="EC33" s="1"/>
  <c r="D19"/>
  <c r="H19"/>
  <c r="D4" i="7"/>
  <c r="F12"/>
  <c r="E12"/>
  <c r="D37" i="17"/>
  <c r="F4"/>
  <c r="E4"/>
  <c r="E4" i="14"/>
  <c r="F4"/>
  <c r="EM19" i="2"/>
  <c r="EL31"/>
  <c r="EL33" s="1"/>
  <c r="F103" i="9"/>
  <c r="E103"/>
  <c r="E76" i="7"/>
  <c r="F76"/>
  <c r="C97"/>
  <c r="EH17" i="2"/>
  <c r="EJ17" s="1"/>
  <c r="ES19"/>
  <c r="EQ31"/>
  <c r="EQ33" s="1"/>
  <c r="F25" i="4"/>
  <c r="E25"/>
  <c r="F74" i="19"/>
  <c r="EH29" i="2"/>
  <c r="E74" i="19"/>
  <c r="F95"/>
  <c r="EE26" i="2"/>
  <c r="F71" i="16"/>
  <c r="C97"/>
  <c r="E71"/>
  <c r="EM14" i="2"/>
  <c r="E25" i="8"/>
  <c r="F25"/>
  <c r="F25" i="17"/>
  <c r="E25"/>
  <c r="G23" i="2"/>
  <c r="BR31"/>
  <c r="BR33" s="1"/>
  <c r="D39" i="8"/>
  <c r="F4"/>
  <c r="E4"/>
  <c r="D39" i="1"/>
  <c r="H39"/>
  <c r="G28"/>
  <c r="E96" i="13"/>
  <c r="F72" i="10"/>
  <c r="C99"/>
  <c r="E99" s="1"/>
  <c r="F25" i="18"/>
  <c r="DL20" i="2"/>
  <c r="C39" i="8"/>
  <c r="C51" s="1"/>
  <c r="D37" i="13"/>
  <c r="F25"/>
  <c r="E25"/>
  <c r="CB21" i="2"/>
  <c r="D21"/>
  <c r="EK27"/>
  <c r="DG27" s="1"/>
  <c r="D16" i="1"/>
  <c r="E16" s="1"/>
  <c r="G14"/>
  <c r="H16"/>
  <c r="E4" i="19"/>
  <c r="C37"/>
  <c r="C48" s="1"/>
  <c r="F4"/>
  <c r="H7" i="1"/>
  <c r="F25" i="14"/>
  <c r="E25"/>
  <c r="I25" i="1"/>
  <c r="CT31" i="2"/>
  <c r="E38" i="4"/>
  <c r="F38"/>
  <c r="EJ26" i="2"/>
  <c r="DH26"/>
  <c r="F25"/>
  <c r="BS25"/>
  <c r="EV20"/>
  <c r="EU31"/>
  <c r="BB32"/>
  <c r="BB33" s="1"/>
  <c r="BD31"/>
  <c r="F73" i="6"/>
  <c r="F82" i="17"/>
  <c r="DH23" i="2"/>
  <c r="DH18"/>
  <c r="DL21"/>
  <c r="CB22"/>
  <c r="CA31"/>
  <c r="CA33" s="1"/>
  <c r="BJ32"/>
  <c r="BJ33" s="1"/>
  <c r="DX31"/>
  <c r="DH27"/>
  <c r="DL27"/>
  <c r="J12" i="1"/>
  <c r="AI31" i="2"/>
  <c r="DJ31"/>
  <c r="DJ33" s="1"/>
  <c r="C50" i="13" l="1"/>
  <c r="C52" i="12"/>
  <c r="G51"/>
  <c r="D53" i="18"/>
  <c r="F51" i="11"/>
  <c r="E10" i="1"/>
  <c r="C52" i="8"/>
  <c r="DK33" i="2"/>
  <c r="I15" i="1"/>
  <c r="C15" s="1"/>
  <c r="AP33" i="2"/>
  <c r="AO33"/>
  <c r="J17" i="1"/>
  <c r="D17" s="1"/>
  <c r="AZ33" i="2"/>
  <c r="I30" i="1"/>
  <c r="C30" s="1"/>
  <c r="E30" s="1"/>
  <c r="DY33" i="2"/>
  <c r="I20" i="1"/>
  <c r="C20" s="1"/>
  <c r="BN33" i="2"/>
  <c r="EN33"/>
  <c r="D52" i="15"/>
  <c r="D52" i="11"/>
  <c r="D52" i="10"/>
  <c r="C52" i="9"/>
  <c r="C53" s="1"/>
  <c r="C53" i="17"/>
  <c r="EW23" i="2"/>
  <c r="DG28"/>
  <c r="EW28" s="1"/>
  <c r="F25" i="16"/>
  <c r="E16" i="2"/>
  <c r="EX25"/>
  <c r="E28"/>
  <c r="C39" i="16"/>
  <c r="C50" s="1"/>
  <c r="BM32" i="2"/>
  <c r="BM33" s="1"/>
  <c r="EW20"/>
  <c r="J20" i="1"/>
  <c r="D20" s="1"/>
  <c r="C53" i="6"/>
  <c r="BP31" i="2"/>
  <c r="H16"/>
  <c r="DI14"/>
  <c r="EW19"/>
  <c r="EA31"/>
  <c r="DG21"/>
  <c r="DI21" s="1"/>
  <c r="EW14"/>
  <c r="EW22"/>
  <c r="C51" i="7"/>
  <c r="F101" i="6"/>
  <c r="H15" i="2"/>
  <c r="EX16"/>
  <c r="E26"/>
  <c r="H26"/>
  <c r="H24"/>
  <c r="E24"/>
  <c r="D22"/>
  <c r="E22" s="1"/>
  <c r="F39" i="11"/>
  <c r="E6" i="1"/>
  <c r="E37" i="4"/>
  <c r="F37"/>
  <c r="I21" i="1"/>
  <c r="C21" s="1"/>
  <c r="I24"/>
  <c r="I4"/>
  <c r="E27" i="2"/>
  <c r="EX20"/>
  <c r="K8" i="1"/>
  <c r="DI23" i="2"/>
  <c r="D8" i="1"/>
  <c r="E8" s="1"/>
  <c r="EX28" i="2"/>
  <c r="BQ32"/>
  <c r="BQ33" s="1"/>
  <c r="F40" i="18"/>
  <c r="K5" i="1"/>
  <c r="C7"/>
  <c r="C4" s="1"/>
  <c r="EW27" i="2"/>
  <c r="J29" i="1"/>
  <c r="D29" s="1"/>
  <c r="D51" i="16"/>
  <c r="K10" i="1"/>
  <c r="H14"/>
  <c r="AR31" i="2"/>
  <c r="H29"/>
  <c r="EX24"/>
  <c r="E29"/>
  <c r="EX18"/>
  <c r="I37" i="1"/>
  <c r="E39" i="11"/>
  <c r="E101" i="6"/>
  <c r="E40" i="18"/>
  <c r="C52"/>
  <c r="C48" i="4"/>
  <c r="E20" i="2"/>
  <c r="K6" i="1"/>
  <c r="DI20" i="2"/>
  <c r="DI22"/>
  <c r="C51" i="15"/>
  <c r="F40"/>
  <c r="E40"/>
  <c r="D52" i="5"/>
  <c r="E40"/>
  <c r="F40"/>
  <c r="E97" i="7"/>
  <c r="EX21" i="2"/>
  <c r="F97" i="7"/>
  <c r="DC32" i="2"/>
  <c r="DC33" s="1"/>
  <c r="J15" i="1"/>
  <c r="AU31" i="2"/>
  <c r="H28" i="1"/>
  <c r="EK31" i="2"/>
  <c r="E95" i="19"/>
  <c r="DG17" i="2"/>
  <c r="EW17" s="1"/>
  <c r="EM27"/>
  <c r="H21"/>
  <c r="C21"/>
  <c r="E21" s="1"/>
  <c r="F37" i="13"/>
  <c r="D49"/>
  <c r="E37"/>
  <c r="H23" i="2"/>
  <c r="D23"/>
  <c r="F97" i="16"/>
  <c r="E97"/>
  <c r="E4" i="7"/>
  <c r="D39"/>
  <c r="F4"/>
  <c r="H4" i="1"/>
  <c r="F23"/>
  <c r="F27" s="1"/>
  <c r="F43" s="1"/>
  <c r="J33"/>
  <c r="F98" i="15"/>
  <c r="E98"/>
  <c r="F99" i="18"/>
  <c r="E99"/>
  <c r="D17" i="2"/>
  <c r="H17"/>
  <c r="ET32"/>
  <c r="ET33" s="1"/>
  <c r="I41" i="1"/>
  <c r="DG16" i="2"/>
  <c r="EG16"/>
  <c r="EE31"/>
  <c r="EE33" s="1"/>
  <c r="E98" i="14"/>
  <c r="F98"/>
  <c r="F47" i="4"/>
  <c r="E47"/>
  <c r="D48"/>
  <c r="BD32" i="2"/>
  <c r="BD33" s="1"/>
  <c r="E37" i="19"/>
  <c r="F37"/>
  <c r="E39" i="1"/>
  <c r="J21"/>
  <c r="D21" s="1"/>
  <c r="BS31" i="2"/>
  <c r="I38" i="1"/>
  <c r="ES31" i="2"/>
  <c r="J31" i="1"/>
  <c r="D31" s="1"/>
  <c r="ED31" i="2"/>
  <c r="BA31"/>
  <c r="I17" i="1"/>
  <c r="J32"/>
  <c r="I31"/>
  <c r="C31" s="1"/>
  <c r="EG25" i="2"/>
  <c r="DG25"/>
  <c r="DI25" s="1"/>
  <c r="J18" i="1"/>
  <c r="BG31" i="2"/>
  <c r="E40" i="6"/>
  <c r="F40"/>
  <c r="D52"/>
  <c r="E15" i="2"/>
  <c r="EX15"/>
  <c r="E98" i="11"/>
  <c r="F98"/>
  <c r="EG24" i="2"/>
  <c r="DG24"/>
  <c r="DI19"/>
  <c r="F99" i="10"/>
  <c r="G23" i="1"/>
  <c r="E5"/>
  <c r="DI18" i="2"/>
  <c r="EH31"/>
  <c r="EH33" s="1"/>
  <c r="C52" i="11"/>
  <c r="E51"/>
  <c r="J41" i="1"/>
  <c r="EU32" i="2"/>
  <c r="EU33" s="1"/>
  <c r="EV31"/>
  <c r="EX26"/>
  <c r="F39" i="8"/>
  <c r="D51"/>
  <c r="E39"/>
  <c r="DG26" i="2"/>
  <c r="EW26" s="1"/>
  <c r="EG26"/>
  <c r="J36" i="1"/>
  <c r="E19" i="2"/>
  <c r="EX19"/>
  <c r="C18"/>
  <c r="H18"/>
  <c r="F31"/>
  <c r="F33" s="1"/>
  <c r="J37" i="1"/>
  <c r="EP31" i="2"/>
  <c r="E4" i="9"/>
  <c r="F4"/>
  <c r="D39"/>
  <c r="F40" i="12"/>
  <c r="D51"/>
  <c r="H51" s="1"/>
  <c r="E40"/>
  <c r="E99" i="17"/>
  <c r="H25" i="2"/>
  <c r="C25"/>
  <c r="K25" i="1"/>
  <c r="C25"/>
  <c r="E25" s="1"/>
  <c r="EJ29" i="2"/>
  <c r="DG29"/>
  <c r="F40" i="14"/>
  <c r="D51"/>
  <c r="H51" s="1"/>
  <c r="E40"/>
  <c r="D52" i="17"/>
  <c r="E37"/>
  <c r="F37"/>
  <c r="H14" i="2"/>
  <c r="G31"/>
  <c r="G33" s="1"/>
  <c r="D14"/>
  <c r="EW15"/>
  <c r="DI15"/>
  <c r="C51" i="10"/>
  <c r="F39"/>
  <c r="E39"/>
  <c r="J7" i="1"/>
  <c r="J4" s="1"/>
  <c r="Z31" i="2"/>
  <c r="F99" i="17"/>
  <c r="C52" i="14"/>
  <c r="I29" i="1"/>
  <c r="C29" s="1"/>
  <c r="EX27" i="2"/>
  <c r="DI27"/>
  <c r="K12" i="1"/>
  <c r="D12"/>
  <c r="DH31" i="2"/>
  <c r="DH33" s="1"/>
  <c r="DL31"/>
  <c r="CB31"/>
  <c r="J24" i="1"/>
  <c r="E50" i="16" l="1"/>
  <c r="C53" i="18"/>
  <c r="E20" i="1"/>
  <c r="E37"/>
  <c r="K30"/>
  <c r="EM31" i="2"/>
  <c r="EK33"/>
  <c r="C52" i="15"/>
  <c r="E31" i="1"/>
  <c r="E29"/>
  <c r="D28"/>
  <c r="K38"/>
  <c r="DI28" i="2"/>
  <c r="EY28"/>
  <c r="F50" i="16"/>
  <c r="C51"/>
  <c r="F39"/>
  <c r="E39"/>
  <c r="EY20" i="2"/>
  <c r="EY19"/>
  <c r="EX22"/>
  <c r="EY22" s="1"/>
  <c r="DI17"/>
  <c r="D31"/>
  <c r="D33" s="1"/>
  <c r="EY27"/>
  <c r="K29" i="1"/>
  <c r="E52" i="18"/>
  <c r="F52"/>
  <c r="D53" i="6"/>
  <c r="E51" i="15"/>
  <c r="F51"/>
  <c r="D53" i="5"/>
  <c r="E52"/>
  <c r="F52"/>
  <c r="I36" i="1"/>
  <c r="K36" s="1"/>
  <c r="K15"/>
  <c r="D15"/>
  <c r="E15" s="1"/>
  <c r="EY15" i="2"/>
  <c r="DI26"/>
  <c r="EW21"/>
  <c r="EY21" s="1"/>
  <c r="DG31"/>
  <c r="J28" i="1"/>
  <c r="C17"/>
  <c r="K17"/>
  <c r="I14"/>
  <c r="I32"/>
  <c r="K32" s="1"/>
  <c r="H31" i="2"/>
  <c r="EW29"/>
  <c r="EY29" s="1"/>
  <c r="DI29"/>
  <c r="F51" i="12"/>
  <c r="E51"/>
  <c r="D52"/>
  <c r="EX14" i="2"/>
  <c r="E14"/>
  <c r="E51" i="14"/>
  <c r="F51"/>
  <c r="D52"/>
  <c r="E39" i="9"/>
  <c r="D52"/>
  <c r="F39"/>
  <c r="E23" i="2"/>
  <c r="EX23"/>
  <c r="EY23" s="1"/>
  <c r="EG31"/>
  <c r="K31" i="1"/>
  <c r="F39" i="7"/>
  <c r="D50"/>
  <c r="E39"/>
  <c r="I33" i="1"/>
  <c r="K33" s="1"/>
  <c r="EX17" i="2"/>
  <c r="EY17" s="1"/>
  <c r="E17"/>
  <c r="D50" i="13"/>
  <c r="E49"/>
  <c r="F49"/>
  <c r="D7" i="1"/>
  <c r="E7" s="1"/>
  <c r="K7"/>
  <c r="F51" i="8"/>
  <c r="D52"/>
  <c r="E51"/>
  <c r="E52" i="6"/>
  <c r="F52"/>
  <c r="C52" i="10"/>
  <c r="E51"/>
  <c r="F51"/>
  <c r="D53" i="17"/>
  <c r="F52"/>
  <c r="E52"/>
  <c r="EW25" i="2"/>
  <c r="EY25" s="1"/>
  <c r="E25"/>
  <c r="EW18"/>
  <c r="EY18" s="1"/>
  <c r="E18"/>
  <c r="C31"/>
  <c r="C33" s="1"/>
  <c r="G27" i="1"/>
  <c r="H23"/>
  <c r="DI24" i="2"/>
  <c r="EW24"/>
  <c r="EY24" s="1"/>
  <c r="J14" i="1"/>
  <c r="J23" s="1"/>
  <c r="J27" s="1"/>
  <c r="K18"/>
  <c r="D18"/>
  <c r="E48" i="19"/>
  <c r="C49"/>
  <c r="F48"/>
  <c r="EW16" i="2"/>
  <c r="EY16" s="1"/>
  <c r="DI16"/>
  <c r="EY26"/>
  <c r="EJ31"/>
  <c r="K4" i="1"/>
  <c r="E12"/>
  <c r="K24"/>
  <c r="DI31" i="2" l="1"/>
  <c r="DG33"/>
  <c r="E38" i="1"/>
  <c r="C28"/>
  <c r="E28" s="1"/>
  <c r="E31" i="2"/>
  <c r="I28" i="1"/>
  <c r="K28" s="1"/>
  <c r="EY14" i="2"/>
  <c r="EX31"/>
  <c r="EX33" s="1"/>
  <c r="D53" i="9"/>
  <c r="F52"/>
  <c r="E52"/>
  <c r="E18" i="1"/>
  <c r="D14"/>
  <c r="D4"/>
  <c r="E4" s="1"/>
  <c r="K14"/>
  <c r="I23"/>
  <c r="I27" s="1"/>
  <c r="G43"/>
  <c r="H27"/>
  <c r="F50" i="7"/>
  <c r="D51"/>
  <c r="E50"/>
  <c r="EW31" i="2"/>
  <c r="EW33" s="1"/>
  <c r="E17" i="1"/>
  <c r="C14"/>
  <c r="C23" s="1"/>
  <c r="C27" s="1"/>
  <c r="J43"/>
  <c r="C43" l="1"/>
  <c r="D23"/>
  <c r="D27" s="1"/>
  <c r="I43"/>
  <c r="F44" s="1"/>
  <c r="F45" s="1"/>
  <c r="E14"/>
  <c r="G44"/>
  <c r="EY31" i="2"/>
  <c r="K27" i="1"/>
  <c r="K23"/>
  <c r="E23" l="1"/>
  <c r="G45"/>
  <c r="C44"/>
  <c r="E27"/>
  <c r="D43"/>
  <c r="D44" s="1"/>
</calcChain>
</file>

<file path=xl/sharedStrings.xml><?xml version="1.0" encoding="utf-8"?>
<sst xmlns="http://schemas.openxmlformats.org/spreadsheetml/2006/main" count="2862" uniqueCount="444">
  <si>
    <t>Коды бюджетной классификации РФ</t>
  </si>
  <si>
    <t>Наименование доходов</t>
  </si>
  <si>
    <t>% испол.</t>
  </si>
  <si>
    <t>отклон.</t>
  </si>
  <si>
    <t>НАЛОГОВЫЕ ДОХОДЫ</t>
  </si>
  <si>
    <t>НАЛОГИ НА ПРИБЫЛЬ</t>
  </si>
  <si>
    <t>НАЛОГИ НА СОВОКУПНЫЙ ДОХОД</t>
  </si>
  <si>
    <t>Земельный налог</t>
  </si>
  <si>
    <t>Налог на имущество физ.лиц</t>
  </si>
  <si>
    <t>НАЛОГИ, СБОРЫ И РЕГУЛЯРНЫЕ ПЛАТЕЖИ ЗА ПОЛЬЗОВАНИЕ ПРИРОДНЫМИ РЕСУРСАМИ</t>
  </si>
  <si>
    <t>ПРОЧИЕ НАЛОГИ, СБОРЫ И ПОШЛИНЫ</t>
  </si>
  <si>
    <t xml:space="preserve">   Государственная пошлина за государственную регистрацию, а также за совершение прочих юридически 
значимых действий</t>
  </si>
  <si>
    <t>НЕНАЛОГОВЫЕ ДОХОДЫ</t>
  </si>
  <si>
    <t xml:space="preserve">   Доходы от сдачи в аренду имущ.наход.</t>
  </si>
  <si>
    <t xml:space="preserve">  Доходы от оказания платных услуг</t>
  </si>
  <si>
    <t xml:space="preserve">Д. в. за соверш. преступл, и возмещение ущерба имущ. </t>
  </si>
  <si>
    <t>Денежные взыскания  (штрафы) за нарушения законодательства РФ о размещении заказов на поставки товаров, выполнение работ, оказание услуг</t>
  </si>
  <si>
    <t>Невыясненные поступления</t>
  </si>
  <si>
    <t>ИТОГО СОБСТВЕННЫХ ДОХОДОВ</t>
  </si>
  <si>
    <t>БЕЗВОЗДМЕЗДНЫЕ ПЕРЕЧИСЛЕНИЯ</t>
  </si>
  <si>
    <t>Дотация от бюджетов других уровней</t>
  </si>
  <si>
    <t>Субсидии бюджетам РФ</t>
  </si>
  <si>
    <t>Субвенции бюджетам РФ</t>
  </si>
  <si>
    <t>Иные межбюджетные трансферты</t>
  </si>
  <si>
    <t>Прочие безвозмездные поступления от других бюджетов 
бюджетной системы</t>
  </si>
  <si>
    <t>Возврат остатков субвенций и субсидий</t>
  </si>
  <si>
    <t>ДОХОДЫ ОТ ПРЕДПРИНИМАТЕЛЬСКОЙ И ИНОЙ ПРИН.</t>
  </si>
  <si>
    <t xml:space="preserve">  ВСЕГО ДОХОДОВ</t>
  </si>
  <si>
    <t>Наименование расходов</t>
  </si>
  <si>
    <t>0100</t>
  </si>
  <si>
    <t>ОБЩЕГОСУДАРСТВЕННЫЕ ВОПРОСЫ</t>
  </si>
  <si>
    <t>0103</t>
  </si>
  <si>
    <t>Функционирование представительных органов муниципальных образований</t>
  </si>
  <si>
    <t>0104</t>
  </si>
  <si>
    <t>Функционирование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</si>
  <si>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</si>
  <si>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</si>
  <si>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</si>
  <si>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надзора</t>
  </si>
  <si>
    <t>0107</t>
  </si>
  <si>
    <t>Выборы</t>
  </si>
  <si>
    <t>0111</t>
  </si>
  <si>
    <t xml:space="preserve">Резервные фонды                                                      </t>
  </si>
  <si>
    <t>0113</t>
  </si>
  <si>
    <t xml:space="preserve">Другие общегосударственные вопросы        </t>
  </si>
  <si>
    <t>0200</t>
  </si>
  <si>
    <t>НАЦИОНАЛЬНАЯ ОБОРОНА</t>
  </si>
  <si>
    <t>0203</t>
  </si>
  <si>
    <t xml:space="preserve">Мобилизационная и вневоинская подготовка  </t>
  </si>
  <si>
    <t>0300</t>
  </si>
  <si>
    <t>НАЦИОНАЛЬНАЯ БЕЗОПАСНОСТЬ</t>
  </si>
  <si>
    <t>0302</t>
  </si>
  <si>
    <t>Органы внутренних дел</t>
  </si>
  <si>
    <t>0304</t>
  </si>
  <si>
    <t>Органы юсиции</t>
  </si>
  <si>
    <t>0309</t>
  </si>
  <si>
    <t>Защита населения и территории от последствий ЧС</t>
  </si>
  <si>
    <t>0400</t>
  </si>
  <si>
    <t>НАЦИОНАЛЬНАЯ ЭКОНОМИКА</t>
  </si>
  <si>
    <t>0405</t>
  </si>
  <si>
    <t>Сельское хозяйство</t>
  </si>
  <si>
    <t>0406</t>
  </si>
  <si>
    <t>Водные ресурсы</t>
  </si>
  <si>
    <t>0409</t>
  </si>
  <si>
    <t>Дорожное хозяйство</t>
  </si>
  <si>
    <t>0412</t>
  </si>
  <si>
    <t>Другие вопросы в области национальной экономики</t>
  </si>
  <si>
    <t>0500</t>
  </si>
  <si>
    <t xml:space="preserve">ЖИЛИЩНО-КОММУНАЛЬНОЕ ХОЗЯЙСТВО              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</si>
  <si>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</si>
  <si>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</si>
  <si>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</si>
  <si>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</si>
  <si>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</si>
  <si>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</si>
  <si>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</si>
  <si>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</si>
  <si>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0603</t>
  </si>
  <si>
    <t>Охрана обьектов растительного и животного мира и среды их обитания</t>
  </si>
  <si>
    <t>0700</t>
  </si>
  <si>
    <t>ОБРАЗОВАНИЕ</t>
  </si>
  <si>
    <t>0701</t>
  </si>
  <si>
    <t>0702</t>
  </si>
  <si>
    <t>0707</t>
  </si>
  <si>
    <t>0709</t>
  </si>
  <si>
    <t>0800</t>
  </si>
  <si>
    <t xml:space="preserve">КУЛЬТУРА И КИНЕМАТОГРАФИЯ </t>
  </si>
  <si>
    <t>0801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</si>
  <si>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</si>
  <si>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</si>
  <si>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</si>
  <si>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</si>
  <si>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</si>
  <si>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</si>
  <si>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</si>
  <si>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</si>
  <si>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</si>
  <si>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 xml:space="preserve">Физическая культура </t>
  </si>
  <si>
    <t>1102</t>
  </si>
  <si>
    <t>Массовый спорт</t>
  </si>
  <si>
    <t>1103</t>
  </si>
  <si>
    <t>Спорт высших достижений</t>
  </si>
  <si>
    <t>1104</t>
  </si>
  <si>
    <t>Прикладные научные исследования в области физической культуры и спорта</t>
  </si>
  <si>
    <t>1105</t>
  </si>
  <si>
    <t>Другие вопросы в области физическая культуры и спорта</t>
  </si>
  <si>
    <t>1200</t>
  </si>
  <si>
    <t>СРЕДСТВА МАССОВОЙ ИНФОРМАЦИИ</t>
  </si>
  <si>
    <t>1202</t>
  </si>
  <si>
    <t>Периодическая печать и издательство</t>
  </si>
  <si>
    <t>1300</t>
  </si>
  <si>
    <t>ОБСЛУЖИВАНИЕ ГОСУДАРСТВЕННОГО И МУНИЦИПАЛЬНОГО ДОЛГА</t>
  </si>
  <si>
    <t>1301</t>
  </si>
  <si>
    <t>Обслуживание внутренноего государственного и муниципального долга</t>
  </si>
  <si>
    <t>МЕЖБЮДЖЕТНЫЕ ТРАНСФЕРТЫ</t>
  </si>
  <si>
    <t>Дотации на выравнивание бюджетной обеспеченности</t>
  </si>
  <si>
    <t>Иные дотации</t>
  </si>
  <si>
    <t xml:space="preserve">Прочие межбюджетные трансферты </t>
  </si>
  <si>
    <t xml:space="preserve">Итого расходов  </t>
  </si>
  <si>
    <t>Начальник финансового отдела</t>
  </si>
  <si>
    <t xml:space="preserve">администрации Моргаушского района </t>
  </si>
  <si>
    <t>Ананьева Р.И.</t>
  </si>
  <si>
    <t>Налог на имущество организаций</t>
  </si>
  <si>
    <t xml:space="preserve">   ЗАДОЛЖЕННОСТЬ И ПЕРЕРАСЧЕТЫ ПО ОТМЕНЕННЫМ НАЛОГАМ И СБОРАМ</t>
  </si>
  <si>
    <t>Налог на прибыль организаций, зачисл. до 1 янв. 2005г.</t>
  </si>
  <si>
    <t>Налоги на иммущество</t>
  </si>
  <si>
    <t>Прочие налоги и сборы (по отм. нал. и сборам РФ)</t>
  </si>
  <si>
    <t>Прочие налоги и сборы (по отм. местн. нал. и сборам  )</t>
  </si>
  <si>
    <t>ДОХОДЫ ОТ ИСПОЛЬЗОВАНИЯ ИМУЩЕСТВА, НАХОДЯЩЕГОСЯ В ГОСУД. И МУН. СОБСТВ.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</si>
  <si>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</si>
  <si>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</si>
  <si>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МАТ. И НЕМАТ. АКТИВОВ</t>
  </si>
  <si>
    <t xml:space="preserve">  Доходы от реализации имущества</t>
  </si>
  <si>
    <t xml:space="preserve"> ШТРАФЫ, САНКЦИИ, ВОЗМЕЩЕНИЕ УЩЕРБА</t>
  </si>
  <si>
    <t>ПРОЧИЕ НЕНАЛОГОВЫЕ ДОХОДЫ</t>
  </si>
  <si>
    <t>НАЛОГИ НА ИМУЩЕСТВО</t>
  </si>
  <si>
    <t>Приложение 3</t>
  </si>
  <si>
    <t>к письму Минфина Чувашии</t>
  </si>
  <si>
    <t>от 02.02.2007 №04-16/491</t>
  </si>
  <si>
    <t>С П Р А В К А</t>
  </si>
  <si>
    <t>№ п/п</t>
  </si>
  <si>
    <t>Наименование поселений</t>
  </si>
  <si>
    <t>Доходы -  всего (код дохода 00085000000000000000)</t>
  </si>
  <si>
    <t>в том числе:</t>
  </si>
  <si>
    <t>Расходы -  всего (код расхода 00096000000000000000)</t>
  </si>
  <si>
    <t>Дефицит -  всего (код БК 00079000000000000000)</t>
  </si>
  <si>
    <t>Налоговые и неналоговые доходы (код дохода 00010000000000000000)</t>
  </si>
  <si>
    <t>из них:</t>
  </si>
  <si>
    <t>Безвозмездные поступления (код дохода 00020000000000000000)</t>
  </si>
  <si>
    <t>Доходы от предпринимательской и иной приносящей доход деятельности (код дохода 00030000000000000000)</t>
  </si>
  <si>
    <t>налог на доходы физических лиц (код дохода 00010102000010000110)</t>
  </si>
  <si>
    <t>единый сельскохозяйственный налог (код дохода 00010503000010000110)</t>
  </si>
  <si>
    <t>налог на имущество физических лиц, зачисляемые в бюджеты поселений (код дохода 00010601030100000110)</t>
  </si>
  <si>
    <t>земельный налог (код дохода 00010606000000000110)</t>
  </si>
  <si>
    <t>Госпошлина                                      (108)</t>
  </si>
  <si>
    <t>арендная плата за земли, находящиеся в государственной собственности до разграничения государственной собственности на землю, и поступления от продажи права на заключение договоров аренды указанных земельных участков (код дохода 00011105010000000120)</t>
  </si>
  <si>
    <t>доходы от сдачи в аренду имущества, находящегося в оперативном управлении органов управления поселений и создаваемых ими учреждений и в хозяйственном ведении муниципальных унитарных предприятий (код дохода 00011105035100000120)</t>
  </si>
  <si>
    <t>Задолженность и перерасчет по отмененным налогам (109)</t>
  </si>
  <si>
    <t>Продажа земли                                          000 114 06014100000 420</t>
  </si>
  <si>
    <t>Прочие доходы от оказания платных услуг получателям средств бюджетов поселений и компенсации затрат бюджетов поселений (код       000 113 03050 10 0000 180</t>
  </si>
  <si>
    <t>прочие неналоговые доходы бюджетов поселений (код 000 1 17 00000 00 0000 000)</t>
  </si>
  <si>
    <t xml:space="preserve">Государственная пошлина за совершение нотариальных  действийдолжностными лицами органов местного самоуправления (000 1 08 04020 01 0000 110) </t>
  </si>
  <si>
    <t>Возврат остатков субсидий и сцбвенций из бюджетов поселений (000 1 19 05000 10 0000 151)</t>
  </si>
  <si>
    <t>Субсидии</t>
  </si>
  <si>
    <t>Субвенции</t>
  </si>
  <si>
    <t>Прочие безвозмездные поступления от других бюджетов бюджетной системы</t>
  </si>
  <si>
    <t>Общегосударственные вопросы (код расхода 00001000000000000000)</t>
  </si>
  <si>
    <t>Национальная оборона      (02000000000000)</t>
  </si>
  <si>
    <t>Национальная безопасность     (0300000000000000)</t>
  </si>
  <si>
    <t>Национальная экономика (код расхода 00004000000000000000)</t>
  </si>
  <si>
    <t>Жилищно-коммунальное хозяйство (код расхода 00005000000000000000)</t>
  </si>
  <si>
    <t>Cоциальная  политика (код БК расходов 100000000000)</t>
  </si>
  <si>
    <t>Функционирование местных администраций (код расхода 01040000000000000)</t>
  </si>
  <si>
    <t>Обеспечение проведения выборов и референдумов (010700000000000)</t>
  </si>
  <si>
    <t>Резервные фонды (0111000000000000)</t>
  </si>
  <si>
    <t xml:space="preserve">план </t>
  </si>
  <si>
    <t>факт</t>
  </si>
  <si>
    <t>процент исполнения</t>
  </si>
  <si>
    <t>план</t>
  </si>
  <si>
    <t>Итого по поселениям</t>
  </si>
  <si>
    <t>Показатели</t>
  </si>
  <si>
    <t>Код БК</t>
  </si>
  <si>
    <t>Консолидированный бюджет</t>
  </si>
  <si>
    <t>Районный бюджет</t>
  </si>
  <si>
    <t>Бюджеты сельских поселений</t>
  </si>
  <si>
    <t>налог на доходы физических лиц</t>
  </si>
  <si>
    <t>налог на совокупный доход</t>
  </si>
  <si>
    <t>налог на имущество</t>
  </si>
  <si>
    <t>земельный налог</t>
  </si>
  <si>
    <t>налоги, сборы за пользование природными ресурсами</t>
  </si>
  <si>
    <t>госпошлина</t>
  </si>
  <si>
    <t xml:space="preserve">задол. по отм. нал., сборам </t>
  </si>
  <si>
    <t>доходы от использования имущества, находящегося в государственной и муниципальной собственности</t>
  </si>
  <si>
    <t>плата за негативное воздействие на окуржающую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</si>
  <si>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</si>
  <si>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</si>
  <si>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возмещние ущерба</t>
  </si>
  <si>
    <t>прочие неналоговые доходы</t>
  </si>
  <si>
    <t>ДОХОДЫ ОТ ПРЕДПРИНИМАТЕЛЬСКОЙ ДЕЯТЕЛЬНОСТИ</t>
  </si>
  <si>
    <t>БЕЗВОЗМЕЗДНЫЕ ПЕРЕЧИСЛЕНИЯ</t>
  </si>
  <si>
    <t>ВСЕГО ДОХОДОВ</t>
  </si>
  <si>
    <t>ВСЕГО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</si>
  <si>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</si>
  <si>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</si>
  <si>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</si>
  <si>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</si>
  <si>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</si>
  <si>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</si>
  <si>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</si>
  <si>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</t>
  </si>
  <si>
    <t>социальная политика</t>
  </si>
  <si>
    <t>1000</t>
  </si>
  <si>
    <t>физическая культура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</si>
  <si>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</si>
  <si>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</si>
  <si>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</t>
  </si>
  <si>
    <t>1400</t>
  </si>
  <si>
    <t>администрации Моргаушского района</t>
  </si>
  <si>
    <t>0310</t>
  </si>
  <si>
    <t>Обеспечение пожарной безопасности</t>
  </si>
  <si>
    <t>Прочие неналоговые доходы</t>
  </si>
  <si>
    <t>Доходы от реализации имущества</t>
  </si>
  <si>
    <t>Доходы от продажи земли</t>
  </si>
  <si>
    <t>Доходы от оказания платных услуг</t>
  </si>
  <si>
    <t>Доходы от сдачи в аренду имущ.наход.</t>
  </si>
  <si>
    <t>Арендная плата за землю</t>
  </si>
  <si>
    <t>Государственная пошлина за государственную регистрацию, а также за совершение прочих юридически 
значимых действий</t>
  </si>
  <si>
    <t>Государственная пошлина за соверш.нотар.действ.</t>
  </si>
  <si>
    <t>Налог на доходы физических лиц</t>
  </si>
  <si>
    <t>ЕН с/х предприятий</t>
  </si>
  <si>
    <t>ЗАДОЛЖЕННОСТЬ И ПЕРЕРАСЧЕТЫ ПО ОТМЕНЕННЫМ НАЛОГАМ И СБОРАМ</t>
  </si>
  <si>
    <t>Сбалансированность</t>
  </si>
  <si>
    <t>Налоги на имущество</t>
  </si>
  <si>
    <t>Культура</t>
  </si>
  <si>
    <t>АДМИНИСТРАТИВНЫЕ ПЛАТЕЖИ И СБОРЫ</t>
  </si>
  <si>
    <t>Платежи, вымаемые организациями муниципальных районов за выполнение определенных функций</t>
  </si>
  <si>
    <t>Прочие поступления от денежных взысканий и иных сумм от возмещение ущерба</t>
  </si>
  <si>
    <t>Д. в. за наруш. Зак.в области сан.эпидем.благоп.</t>
  </si>
  <si>
    <t>ЕН на вмененный доход</t>
  </si>
  <si>
    <t>Налог на добычу общераспространенных полезных ископаемых</t>
  </si>
  <si>
    <t xml:space="preserve">Государственная пошлина по делам, рассм. в судах </t>
  </si>
  <si>
    <t xml:space="preserve">Проценты, полученные от предос. бюдж. кред </t>
  </si>
  <si>
    <t>Доходы от муниципальных унитарных предприятий</t>
  </si>
  <si>
    <t>Плата за негативные воздействия на окружающую среду</t>
  </si>
  <si>
    <t>Ден.взыс. за наруш. закон. о налогах и сборах</t>
  </si>
  <si>
    <t>Д.в. за административные правонарушения</t>
  </si>
  <si>
    <t>Д. в. за наруш. закон. о применении ККМ</t>
  </si>
  <si>
    <t>Штрафы за адм. правонаруш. в обл. рег. произ-ва спирта</t>
  </si>
  <si>
    <t>Д. в. за наруш. ФЗ "О пожарной безопасности"</t>
  </si>
  <si>
    <t>Другие общегосударственные расходы (0113000000000000)</t>
  </si>
  <si>
    <t>административные платежи и сборы</t>
  </si>
  <si>
    <t>ШТРАФЫ, САНКЦИИ, ВОЗМЕЩЕНИЕ УЩЕРБА</t>
  </si>
  <si>
    <t>Штрафы, санкции, возмещение ущерба (код 000 1 16 00000 00 0000 000)</t>
  </si>
  <si>
    <t>Налог на имущество физ. лиц</t>
  </si>
  <si>
    <t>Задолженность  и перерасчеты по отмененным налогам, сборам и иным обязательным платежам (код дохода 00010900000000000000)</t>
  </si>
  <si>
    <t>Возврат излишне уплаченных налогов из бюджетов поселений</t>
  </si>
  <si>
    <t>Доходы от оказания платных услуг и компенсации затрат государства                                         000 113 00000 00 0000 000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</si>
  <si>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</si>
  <si>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</si>
  <si>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</si>
  <si>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</si>
  <si>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Д. в. за взыскания  (штрафы) за нарушения законодательства РФ о об адм. Правонар., предусмотренные ст. 20.25 КоАП</t>
  </si>
  <si>
    <t>Возврат остатков субсидий и субвенций</t>
  </si>
  <si>
    <t>0505</t>
  </si>
  <si>
    <t>Другие вопросы в области ЖКХ</t>
  </si>
  <si>
    <t>Налог, взимаемый в связи с применением патентной системы налогообложения</t>
  </si>
  <si>
    <t>Р.И. Ананьева</t>
  </si>
  <si>
    <t>Денежные взыскания за нарушение законодательства РФ о размещении заказов на поставки товаров, выполнение работ, оказание услуг для нужд поселений</t>
  </si>
  <si>
    <t>Д. в. за наруш. Земельного законодательства</t>
  </si>
  <si>
    <t>Д. в. за правонаруш. В области дорожного движения</t>
  </si>
  <si>
    <t>Прочие безвозмездные поступления в бюджеты поселений</t>
  </si>
  <si>
    <t>Государственная пошлина за соверш. нотар. действ.</t>
  </si>
  <si>
    <t>0804</t>
  </si>
  <si>
    <t>Другие вопросы в области культуры, кинематографии</t>
  </si>
  <si>
    <t>\</t>
  </si>
  <si>
    <t>Дотации бюджетам муниципальных районов на поощрение достижения наилучших показателей деятельности органов местного самоуправления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</si>
  <si>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муниципального районов ( за исключением земельных участков муниципальных бюджетных и автономных учреждений)</t>
  </si>
  <si>
    <t>Другие вопросы в области жилищно-коммунального хозяйства</t>
  </si>
  <si>
    <t xml:space="preserve">Акцизы </t>
  </si>
  <si>
    <t>Транспортный налог</t>
  </si>
  <si>
    <t>Налоги на товары (работы и услуги) реализуемые на территории РФ</t>
  </si>
  <si>
    <t>Акцизы на автомобильный бензин</t>
  </si>
  <si>
    <t>Акцизы на диз. топливо</t>
  </si>
  <si>
    <t>налоги на товары (работы и услуги), реализуемые на территории РФ</t>
  </si>
  <si>
    <t>транспортный налог</t>
  </si>
  <si>
    <t>Денежные взыскания (штрафы) за нарушение законодательства о налогах и сборах                                                   (116 00000 00 0000 000)</t>
  </si>
  <si>
    <t>Акциз на моторные масла</t>
  </si>
  <si>
    <t>Акциза на прямогонный бензин</t>
  </si>
  <si>
    <t>Акцизы на моторные масла</t>
  </si>
  <si>
    <t xml:space="preserve">Акцизы на прямогонный бензин </t>
  </si>
  <si>
    <t>Акцизы на прямогонный бензин</t>
  </si>
  <si>
    <t>Акцизы на прямогонный  бензин</t>
  </si>
  <si>
    <t>доходы от уплаты акцизов на дизельное топливо 00010302230010000110</t>
  </si>
  <si>
    <t>доходы от уплаты акцизов на автомобильный бензин 00010302250010000110</t>
  </si>
  <si>
    <t>доходы от уплаты акцизов на прямогонный бензин 00010302260010000110</t>
  </si>
  <si>
    <t xml:space="preserve">доходы от уплаты акцизов на моторные масла 00010302240010000110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</si>
  <si>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Культура (код расхода 00008000000000000000)</t>
  </si>
  <si>
    <t xml:space="preserve">Прочие безвозмездные поступления </t>
  </si>
  <si>
    <t>Межбюджетные трансферты   (140000000000)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</si>
  <si>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бюджетных и автономных учреждений)</t>
  </si>
  <si>
    <t>Доходы бюджетов поселений от возвратов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</si>
  <si>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</si>
  <si>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</si>
  <si>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 xml:space="preserve">Александровское </t>
  </si>
  <si>
    <t xml:space="preserve">Большесундырское </t>
  </si>
  <si>
    <t xml:space="preserve">Ильинское </t>
  </si>
  <si>
    <t xml:space="preserve">Кадикасинское </t>
  </si>
  <si>
    <t xml:space="preserve">Моргаушское </t>
  </si>
  <si>
    <t xml:space="preserve">Москакасинское </t>
  </si>
  <si>
    <t xml:space="preserve">Орининское </t>
  </si>
  <si>
    <t xml:space="preserve">Сятракасинское </t>
  </si>
  <si>
    <t xml:space="preserve">Тораевское </t>
  </si>
  <si>
    <t xml:space="preserve">Хорнойское </t>
  </si>
  <si>
    <t xml:space="preserve">Чуманкасинское </t>
  </si>
  <si>
    <t xml:space="preserve">Шатьмапосинское </t>
  </si>
  <si>
    <t xml:space="preserve">Юнгинское </t>
  </si>
  <si>
    <t xml:space="preserve">Юськасинское </t>
  </si>
  <si>
    <t xml:space="preserve">Ярабайкасинское </t>
  </si>
  <si>
    <t xml:space="preserve">Ярославское </t>
  </si>
  <si>
    <t>Доходы в виде прибыли, приходящейся на доли в уставных капиталах</t>
  </si>
  <si>
    <t xml:space="preserve">(Дефицит -) профицит </t>
  </si>
  <si>
    <t>(Дефицит -) профицит</t>
  </si>
  <si>
    <t>Прочие поступления от денежных взысканий (штрафов) и иных сумм в возмещение ущерба, зачисляемые в бюджеты поселений</t>
  </si>
  <si>
    <t>Сельское хозяйство и рыболовство</t>
  </si>
  <si>
    <t>Доходы от возврата остатка субсидий</t>
  </si>
  <si>
    <t>Возврат остатков субсидий</t>
  </si>
  <si>
    <t>Органы юстиции</t>
  </si>
  <si>
    <t>Арендная плата за землю после разграничения</t>
  </si>
  <si>
    <t>Физическая культура и спорт    (1101000000000000000)</t>
  </si>
  <si>
    <t>Прочие доходы от компенсации затрат государства</t>
  </si>
  <si>
    <t>Сумма по искам о возмещении вреда</t>
  </si>
  <si>
    <t>% исполнения к плану</t>
  </si>
  <si>
    <t>Д. в. за наруш. закон. Об охране животного мира</t>
  </si>
  <si>
    <t>Прочие поступления от использования имущества</t>
  </si>
  <si>
    <t>0703</t>
  </si>
  <si>
    <t>Дополнительное образование детей</t>
  </si>
  <si>
    <t xml:space="preserve"> </t>
  </si>
  <si>
    <t xml:space="preserve">  Доходы от возмещения расходов</t>
  </si>
  <si>
    <t xml:space="preserve">  </t>
  </si>
  <si>
    <t>ШТРАФЫ</t>
  </si>
  <si>
    <t>Прочие поступления от возмещения ущерба</t>
  </si>
  <si>
    <t>Штрафы за нарушение оборота табачной продукции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</si>
  <si>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</si>
  <si>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Прочик поступления от денежных взысканий (штрафов) и иных сумм в возмещение ущерба, зачисляемые в бюджеты сельских поселений</t>
  </si>
  <si>
    <t xml:space="preserve">Д. в. за наруш.  Земельн закон. </t>
  </si>
  <si>
    <t>арендная плата за земли после разграничения государственной собственности на землю и поступления от продажи права на заключение договоров аренды указанных земельных участков (код дохода 00011105025100000120)</t>
  </si>
  <si>
    <t>дотации  бюджетам поселений на выравнивание уровня бюджетной обеспеченности (код доходов 00020215001100000151)</t>
  </si>
  <si>
    <t>дотации бюджетам  поселений на поддержку мер по обеспечению сбалансированности бюджетов (код доходов 00020215002000000151)</t>
  </si>
  <si>
    <t>Возврат остатков субсидий, субвенций и иных межбюджетных трансфертов, имеющих целевое назначение, прошлых лет</t>
  </si>
  <si>
    <t>Прочие субсидии</t>
  </si>
  <si>
    <t>Прочие безбозмездные поступления</t>
  </si>
  <si>
    <t xml:space="preserve">Прочие безвозмездные поступления  </t>
  </si>
  <si>
    <t xml:space="preserve">Прочие безвозмездные поступления   </t>
  </si>
  <si>
    <t>Прочие налоги и сборы (по отм. местн. нал. и сборам)</t>
  </si>
  <si>
    <t>Прочие доходы от компенсации затрат</t>
  </si>
  <si>
    <t>Доходы от реализации имущества, находящегося в собственности сельских поселений                                  000 11402050100000 410</t>
  </si>
  <si>
    <t>Поступления от денежных пожертвований</t>
  </si>
  <si>
    <t>0314</t>
  </si>
  <si>
    <t>Другие вопросы в области национальной безопасности</t>
  </si>
  <si>
    <t>Доходы от платы об установлении сервитута</t>
  </si>
  <si>
    <t>Другие вопросы в области национльной безопасности</t>
  </si>
  <si>
    <t>Компенсационная выплата</t>
  </si>
  <si>
    <t>Материальная помощь</t>
  </si>
  <si>
    <t>Всего, руб.</t>
  </si>
  <si>
    <t>Примечание</t>
  </si>
  <si>
    <t xml:space="preserve"> стало без ФО адм (10ед)</t>
  </si>
  <si>
    <t>было без ФО и адм (10 ед.)</t>
  </si>
  <si>
    <t>премирование</t>
  </si>
  <si>
    <t>за расширение зоны обслуживания</t>
  </si>
  <si>
    <t>сумма</t>
  </si>
  <si>
    <t>%</t>
  </si>
  <si>
    <t>Начисление за месяц</t>
  </si>
  <si>
    <t>ФИО</t>
  </si>
  <si>
    <t>Образование</t>
  </si>
  <si>
    <t>Степанова Ю.С.</t>
  </si>
  <si>
    <t>высшее</t>
  </si>
  <si>
    <t>16 лет (декрет)</t>
  </si>
  <si>
    <t>Котельникова Н.Р.</t>
  </si>
  <si>
    <t>10 лет</t>
  </si>
  <si>
    <t>Семенова В.В.</t>
  </si>
  <si>
    <t>Бабушкина О.Н.</t>
  </si>
  <si>
    <t>11 лет</t>
  </si>
  <si>
    <t>Максимова Е.П./ Еропанова</t>
  </si>
  <si>
    <t>24 лет</t>
  </si>
  <si>
    <t>Попугаева Н.В.</t>
  </si>
  <si>
    <t>13 лет</t>
  </si>
  <si>
    <t>5 учреждений</t>
  </si>
  <si>
    <t>Рыбникова А.М.</t>
  </si>
  <si>
    <t>20 лет</t>
  </si>
  <si>
    <t>Колбасова И.Ю.</t>
  </si>
  <si>
    <t>7 лет</t>
  </si>
  <si>
    <t>Максимова Н.М.</t>
  </si>
  <si>
    <t>8 лет (декрет)</t>
  </si>
  <si>
    <t>Егорова И.Вячеславовна</t>
  </si>
  <si>
    <t>2 года (декрет)</t>
  </si>
  <si>
    <t>Карпова А.А.</t>
  </si>
  <si>
    <t>Егорова И.Валерьевна</t>
  </si>
  <si>
    <t>15 лет</t>
  </si>
  <si>
    <t>4 учреждения</t>
  </si>
  <si>
    <t>Соловьева А.И.</t>
  </si>
  <si>
    <t xml:space="preserve">спр монит, пенс спр , архив ком </t>
  </si>
  <si>
    <t>Васильева Р.Н.</t>
  </si>
  <si>
    <t>12 лет</t>
  </si>
  <si>
    <t>Ильина М.А.</t>
  </si>
  <si>
    <t>Романова В.В.</t>
  </si>
  <si>
    <t>средне-специальное</t>
  </si>
  <si>
    <t>308,6 стало</t>
  </si>
  <si>
    <t>329,4 было</t>
  </si>
  <si>
    <t xml:space="preserve">Другие вопросы </t>
  </si>
  <si>
    <t>Доходы от эксплуатации имущества</t>
  </si>
  <si>
    <t>план на 2019 г.</t>
  </si>
  <si>
    <t>назначено на 2019 г.</t>
  </si>
  <si>
    <t>Водное хозяйство</t>
  </si>
  <si>
    <t>Другие вопросы в облости национальной безопасности</t>
  </si>
  <si>
    <t>Другие вопросы</t>
  </si>
  <si>
    <t>Другие вопросы в области национальной безоапсности</t>
  </si>
  <si>
    <t>Дотация бюджетам по обеспечению сбалансированности бюджетов</t>
  </si>
  <si>
    <t>0401</t>
  </si>
  <si>
    <t>Общеэкономические вопросы</t>
  </si>
  <si>
    <t xml:space="preserve">                                                                Анализ исполнения райбюджета</t>
  </si>
  <si>
    <t xml:space="preserve">                     Анализ исполнения бюджета Александровского сельского поселения на 01.10.2019 г.</t>
  </si>
  <si>
    <t>исполнен на 01.10.2019 г.</t>
  </si>
  <si>
    <t>исполнено на 01.10.2019 г.</t>
  </si>
  <si>
    <t xml:space="preserve">                     Анализ исполнения бюджета Большесундырского сельского поселения на 01.10.2019 г.</t>
  </si>
  <si>
    <t>исполнено на 01.10.2019 г</t>
  </si>
  <si>
    <t xml:space="preserve">                     Анализ исполнения бюджета Ильинского сельского поселения на 01.10.2019 г.</t>
  </si>
  <si>
    <t xml:space="preserve">                     Анализ исполнения бюджета Ярославского сельского поселения на 01.10.2019 г.</t>
  </si>
  <si>
    <t xml:space="preserve">                     Анализ исполнения бюджета Ярабайкасинского сельского поселения на 01.10.2019 г.</t>
  </si>
  <si>
    <t xml:space="preserve">                     Анализ исполнения бюджета Юськасинского сельского поселения на 01.10.2019 г.</t>
  </si>
  <si>
    <t>исполнено на 01.10.2019г.</t>
  </si>
  <si>
    <t xml:space="preserve">                     Анализ исполнения бюджета Кадикасинского сельского поселения на 01.10.2019 г.</t>
  </si>
  <si>
    <t xml:space="preserve">                     Анализ исполнения бюджета Юнгинского сельского поселения на 01.10.2019 г.</t>
  </si>
  <si>
    <t xml:space="preserve">                     Анализ исполнения бюджета Моргаушского сельского поселения на 01.10.2019 г.</t>
  </si>
  <si>
    <t xml:space="preserve">                     Анализ исполнения бюджета Шатьмапосинского сельского поселения на 01.10.2019 г.</t>
  </si>
  <si>
    <t xml:space="preserve">                     Анализ исполнения бюджета Чуманкасинского сельского поселения на 01.10.2019 г.</t>
  </si>
  <si>
    <t xml:space="preserve">                     Анализ исполнения бюджета Хорнойского сельского поселения на 01.10.2019 г.</t>
  </si>
  <si>
    <t xml:space="preserve">                     Анализ исполнения бюджета Москакасинского сельского поселения на 01.10.2019 г.</t>
  </si>
  <si>
    <t xml:space="preserve">                     Анализ исполнения бюджета Тораевского сельского поселения на 01.10.2019 г.</t>
  </si>
  <si>
    <t xml:space="preserve">                     Анализ исполнения бюджета Орининского сельского поселения на 01.10.2019 г.</t>
  </si>
  <si>
    <t xml:space="preserve">                     Анализ исполнения бюджета Сятракасинского сельского поселения на 01.10.2019 г.</t>
  </si>
  <si>
    <t xml:space="preserve">                                                        Моргаушского района на 01.10.2019 г. </t>
  </si>
  <si>
    <t xml:space="preserve">исполнено на 01.10.2019 г. </t>
  </si>
  <si>
    <t>Анализ исполнения консолидированного бюджета Моргаушского районана 01.10.2019 г.</t>
  </si>
  <si>
    <t>об исполнении бюджетов поселений  Моргаушского района  на 1 октября 2019 г.</t>
  </si>
</sst>
</file>

<file path=xl/styles.xml><?xml version="1.0" encoding="utf-8"?>
<styleSheet xmlns="http://schemas.openxmlformats.org/spreadsheetml/2006/main">
  <numFmts count="22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#,##0.0"/>
    <numFmt numFmtId="168" formatCode="0.00000"/>
    <numFmt numFmtId="169" formatCode="_(* #,##0.0_);_(* \(#,##0.0\);_(* &quot;-&quot;??_);_(@_)"/>
    <numFmt numFmtId="170" formatCode="_-* #,##0.0_р_._-;\-* #,##0.0_р_._-;_-* &quot;-&quot;?_р_._-;_-@_-"/>
    <numFmt numFmtId="171" formatCode="_-* #,##0.00000_р_._-;\-* #,##0.00000_р_._-;_-* &quot;-&quot;?????_р_._-;_-@_-"/>
    <numFmt numFmtId="172" formatCode="#,##0.00000"/>
    <numFmt numFmtId="173" formatCode="0.000000"/>
    <numFmt numFmtId="174" formatCode="0.0000"/>
    <numFmt numFmtId="175" formatCode="_(* #,##0.0000_);_(* \(#,##0.0000\);_(* &quot;-&quot;??_);_(@_)"/>
    <numFmt numFmtId="176" formatCode="_(* #,##0.00000_);_(* \(#,##0.00000\);_(* &quot;-&quot;??_);_(@_)"/>
    <numFmt numFmtId="177" formatCode="0.0000000"/>
    <numFmt numFmtId="178" formatCode="_(* #,##0_);_(* \(#,##0\);_(* &quot;-&quot;??_);_(@_)"/>
    <numFmt numFmtId="179" formatCode="#,##0.000000"/>
    <numFmt numFmtId="180" formatCode="_-* #,##0.0000000_р_._-;\-* #,##0.0000000_р_._-;_-* &quot;-&quot;?????_р_._-;_-@_-"/>
    <numFmt numFmtId="181" formatCode="#,##0.00000000"/>
    <numFmt numFmtId="182" formatCode="_(* #,##0.000000_);_(* \(#,##0.000000\);_(* &quot;-&quot;??_);_(@_)"/>
    <numFmt numFmtId="183" formatCode="0.000"/>
    <numFmt numFmtId="184" formatCode="_(* #,##0.000_);_(* \(#,##0.000\);_(* &quot;-&quot;??_);_(@_)"/>
    <numFmt numFmtId="185" formatCode="_-* #,##0.00000\ _₽_-;\-* #,##0.00000\ _₽_-;_-* &quot;-&quot;?????\ _₽_-;_-@_-"/>
  </numFmts>
  <fonts count="42">
    <font>
      <sz val="10"/>
      <name val="Arial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44"/>
      <name val="Times New Roman"/>
      <family val="1"/>
      <charset val="204"/>
    </font>
    <font>
      <b/>
      <sz val="12"/>
      <color indexed="62"/>
      <name val="Times New Roman"/>
      <family val="1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Arial Cyr"/>
      <family val="2"/>
      <charset val="204"/>
    </font>
    <font>
      <sz val="14"/>
      <name val="Arial"/>
      <family val="2"/>
      <charset val="204"/>
    </font>
    <font>
      <sz val="14"/>
      <name val="Arial Cyr"/>
      <charset val="204"/>
    </font>
    <font>
      <sz val="14"/>
      <color indexed="8"/>
      <name val="Arial Cyr"/>
      <charset val="204"/>
    </font>
    <font>
      <b/>
      <sz val="14"/>
      <color indexed="8"/>
      <name val="Arial Cyr"/>
      <charset val="204"/>
    </font>
    <font>
      <b/>
      <sz val="14"/>
      <name val="Arial Cyr"/>
      <family val="2"/>
      <charset val="204"/>
    </font>
    <font>
      <b/>
      <sz val="14"/>
      <name val="Arial Cyr"/>
      <charset val="204"/>
    </font>
    <font>
      <b/>
      <sz val="14"/>
      <color indexed="8"/>
      <name val="Arial Cyr"/>
      <family val="2"/>
      <charset val="204"/>
    </font>
    <font>
      <sz val="14"/>
      <name val="TimesET"/>
    </font>
    <font>
      <sz val="14"/>
      <name val="TimesET"/>
      <charset val="204"/>
    </font>
    <font>
      <sz val="14"/>
      <color indexed="8"/>
      <name val="TimesET"/>
    </font>
    <font>
      <b/>
      <sz val="14"/>
      <name val="TimesET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6"/>
      <name val="Times New Roman Cyr"/>
      <family val="1"/>
      <charset val="204"/>
    </font>
    <font>
      <b/>
      <sz val="12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</cellStyleXfs>
  <cellXfs count="539">
    <xf numFmtId="0" fontId="0" fillId="0" borderId="0" xfId="0"/>
    <xf numFmtId="0" fontId="5" fillId="0" borderId="0" xfId="9" applyFont="1"/>
    <xf numFmtId="0" fontId="3" fillId="0" borderId="1" xfId="11" applyFont="1" applyBorder="1" applyAlignment="1">
      <alignment horizontal="center" vertical="center" wrapText="1"/>
    </xf>
    <xf numFmtId="0" fontId="3" fillId="0" borderId="1" xfId="11" applyFont="1" applyBorder="1" applyAlignment="1">
      <alignment horizontal="center"/>
    </xf>
    <xf numFmtId="0" fontId="3" fillId="0" borderId="1" xfId="11" applyFont="1" applyBorder="1"/>
    <xf numFmtId="166" fontId="3" fillId="0" borderId="1" xfId="11" applyNumberFormat="1" applyFont="1" applyBorder="1" applyAlignment="1">
      <alignment horizontal="right" vertical="center"/>
    </xf>
    <xf numFmtId="0" fontId="3" fillId="0" borderId="0" xfId="9" applyFont="1"/>
    <xf numFmtId="0" fontId="5" fillId="0" borderId="1" xfId="11" applyFont="1" applyBorder="1" applyAlignment="1">
      <alignment horizontal="center"/>
    </xf>
    <xf numFmtId="0" fontId="5" fillId="0" borderId="1" xfId="11" applyFont="1" applyBorder="1" applyAlignment="1">
      <alignment wrapText="1"/>
    </xf>
    <xf numFmtId="166" fontId="5" fillId="0" borderId="1" xfId="11" applyNumberFormat="1" applyFont="1" applyBorder="1" applyAlignment="1">
      <alignment horizontal="right" vertical="center"/>
    </xf>
    <xf numFmtId="166" fontId="5" fillId="0" borderId="1" xfId="11" applyNumberFormat="1" applyFont="1" applyFill="1" applyBorder="1" applyAlignment="1">
      <alignment horizontal="right" vertical="center"/>
    </xf>
    <xf numFmtId="0" fontId="5" fillId="0" borderId="1" xfId="11" applyFont="1" applyBorder="1"/>
    <xf numFmtId="166" fontId="5" fillId="0" borderId="1" xfId="0" applyNumberFormat="1" applyFont="1" applyBorder="1" applyAlignment="1">
      <alignment horizontal="right" vertical="center"/>
    </xf>
    <xf numFmtId="0" fontId="3" fillId="0" borderId="1" xfId="11" applyFont="1" applyBorder="1" applyAlignment="1">
      <alignment wrapText="1"/>
    </xf>
    <xf numFmtId="166" fontId="3" fillId="0" borderId="1" xfId="11" applyNumberFormat="1" applyFont="1" applyFill="1" applyBorder="1" applyAlignment="1">
      <alignment horizontal="right" vertical="center"/>
    </xf>
    <xf numFmtId="0" fontId="5" fillId="0" borderId="0" xfId="9" applyFont="1" applyFill="1"/>
    <xf numFmtId="0" fontId="5" fillId="0" borderId="1" xfId="11" applyFont="1" applyFill="1" applyBorder="1" applyAlignment="1">
      <alignment horizontal="center"/>
    </xf>
    <xf numFmtId="0" fontId="5" fillId="0" borderId="1" xfId="11" applyFont="1" applyFill="1" applyBorder="1"/>
    <xf numFmtId="0" fontId="5" fillId="0" borderId="1" xfId="11" applyFont="1" applyFill="1" applyBorder="1" applyAlignment="1">
      <alignment wrapText="1"/>
    </xf>
    <xf numFmtId="166" fontId="3" fillId="0" borderId="0" xfId="9" applyNumberFormat="1" applyFont="1"/>
    <xf numFmtId="166" fontId="5" fillId="2" borderId="1" xfId="2" applyNumberFormat="1" applyFont="1" applyFill="1" applyBorder="1" applyAlignment="1">
      <alignment horizontal="right" vertical="center" shrinkToFit="1"/>
    </xf>
    <xf numFmtId="0" fontId="3" fillId="0" borderId="1" xfId="11" applyFont="1" applyFill="1" applyBorder="1"/>
    <xf numFmtId="166" fontId="3" fillId="0" borderId="1" xfId="9" applyNumberFormat="1" applyFont="1" applyBorder="1" applyAlignment="1">
      <alignment horizontal="right" vertical="center"/>
    </xf>
    <xf numFmtId="0" fontId="3" fillId="0" borderId="2" xfId="11" applyFont="1" applyBorder="1" applyAlignment="1">
      <alignment horizontal="center"/>
    </xf>
    <xf numFmtId="0" fontId="3" fillId="0" borderId="2" xfId="11" applyFont="1" applyFill="1" applyBorder="1"/>
    <xf numFmtId="166" fontId="3" fillId="0" borderId="2" xfId="11" applyNumberFormat="1" applyFont="1" applyBorder="1" applyAlignment="1">
      <alignment horizontal="right" vertical="center"/>
    </xf>
    <xf numFmtId="168" fontId="5" fillId="0" borderId="0" xfId="9" applyNumberFormat="1" applyFont="1" applyAlignment="1">
      <alignment horizontal="right" vertical="center"/>
    </xf>
    <xf numFmtId="166" fontId="5" fillId="0" borderId="0" xfId="9" applyNumberFormat="1" applyFont="1" applyAlignment="1">
      <alignment horizontal="right" vertical="center"/>
    </xf>
    <xf numFmtId="0" fontId="3" fillId="0" borderId="1" xfId="9" applyFont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/>
    </xf>
    <xf numFmtId="49" fontId="3" fillId="0" borderId="1" xfId="9" applyNumberFormat="1" applyFont="1" applyBorder="1" applyAlignment="1">
      <alignment horizontal="center"/>
    </xf>
    <xf numFmtId="0" fontId="3" fillId="3" borderId="1" xfId="9" applyFont="1" applyFill="1" applyBorder="1" applyAlignment="1">
      <alignment wrapText="1"/>
    </xf>
    <xf numFmtId="169" fontId="3" fillId="0" borderId="1" xfId="9" applyNumberFormat="1" applyFont="1" applyBorder="1" applyAlignment="1">
      <alignment horizontal="right" vertical="center"/>
    </xf>
    <xf numFmtId="169" fontId="3" fillId="0" borderId="1" xfId="12" applyNumberFormat="1" applyFont="1" applyBorder="1" applyAlignment="1">
      <alignment horizontal="right" vertical="center"/>
    </xf>
    <xf numFmtId="166" fontId="3" fillId="0" borderId="1" xfId="6" applyNumberFormat="1" applyFont="1" applyBorder="1" applyAlignment="1">
      <alignment horizontal="right"/>
    </xf>
    <xf numFmtId="49" fontId="5" fillId="0" borderId="1" xfId="9" applyNumberFormat="1" applyFont="1" applyBorder="1" applyAlignment="1">
      <alignment horizontal="center"/>
    </xf>
    <xf numFmtId="0" fontId="5" fillId="3" borderId="1" xfId="9" applyFont="1" applyFill="1" applyBorder="1" applyAlignment="1">
      <alignment wrapText="1"/>
    </xf>
    <xf numFmtId="169" fontId="5" fillId="0" borderId="1" xfId="9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/>
    </xf>
    <xf numFmtId="0" fontId="5" fillId="0" borderId="1" xfId="9" applyFont="1" applyBorder="1" applyAlignment="1">
      <alignment wrapText="1"/>
    </xf>
    <xf numFmtId="169" fontId="5" fillId="0" borderId="1" xfId="9" applyNumberFormat="1" applyFont="1" applyBorder="1" applyAlignment="1">
      <alignment horizontal="right"/>
    </xf>
    <xf numFmtId="49" fontId="3" fillId="0" borderId="3" xfId="8" applyNumberFormat="1" applyFont="1" applyBorder="1" applyAlignment="1">
      <alignment horizontal="center"/>
    </xf>
    <xf numFmtId="0" fontId="3" fillId="3" borderId="1" xfId="8" applyFont="1" applyFill="1" applyBorder="1" applyAlignment="1">
      <alignment wrapText="1"/>
    </xf>
    <xf numFmtId="49" fontId="5" fillId="0" borderId="1" xfId="8" applyNumberFormat="1" applyFont="1" applyBorder="1" applyAlignment="1">
      <alignment horizontal="center"/>
    </xf>
    <xf numFmtId="0" fontId="5" fillId="0" borderId="1" xfId="8" applyFont="1" applyBorder="1" applyAlignment="1">
      <alignment wrapText="1"/>
    </xf>
    <xf numFmtId="49" fontId="5" fillId="0" borderId="3" xfId="9" applyNumberFormat="1" applyFont="1" applyBorder="1" applyAlignment="1">
      <alignment horizontal="center"/>
    </xf>
    <xf numFmtId="49" fontId="5" fillId="0" borderId="3" xfId="7" applyNumberFormat="1" applyFont="1" applyBorder="1" applyAlignment="1">
      <alignment horizontal="center"/>
    </xf>
    <xf numFmtId="0" fontId="6" fillId="0" borderId="1" xfId="7" applyFont="1" applyBorder="1" applyAlignment="1">
      <alignment wrapText="1"/>
    </xf>
    <xf numFmtId="169" fontId="3" fillId="0" borderId="1" xfId="6" applyNumberFormat="1" applyFont="1" applyBorder="1" applyAlignment="1">
      <alignment horizontal="right" vertical="center"/>
    </xf>
    <xf numFmtId="169" fontId="5" fillId="0" borderId="1" xfId="6" applyNumberFormat="1" applyFont="1" applyBorder="1" applyAlignment="1">
      <alignment horizontal="right" vertical="center"/>
    </xf>
    <xf numFmtId="170" fontId="3" fillId="0" borderId="0" xfId="9" applyNumberFormat="1" applyFont="1"/>
    <xf numFmtId="0" fontId="5" fillId="0" borderId="1" xfId="9" applyFont="1" applyBorder="1" applyAlignment="1">
      <alignment horizontal="left" wrapText="1"/>
    </xf>
    <xf numFmtId="0" fontId="3" fillId="0" borderId="1" xfId="9" applyFont="1" applyBorder="1" applyAlignment="1">
      <alignment horizontal="center"/>
    </xf>
    <xf numFmtId="0" fontId="5" fillId="0" borderId="1" xfId="9" applyFont="1" applyBorder="1" applyAlignment="1">
      <alignment horizontal="center"/>
    </xf>
    <xf numFmtId="0" fontId="5" fillId="0" borderId="1" xfId="9" applyFont="1" applyFill="1" applyBorder="1" applyAlignment="1">
      <alignment wrapText="1"/>
    </xf>
    <xf numFmtId="169" fontId="5" fillId="2" borderId="1" xfId="5" applyNumberFormat="1" applyFont="1" applyFill="1" applyBorder="1" applyAlignment="1">
      <alignment horizontal="right" vertical="top" shrinkToFit="1"/>
    </xf>
    <xf numFmtId="0" fontId="3" fillId="0" borderId="1" xfId="9" applyFont="1" applyFill="1" applyBorder="1" applyAlignment="1">
      <alignment wrapText="1"/>
    </xf>
    <xf numFmtId="0" fontId="3" fillId="0" borderId="1" xfId="9" applyFont="1" applyFill="1" applyBorder="1" applyAlignment="1">
      <alignment horizontal="center" wrapText="1"/>
    </xf>
    <xf numFmtId="0" fontId="5" fillId="0" borderId="0" xfId="9" applyFont="1" applyAlignment="1">
      <alignment horizontal="left"/>
    </xf>
    <xf numFmtId="0" fontId="5" fillId="0" borderId="0" xfId="9" applyFont="1" applyAlignment="1">
      <alignment wrapText="1"/>
    </xf>
    <xf numFmtId="168" fontId="5" fillId="0" borderId="0" xfId="9" applyNumberFormat="1" applyFont="1" applyAlignment="1">
      <alignment horizontal="center"/>
    </xf>
    <xf numFmtId="168" fontId="5" fillId="0" borderId="0" xfId="9" applyNumberFormat="1" applyFont="1" applyAlignment="1">
      <alignment horizontal="right"/>
    </xf>
    <xf numFmtId="166" fontId="5" fillId="0" borderId="0" xfId="9" applyNumberFormat="1" applyFont="1" applyAlignment="1">
      <alignment horizontal="center"/>
    </xf>
    <xf numFmtId="0" fontId="7" fillId="0" borderId="0" xfId="8" applyFont="1" applyAlignment="1">
      <alignment horizontal="left"/>
    </xf>
    <xf numFmtId="171" fontId="7" fillId="0" borderId="0" xfId="8" applyNumberFormat="1" applyFont="1"/>
    <xf numFmtId="0" fontId="7" fillId="0" borderId="0" xfId="8" applyFont="1"/>
    <xf numFmtId="0" fontId="7" fillId="0" borderId="0" xfId="8" applyFont="1" applyAlignment="1"/>
    <xf numFmtId="0" fontId="9" fillId="0" borderId="1" xfId="11" applyFont="1" applyBorder="1"/>
    <xf numFmtId="0" fontId="9" fillId="0" borderId="1" xfId="11" applyFont="1" applyBorder="1" applyAlignment="1">
      <alignment horizontal="center"/>
    </xf>
    <xf numFmtId="0" fontId="9" fillId="0" borderId="1" xfId="11" applyFont="1" applyBorder="1" applyAlignment="1">
      <alignment wrapText="1"/>
    </xf>
    <xf numFmtId="0" fontId="9" fillId="0" borderId="1" xfId="11" applyFont="1" applyBorder="1" applyAlignment="1">
      <alignment horizontal="center" vertical="top"/>
    </xf>
    <xf numFmtId="0" fontId="9" fillId="0" borderId="1" xfId="11" applyFont="1" applyBorder="1" applyAlignment="1">
      <alignment vertical="top" wrapText="1"/>
    </xf>
    <xf numFmtId="166" fontId="3" fillId="0" borderId="1" xfId="11" applyNumberFormat="1" applyFont="1" applyBorder="1" applyAlignment="1">
      <alignment horizontal="center" vertical="center" wrapText="1"/>
    </xf>
    <xf numFmtId="0" fontId="3" fillId="0" borderId="1" xfId="11" applyFont="1" applyFill="1" applyBorder="1" applyAlignment="1">
      <alignment horizontal="center" vertical="center" wrapText="1"/>
    </xf>
    <xf numFmtId="166" fontId="3" fillId="0" borderId="1" xfId="1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8" fontId="7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68" fontId="5" fillId="0" borderId="0" xfId="0" applyNumberFormat="1" applyFont="1" applyAlignment="1">
      <alignment horizontal="center" vertical="center" wrapText="1"/>
    </xf>
    <xf numFmtId="1" fontId="3" fillId="0" borderId="1" xfId="9" applyNumberFormat="1" applyFont="1" applyBorder="1" applyAlignment="1">
      <alignment horizontal="center" vertical="center" wrapText="1"/>
    </xf>
    <xf numFmtId="1" fontId="5" fillId="0" borderId="1" xfId="9" applyNumberFormat="1" applyFont="1" applyBorder="1" applyAlignment="1">
      <alignment horizontal="center" vertical="center"/>
    </xf>
    <xf numFmtId="0" fontId="3" fillId="0" borderId="1" xfId="9" applyFont="1" applyBorder="1" applyAlignment="1">
      <alignment horizontal="center" vertical="center"/>
    </xf>
    <xf numFmtId="168" fontId="8" fillId="0" borderId="0" xfId="0" applyNumberFormat="1" applyFont="1" applyAlignment="1">
      <alignment horizontal="center" vertical="center" wrapText="1"/>
    </xf>
    <xf numFmtId="166" fontId="5" fillId="3" borderId="1" xfId="11" applyNumberFormat="1" applyFont="1" applyFill="1" applyBorder="1" applyAlignment="1">
      <alignment horizontal="right" vertical="center"/>
    </xf>
    <xf numFmtId="166" fontId="5" fillId="0" borderId="1" xfId="9" applyNumberFormat="1" applyFont="1" applyBorder="1" applyAlignment="1">
      <alignment horizontal="right" vertical="center"/>
    </xf>
    <xf numFmtId="167" fontId="3" fillId="0" borderId="1" xfId="11" applyNumberFormat="1" applyFont="1" applyBorder="1" applyAlignment="1">
      <alignment horizontal="right" vertical="center"/>
    </xf>
    <xf numFmtId="168" fontId="3" fillId="0" borderId="0" xfId="9" applyNumberFormat="1" applyFont="1"/>
    <xf numFmtId="168" fontId="11" fillId="0" borderId="0" xfId="0" applyNumberFormat="1" applyFont="1" applyAlignment="1">
      <alignment horizontal="center" vertical="center" wrapText="1"/>
    </xf>
    <xf numFmtId="169" fontId="5" fillId="0" borderId="1" xfId="9" applyNumberFormat="1" applyFont="1" applyFill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 vertical="center"/>
    </xf>
    <xf numFmtId="177" fontId="7" fillId="0" borderId="0" xfId="0" applyNumberFormat="1" applyFont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right" vertical="center"/>
    </xf>
    <xf numFmtId="0" fontId="9" fillId="0" borderId="1" xfId="11" applyFont="1" applyBorder="1" applyAlignment="1">
      <alignment horizontal="center" vertical="center"/>
    </xf>
    <xf numFmtId="169" fontId="5" fillId="0" borderId="0" xfId="9" applyNumberFormat="1" applyFont="1" applyAlignment="1">
      <alignment horizontal="right"/>
    </xf>
    <xf numFmtId="166" fontId="3" fillId="0" borderId="1" xfId="12" applyNumberFormat="1" applyFont="1" applyBorder="1" applyAlignment="1">
      <alignment horizontal="right" vertical="center"/>
    </xf>
    <xf numFmtId="166" fontId="3" fillId="0" borderId="1" xfId="11" applyNumberFormat="1" applyFont="1" applyFill="1" applyBorder="1" applyAlignment="1">
      <alignment horizontal="center" vertical="center" wrapText="1"/>
    </xf>
    <xf numFmtId="166" fontId="5" fillId="0" borderId="1" xfId="9" applyNumberFormat="1" applyFont="1" applyBorder="1" applyAlignment="1">
      <alignment horizontal="right"/>
    </xf>
    <xf numFmtId="166" fontId="3" fillId="0" borderId="1" xfId="6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 vertical="center"/>
    </xf>
    <xf numFmtId="0" fontId="13" fillId="0" borderId="0" xfId="9" applyFont="1"/>
    <xf numFmtId="0" fontId="14" fillId="0" borderId="0" xfId="9" applyFont="1"/>
    <xf numFmtId="0" fontId="3" fillId="0" borderId="1" xfId="11" applyFont="1" applyBorder="1" applyAlignment="1">
      <alignment horizontal="center" vertical="top"/>
    </xf>
    <xf numFmtId="0" fontId="3" fillId="0" borderId="1" xfId="11" applyFont="1" applyBorder="1" applyAlignment="1">
      <alignment vertical="top" wrapText="1"/>
    </xf>
    <xf numFmtId="0" fontId="5" fillId="0" borderId="0" xfId="8" applyFont="1" applyAlignment="1">
      <alignment horizontal="left"/>
    </xf>
    <xf numFmtId="171" fontId="5" fillId="0" borderId="0" xfId="8" applyNumberFormat="1" applyFont="1"/>
    <xf numFmtId="0" fontId="5" fillId="0" borderId="0" xfId="8" applyFont="1"/>
    <xf numFmtId="0" fontId="5" fillId="0" borderId="0" xfId="8" applyFont="1" applyAlignment="1"/>
    <xf numFmtId="168" fontId="3" fillId="0" borderId="2" xfId="11" applyNumberFormat="1" applyFont="1" applyBorder="1" applyAlignment="1">
      <alignment horizontal="right" vertical="center"/>
    </xf>
    <xf numFmtId="175" fontId="7" fillId="0" borderId="0" xfId="8" applyNumberFormat="1" applyFont="1"/>
    <xf numFmtId="175" fontId="5" fillId="0" borderId="0" xfId="9" applyNumberFormat="1" applyFont="1" applyAlignment="1">
      <alignment horizontal="center"/>
    </xf>
    <xf numFmtId="176" fontId="5" fillId="0" borderId="0" xfId="8" applyNumberFormat="1" applyFont="1"/>
    <xf numFmtId="176" fontId="7" fillId="0" borderId="0" xfId="8" applyNumberFormat="1" applyFont="1"/>
    <xf numFmtId="176" fontId="5" fillId="0" borderId="0" xfId="9" applyNumberFormat="1" applyFont="1" applyAlignment="1">
      <alignment horizontal="center"/>
    </xf>
    <xf numFmtId="167" fontId="3" fillId="0" borderId="1" xfId="11" applyNumberFormat="1" applyFont="1" applyFill="1" applyBorder="1" applyAlignment="1">
      <alignment horizontal="right" vertical="center"/>
    </xf>
    <xf numFmtId="167" fontId="3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3" fillId="0" borderId="1" xfId="11" applyFont="1" applyFill="1" applyBorder="1" applyAlignment="1">
      <alignment horizontal="center"/>
    </xf>
    <xf numFmtId="0" fontId="3" fillId="0" borderId="1" xfId="11" applyFont="1" applyFill="1" applyBorder="1" applyAlignment="1">
      <alignment wrapText="1"/>
    </xf>
    <xf numFmtId="169" fontId="5" fillId="0" borderId="0" xfId="9" applyNumberFormat="1" applyFont="1" applyAlignment="1">
      <alignment horizontal="center"/>
    </xf>
    <xf numFmtId="166" fontId="3" fillId="0" borderId="1" xfId="1" applyNumberFormat="1" applyFont="1" applyBorder="1" applyAlignment="1">
      <alignment horizontal="right" vertical="center"/>
    </xf>
    <xf numFmtId="169" fontId="3" fillId="0" borderId="1" xfId="6" applyNumberFormat="1" applyFont="1" applyBorder="1" applyAlignment="1">
      <alignment horizontal="right"/>
    </xf>
    <xf numFmtId="180" fontId="5" fillId="0" borderId="0" xfId="8" applyNumberFormat="1" applyFont="1"/>
    <xf numFmtId="174" fontId="3" fillId="0" borderId="0" xfId="9" applyNumberFormat="1" applyFont="1"/>
    <xf numFmtId="175" fontId="8" fillId="0" borderId="0" xfId="8" applyNumberFormat="1" applyFont="1"/>
    <xf numFmtId="168" fontId="5" fillId="0" borderId="1" xfId="9" applyNumberFormat="1" applyFont="1" applyBorder="1" applyAlignment="1">
      <alignment horizontal="right" vertical="center"/>
    </xf>
    <xf numFmtId="168" fontId="7" fillId="0" borderId="0" xfId="8" applyNumberFormat="1" applyFont="1"/>
    <xf numFmtId="166" fontId="7" fillId="0" borderId="0" xfId="8" applyNumberFormat="1" applyFont="1"/>
    <xf numFmtId="168" fontId="3" fillId="0" borderId="1" xfId="11" applyNumberFormat="1" applyFont="1" applyBorder="1" applyAlignment="1">
      <alignment horizontal="center" vertical="center" wrapText="1"/>
    </xf>
    <xf numFmtId="176" fontId="5" fillId="0" borderId="1" xfId="9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8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177" fontId="5" fillId="0" borderId="0" xfId="0" applyNumberFormat="1" applyFont="1" applyBorder="1" applyAlignment="1">
      <alignment horizontal="center" vertical="center" wrapText="1"/>
    </xf>
    <xf numFmtId="168" fontId="7" fillId="0" borderId="0" xfId="0" applyNumberFormat="1" applyFont="1" applyBorder="1" applyAlignment="1">
      <alignment horizontal="center" vertical="center" wrapText="1"/>
    </xf>
    <xf numFmtId="173" fontId="7" fillId="0" borderId="0" xfId="0" applyNumberFormat="1" applyFont="1" applyBorder="1" applyAlignment="1">
      <alignment horizontal="center" vertical="center" wrapText="1"/>
    </xf>
    <xf numFmtId="168" fontId="8" fillId="0" borderId="0" xfId="0" applyNumberFormat="1" applyFont="1" applyBorder="1" applyAlignment="1">
      <alignment horizontal="center" vertical="center" wrapText="1"/>
    </xf>
    <xf numFmtId="2" fontId="3" fillId="0" borderId="1" xfId="11" applyNumberFormat="1" applyFont="1" applyBorder="1" applyAlignment="1">
      <alignment horizontal="center" vertical="center" wrapText="1"/>
    </xf>
    <xf numFmtId="2" fontId="3" fillId="0" borderId="1" xfId="11" applyNumberFormat="1" applyFont="1" applyFill="1" applyBorder="1" applyAlignment="1">
      <alignment horizontal="center" vertical="center" wrapText="1"/>
    </xf>
    <xf numFmtId="166" fontId="5" fillId="0" borderId="1" xfId="12" applyNumberFormat="1" applyFont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/>
    </xf>
    <xf numFmtId="169" fontId="3" fillId="3" borderId="1" xfId="9" applyNumberFormat="1" applyFont="1" applyFill="1" applyBorder="1" applyAlignment="1">
      <alignment horizontal="right" vertical="center"/>
    </xf>
    <xf numFmtId="171" fontId="3" fillId="0" borderId="0" xfId="9" applyNumberFormat="1" applyFont="1"/>
    <xf numFmtId="177" fontId="5" fillId="0" borderId="0" xfId="9" applyNumberFormat="1" applyFont="1"/>
    <xf numFmtId="0" fontId="16" fillId="3" borderId="0" xfId="0" applyFont="1" applyFill="1"/>
    <xf numFmtId="0" fontId="16" fillId="0" borderId="0" xfId="0" applyFont="1" applyFill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/>
    <xf numFmtId="0" fontId="16" fillId="3" borderId="0" xfId="0" applyFont="1" applyFill="1" applyAlignment="1">
      <alignment horizontal="left"/>
    </xf>
    <xf numFmtId="0" fontId="16" fillId="3" borderId="0" xfId="0" applyFont="1" applyFill="1" applyAlignment="1">
      <alignment vertical="center" wrapText="1"/>
    </xf>
    <xf numFmtId="0" fontId="16" fillId="3" borderId="0" xfId="0" applyFont="1" applyFill="1" applyAlignment="1">
      <alignment horizontal="left" vertical="center" wrapText="1"/>
    </xf>
    <xf numFmtId="0" fontId="17" fillId="3" borderId="0" xfId="0" applyFont="1" applyFill="1" applyAlignment="1">
      <alignment vertical="center" wrapText="1"/>
    </xf>
    <xf numFmtId="0" fontId="17" fillId="3" borderId="0" xfId="0" applyFont="1" applyFill="1" applyAlignment="1" applyProtection="1">
      <alignment vertical="center" wrapText="1"/>
      <protection locked="0"/>
    </xf>
    <xf numFmtId="0" fontId="18" fillId="3" borderId="0" xfId="0" applyFont="1" applyFill="1"/>
    <xf numFmtId="0" fontId="18" fillId="3" borderId="0" xfId="0" applyFont="1" applyFill="1" applyBorder="1" applyAlignment="1">
      <alignment vertical="center" wrapText="1"/>
    </xf>
    <xf numFmtId="168" fontId="18" fillId="3" borderId="0" xfId="0" applyNumberFormat="1" applyFont="1" applyFill="1" applyBorder="1"/>
    <xf numFmtId="172" fontId="18" fillId="3" borderId="0" xfId="0" applyNumberFormat="1" applyFont="1" applyFill="1"/>
    <xf numFmtId="0" fontId="18" fillId="4" borderId="0" xfId="0" applyFont="1" applyFill="1"/>
    <xf numFmtId="0" fontId="18" fillId="3" borderId="0" xfId="0" applyFont="1" applyFill="1" applyAlignment="1"/>
    <xf numFmtId="4" fontId="18" fillId="3" borderId="0" xfId="0" applyNumberFormat="1" applyFont="1" applyFill="1"/>
    <xf numFmtId="172" fontId="16" fillId="3" borderId="0" xfId="0" applyNumberFormat="1" applyFont="1" applyFill="1"/>
    <xf numFmtId="181" fontId="16" fillId="3" borderId="0" xfId="0" applyNumberFormat="1" applyFont="1" applyFill="1"/>
    <xf numFmtId="179" fontId="16" fillId="3" borderId="0" xfId="0" applyNumberFormat="1" applyFont="1" applyFill="1"/>
    <xf numFmtId="168" fontId="18" fillId="5" borderId="0" xfId="0" applyNumberFormat="1" applyFont="1" applyFill="1" applyBorder="1"/>
    <xf numFmtId="172" fontId="18" fillId="5" borderId="0" xfId="0" applyNumberFormat="1" applyFont="1" applyFill="1"/>
    <xf numFmtId="0" fontId="18" fillId="5" borderId="0" xfId="0" applyFont="1" applyFill="1"/>
    <xf numFmtId="178" fontId="5" fillId="0" borderId="1" xfId="6" applyNumberFormat="1" applyFont="1" applyBorder="1" applyAlignment="1">
      <alignment horizontal="right" vertical="center"/>
    </xf>
    <xf numFmtId="178" fontId="5" fillId="0" borderId="1" xfId="9" applyNumberFormat="1" applyFont="1" applyBorder="1" applyAlignment="1">
      <alignment horizontal="right" vertical="center"/>
    </xf>
    <xf numFmtId="178" fontId="3" fillId="0" borderId="1" xfId="6" applyNumberFormat="1" applyFont="1" applyBorder="1" applyAlignment="1">
      <alignment horizontal="right" vertical="center"/>
    </xf>
    <xf numFmtId="1" fontId="3" fillId="0" borderId="2" xfId="11" applyNumberFormat="1" applyFont="1" applyBorder="1" applyAlignment="1">
      <alignment horizontal="right" vertical="center"/>
    </xf>
    <xf numFmtId="1" fontId="3" fillId="0" borderId="1" xfId="11" applyNumberFormat="1" applyFont="1" applyBorder="1" applyAlignment="1">
      <alignment horizontal="center" vertical="center" wrapText="1"/>
    </xf>
    <xf numFmtId="1" fontId="3" fillId="0" borderId="1" xfId="11" applyNumberFormat="1" applyFont="1" applyFill="1" applyBorder="1" applyAlignment="1">
      <alignment horizontal="center" vertical="center" wrapText="1"/>
    </xf>
    <xf numFmtId="166" fontId="5" fillId="0" borderId="0" xfId="9" applyNumberFormat="1" applyFont="1" applyAlignment="1">
      <alignment horizontal="right"/>
    </xf>
    <xf numFmtId="165" fontId="3" fillId="0" borderId="1" xfId="9" applyNumberFormat="1" applyFont="1" applyBorder="1" applyAlignment="1">
      <alignment horizontal="right" vertical="center"/>
    </xf>
    <xf numFmtId="165" fontId="3" fillId="0" borderId="2" xfId="11" applyNumberFormat="1" applyFont="1" applyBorder="1" applyAlignment="1">
      <alignment horizontal="right" vertical="center"/>
    </xf>
    <xf numFmtId="165" fontId="3" fillId="0" borderId="1" xfId="11" applyNumberFormat="1" applyFont="1" applyBorder="1" applyAlignment="1">
      <alignment horizontal="center" vertical="center" wrapText="1"/>
    </xf>
    <xf numFmtId="169" fontId="7" fillId="0" borderId="0" xfId="8" applyNumberFormat="1" applyFont="1"/>
    <xf numFmtId="167" fontId="3" fillId="0" borderId="2" xfId="11" applyNumberFormat="1" applyFont="1" applyBorder="1" applyAlignment="1">
      <alignment horizontal="right" vertical="center"/>
    </xf>
    <xf numFmtId="166" fontId="5" fillId="2" borderId="1" xfId="3" applyNumberFormat="1" applyFont="1" applyFill="1" applyBorder="1" applyAlignment="1">
      <alignment horizontal="right" vertical="center" shrinkToFit="1"/>
    </xf>
    <xf numFmtId="166" fontId="5" fillId="2" borderId="1" xfId="4" applyNumberFormat="1" applyFont="1" applyFill="1" applyBorder="1" applyAlignment="1">
      <alignment horizontal="right" vertical="center" shrinkToFit="1"/>
    </xf>
    <xf numFmtId="166" fontId="5" fillId="0" borderId="0" xfId="9" applyNumberFormat="1" applyFont="1" applyFill="1"/>
    <xf numFmtId="166" fontId="5" fillId="2" borderId="1" xfId="5" applyNumberFormat="1" applyFont="1" applyFill="1" applyBorder="1" applyAlignment="1">
      <alignment horizontal="right" vertical="top" shrinkToFit="1"/>
    </xf>
    <xf numFmtId="166" fontId="3" fillId="0" borderId="1" xfId="0" applyNumberFormat="1" applyFont="1" applyBorder="1" applyAlignment="1">
      <alignment horizontal="right" vertical="center"/>
    </xf>
    <xf numFmtId="166" fontId="5" fillId="0" borderId="0" xfId="9" applyNumberFormat="1" applyFont="1"/>
    <xf numFmtId="166" fontId="5" fillId="0" borderId="1" xfId="0" applyNumberFormat="1" applyFont="1" applyFill="1" applyBorder="1" applyAlignment="1">
      <alignment horizontal="right" vertical="center"/>
    </xf>
    <xf numFmtId="169" fontId="3" fillId="0" borderId="1" xfId="11" applyNumberFormat="1" applyFont="1" applyBorder="1" applyAlignment="1">
      <alignment horizontal="right" vertical="center"/>
    </xf>
    <xf numFmtId="167" fontId="3" fillId="0" borderId="1" xfId="9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/>
    </xf>
    <xf numFmtId="169" fontId="5" fillId="0" borderId="1" xfId="12" applyNumberFormat="1" applyFont="1" applyFill="1" applyBorder="1" applyAlignment="1">
      <alignment horizontal="right" vertical="center"/>
    </xf>
    <xf numFmtId="169" fontId="5" fillId="2" borderId="1" xfId="12" applyNumberFormat="1" applyFont="1" applyFill="1" applyBorder="1" applyAlignment="1">
      <alignment horizontal="right" vertical="top" shrinkToFit="1"/>
    </xf>
    <xf numFmtId="172" fontId="3" fillId="0" borderId="0" xfId="9" applyNumberFormat="1" applyFont="1"/>
    <xf numFmtId="166" fontId="19" fillId="0" borderId="1" xfId="0" applyNumberFormat="1" applyFont="1" applyBorder="1" applyAlignment="1">
      <alignment horizontal="center" vertical="center" wrapText="1"/>
    </xf>
    <xf numFmtId="166" fontId="20" fillId="3" borderId="1" xfId="0" applyNumberFormat="1" applyFont="1" applyFill="1" applyBorder="1" applyAlignment="1">
      <alignment horizontal="center" vertical="center" wrapText="1"/>
    </xf>
    <xf numFmtId="166" fontId="20" fillId="0" borderId="1" xfId="0" applyNumberFormat="1" applyFont="1" applyBorder="1" applyAlignment="1">
      <alignment horizontal="center" vertical="center" wrapText="1"/>
    </xf>
    <xf numFmtId="166" fontId="19" fillId="3" borderId="1" xfId="0" applyNumberFormat="1" applyFont="1" applyFill="1" applyBorder="1" applyAlignment="1">
      <alignment horizontal="center" vertical="center" wrapText="1"/>
    </xf>
    <xf numFmtId="166" fontId="19" fillId="6" borderId="1" xfId="0" applyNumberFormat="1" applyFont="1" applyFill="1" applyBorder="1" applyAlignment="1">
      <alignment horizontal="center" vertical="center" wrapText="1"/>
    </xf>
    <xf numFmtId="166" fontId="20" fillId="0" borderId="1" xfId="0" applyNumberFormat="1" applyFont="1" applyFill="1" applyBorder="1" applyAlignment="1">
      <alignment horizontal="center" vertical="center" wrapText="1"/>
    </xf>
    <xf numFmtId="166" fontId="19" fillId="0" borderId="1" xfId="0" applyNumberFormat="1" applyFont="1" applyFill="1" applyBorder="1" applyAlignment="1">
      <alignment horizontal="center" vertical="center" wrapText="1"/>
    </xf>
    <xf numFmtId="166" fontId="19" fillId="5" borderId="1" xfId="0" applyNumberFormat="1" applyFont="1" applyFill="1" applyBorder="1" applyAlignment="1">
      <alignment horizontal="center" vertical="center" wrapText="1"/>
    </xf>
    <xf numFmtId="166" fontId="20" fillId="6" borderId="1" xfId="0" applyNumberFormat="1" applyFont="1" applyFill="1" applyBorder="1" applyAlignment="1">
      <alignment horizontal="center" vertical="center" wrapText="1"/>
    </xf>
    <xf numFmtId="167" fontId="20" fillId="3" borderId="1" xfId="0" applyNumberFormat="1" applyFont="1" applyFill="1" applyBorder="1" applyAlignment="1">
      <alignment horizontal="center" vertical="center" wrapText="1"/>
    </xf>
    <xf numFmtId="167" fontId="20" fillId="0" borderId="1" xfId="0" applyNumberFormat="1" applyFont="1" applyBorder="1" applyAlignment="1">
      <alignment horizontal="center" vertical="center" wrapText="1"/>
    </xf>
    <xf numFmtId="2" fontId="20" fillId="3" borderId="1" xfId="0" applyNumberFormat="1" applyFont="1" applyFill="1" applyBorder="1" applyAlignment="1">
      <alignment horizontal="center" vertical="center" wrapText="1"/>
    </xf>
    <xf numFmtId="167" fontId="20" fillId="0" borderId="3" xfId="0" applyNumberFormat="1" applyFont="1" applyBorder="1" applyAlignment="1">
      <alignment horizontal="center" vertical="center" wrapText="1"/>
    </xf>
    <xf numFmtId="166" fontId="5" fillId="5" borderId="1" xfId="11" applyNumberFormat="1" applyFont="1" applyFill="1" applyBorder="1" applyAlignment="1">
      <alignment horizontal="right" vertical="center"/>
    </xf>
    <xf numFmtId="2" fontId="3" fillId="0" borderId="0" xfId="9" applyNumberFormat="1" applyFont="1"/>
    <xf numFmtId="2" fontId="5" fillId="0" borderId="0" xfId="0" applyNumberFormat="1" applyFont="1" applyBorder="1" applyAlignment="1">
      <alignment horizontal="center" vertical="center" wrapText="1"/>
    </xf>
    <xf numFmtId="0" fontId="18" fillId="5" borderId="0" xfId="0" applyFont="1" applyFill="1" applyAlignment="1"/>
    <xf numFmtId="169" fontId="3" fillId="0" borderId="2" xfId="11" applyNumberFormat="1" applyFont="1" applyBorder="1" applyAlignment="1">
      <alignment horizontal="right" vertical="center"/>
    </xf>
    <xf numFmtId="167" fontId="5" fillId="0" borderId="1" xfId="0" applyNumberFormat="1" applyFont="1" applyBorder="1" applyAlignment="1">
      <alignment horizontal="right" vertical="center"/>
    </xf>
    <xf numFmtId="167" fontId="5" fillId="0" borderId="1" xfId="11" applyNumberFormat="1" applyFont="1" applyFill="1" applyBorder="1" applyAlignment="1">
      <alignment horizontal="right" vertical="center"/>
    </xf>
    <xf numFmtId="169" fontId="5" fillId="0" borderId="1" xfId="11" applyNumberFormat="1" applyFont="1" applyBorder="1" applyAlignment="1">
      <alignment horizontal="right" vertical="center"/>
    </xf>
    <xf numFmtId="169" fontId="5" fillId="0" borderId="1" xfId="11" applyNumberFormat="1" applyFont="1" applyFill="1" applyBorder="1" applyAlignment="1">
      <alignment horizontal="right" vertical="center"/>
    </xf>
    <xf numFmtId="169" fontId="5" fillId="0" borderId="1" xfId="0" applyNumberFormat="1" applyFont="1" applyBorder="1" applyAlignment="1">
      <alignment horizontal="right" vertical="center"/>
    </xf>
    <xf numFmtId="169" fontId="3" fillId="0" borderId="1" xfId="11" applyNumberFormat="1" applyFont="1" applyFill="1" applyBorder="1" applyAlignment="1">
      <alignment horizontal="right" vertical="center"/>
    </xf>
    <xf numFmtId="169" fontId="3" fillId="0" borderId="1" xfId="1" applyNumberFormat="1" applyFont="1" applyBorder="1" applyAlignment="1">
      <alignment horizontal="right" vertical="center"/>
    </xf>
    <xf numFmtId="169" fontId="5" fillId="3" borderId="1" xfId="0" applyNumberFormat="1" applyFont="1" applyFill="1" applyBorder="1" applyAlignment="1">
      <alignment horizontal="right" vertical="center"/>
    </xf>
    <xf numFmtId="169" fontId="5" fillId="2" borderId="1" xfId="2" applyNumberFormat="1" applyFont="1" applyFill="1" applyBorder="1" applyAlignment="1">
      <alignment horizontal="right" vertical="center" shrinkToFit="1"/>
    </xf>
    <xf numFmtId="169" fontId="5" fillId="2" borderId="1" xfId="3" applyNumberFormat="1" applyFont="1" applyFill="1" applyBorder="1" applyAlignment="1">
      <alignment horizontal="right" vertical="center" shrinkToFit="1"/>
    </xf>
    <xf numFmtId="169" fontId="5" fillId="2" borderId="1" xfId="4" applyNumberFormat="1" applyFont="1" applyFill="1" applyBorder="1" applyAlignment="1">
      <alignment horizontal="right" vertical="center" shrinkToFit="1"/>
    </xf>
    <xf numFmtId="169" fontId="3" fillId="0" borderId="1" xfId="0" applyNumberFormat="1" applyFont="1" applyBorder="1" applyAlignment="1">
      <alignment horizontal="right" vertical="center"/>
    </xf>
    <xf numFmtId="176" fontId="5" fillId="0" borderId="1" xfId="11" applyNumberFormat="1" applyFont="1" applyFill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1" xfId="11" applyNumberFormat="1" applyFont="1" applyFill="1" applyBorder="1" applyAlignment="1">
      <alignment horizontal="right" vertical="center"/>
    </xf>
    <xf numFmtId="168" fontId="3" fillId="0" borderId="1" xfId="11" applyNumberFormat="1" applyFont="1" applyBorder="1" applyAlignment="1">
      <alignment horizontal="right" vertical="center"/>
    </xf>
    <xf numFmtId="172" fontId="5" fillId="0" borderId="0" xfId="9" applyNumberFormat="1" applyFont="1" applyAlignment="1">
      <alignment horizontal="center"/>
    </xf>
    <xf numFmtId="172" fontId="5" fillId="0" borderId="0" xfId="9" applyNumberFormat="1" applyFont="1" applyAlignment="1">
      <alignment horizontal="right"/>
    </xf>
    <xf numFmtId="169" fontId="5" fillId="5" borderId="1" xfId="9" applyNumberFormat="1" applyFont="1" applyFill="1" applyBorder="1" applyAlignment="1">
      <alignment horizontal="right" vertical="center"/>
    </xf>
    <xf numFmtId="169" fontId="3" fillId="5" borderId="1" xfId="6" applyNumberFormat="1" applyFont="1" applyFill="1" applyBorder="1" applyAlignment="1">
      <alignment horizontal="right" vertical="center"/>
    </xf>
    <xf numFmtId="169" fontId="5" fillId="5" borderId="1" xfId="6" applyNumberFormat="1" applyFont="1" applyFill="1" applyBorder="1" applyAlignment="1">
      <alignment horizontal="right" vertical="center"/>
    </xf>
    <xf numFmtId="178" fontId="5" fillId="5" borderId="1" xfId="6" applyNumberFormat="1" applyFont="1" applyFill="1" applyBorder="1" applyAlignment="1">
      <alignment horizontal="right" vertical="center"/>
    </xf>
    <xf numFmtId="178" fontId="5" fillId="5" borderId="1" xfId="9" applyNumberFormat="1" applyFont="1" applyFill="1" applyBorder="1" applyAlignment="1">
      <alignment horizontal="right" vertical="center"/>
    </xf>
    <xf numFmtId="172" fontId="3" fillId="0" borderId="2" xfId="11" applyNumberFormat="1" applyFont="1" applyBorder="1" applyAlignment="1">
      <alignment horizontal="right" vertical="center"/>
    </xf>
    <xf numFmtId="166" fontId="3" fillId="2" borderId="1" xfId="4" applyNumberFormat="1" applyFont="1" applyFill="1" applyBorder="1" applyAlignment="1">
      <alignment horizontal="right" vertical="center" shrinkToFit="1"/>
    </xf>
    <xf numFmtId="166" fontId="23" fillId="0" borderId="1" xfId="6" applyNumberFormat="1" applyFont="1" applyBorder="1" applyAlignment="1">
      <alignment horizontal="right"/>
    </xf>
    <xf numFmtId="0" fontId="24" fillId="0" borderId="1" xfId="11" applyFont="1" applyBorder="1" applyAlignment="1">
      <alignment horizontal="center"/>
    </xf>
    <xf numFmtId="0" fontId="24" fillId="0" borderId="1" xfId="11" applyFont="1" applyBorder="1" applyAlignment="1"/>
    <xf numFmtId="172" fontId="5" fillId="0" borderId="0" xfId="9" applyNumberFormat="1" applyFont="1"/>
    <xf numFmtId="172" fontId="7" fillId="0" borderId="0" xfId="8" applyNumberFormat="1" applyFont="1"/>
    <xf numFmtId="176" fontId="3" fillId="0" borderId="0" xfId="9" applyNumberFormat="1" applyFont="1"/>
    <xf numFmtId="172" fontId="3" fillId="0" borderId="1" xfId="11" applyNumberFormat="1" applyFont="1" applyBorder="1" applyAlignment="1">
      <alignment horizontal="right" vertical="center"/>
    </xf>
    <xf numFmtId="172" fontId="3" fillId="3" borderId="1" xfId="12" applyNumberFormat="1" applyFont="1" applyFill="1" applyBorder="1" applyAlignment="1">
      <alignment horizontal="right" vertical="center"/>
    </xf>
    <xf numFmtId="2" fontId="3" fillId="0" borderId="1" xfId="11" applyNumberFormat="1" applyFont="1" applyBorder="1" applyAlignment="1">
      <alignment horizontal="right" vertical="center"/>
    </xf>
    <xf numFmtId="172" fontId="3" fillId="0" borderId="1" xfId="12" applyNumberFormat="1" applyFont="1" applyBorder="1" applyAlignment="1">
      <alignment horizontal="right" vertical="center"/>
    </xf>
    <xf numFmtId="176" fontId="3" fillId="0" borderId="1" xfId="11" applyNumberFormat="1" applyFont="1" applyBorder="1" applyAlignment="1">
      <alignment horizontal="right" vertical="center"/>
    </xf>
    <xf numFmtId="176" fontId="3" fillId="3" borderId="1" xfId="12" applyNumberFormat="1" applyFont="1" applyFill="1" applyBorder="1" applyAlignment="1">
      <alignment horizontal="right" vertical="center"/>
    </xf>
    <xf numFmtId="176" fontId="3" fillId="0" borderId="1" xfId="12" applyNumberFormat="1" applyFont="1" applyBorder="1" applyAlignment="1">
      <alignment horizontal="right" vertical="center"/>
    </xf>
    <xf numFmtId="179" fontId="3" fillId="0" borderId="1" xfId="11" applyNumberFormat="1" applyFont="1" applyBorder="1" applyAlignment="1">
      <alignment horizontal="right" vertical="center"/>
    </xf>
    <xf numFmtId="179" fontId="3" fillId="3" borderId="1" xfId="12" applyNumberFormat="1" applyFont="1" applyFill="1" applyBorder="1" applyAlignment="1">
      <alignment horizontal="right" vertical="center"/>
    </xf>
    <xf numFmtId="183" fontId="3" fillId="0" borderId="1" xfId="11" applyNumberFormat="1" applyFont="1" applyBorder="1" applyAlignment="1">
      <alignment horizontal="right" vertical="center"/>
    </xf>
    <xf numFmtId="168" fontId="18" fillId="0" borderId="0" xfId="0" applyNumberFormat="1" applyFont="1" applyFill="1" applyBorder="1"/>
    <xf numFmtId="172" fontId="18" fillId="0" borderId="0" xfId="0" applyNumberFormat="1" applyFont="1" applyFill="1"/>
    <xf numFmtId="0" fontId="18" fillId="0" borderId="0" xfId="0" applyFont="1" applyFill="1"/>
    <xf numFmtId="176" fontId="3" fillId="0" borderId="1" xfId="9" applyNumberFormat="1" applyFont="1" applyBorder="1" applyAlignment="1">
      <alignment horizontal="right" vertical="center"/>
    </xf>
    <xf numFmtId="174" fontId="3" fillId="0" borderId="1" xfId="1" applyNumberFormat="1" applyFont="1" applyBorder="1" applyAlignment="1">
      <alignment horizontal="right" vertical="center"/>
    </xf>
    <xf numFmtId="166" fontId="5" fillId="0" borderId="1" xfId="2" applyNumberFormat="1" applyFont="1" applyFill="1" applyBorder="1" applyAlignment="1">
      <alignment horizontal="right" vertical="center"/>
    </xf>
    <xf numFmtId="166" fontId="5" fillId="2" borderId="1" xfId="0" applyNumberFormat="1" applyFont="1" applyFill="1" applyBorder="1" applyAlignment="1">
      <alignment horizontal="right" vertical="center" shrinkToFit="1"/>
    </xf>
    <xf numFmtId="183" fontId="5" fillId="0" borderId="1" xfId="11" applyNumberFormat="1" applyFont="1" applyFill="1" applyBorder="1" applyAlignment="1">
      <alignment horizontal="right" vertical="center"/>
    </xf>
    <xf numFmtId="184" fontId="3" fillId="0" borderId="1" xfId="11" applyNumberFormat="1" applyFont="1" applyBorder="1" applyAlignment="1">
      <alignment horizontal="right" vertical="center"/>
    </xf>
    <xf numFmtId="166" fontId="20" fillId="5" borderId="1" xfId="0" applyNumberFormat="1" applyFont="1" applyFill="1" applyBorder="1" applyAlignment="1">
      <alignment horizontal="center" vertical="center" wrapText="1"/>
    </xf>
    <xf numFmtId="166" fontId="25" fillId="0" borderId="1" xfId="6" applyNumberFormat="1" applyFont="1" applyBorder="1" applyAlignment="1">
      <alignment horizontal="right"/>
    </xf>
    <xf numFmtId="167" fontId="3" fillId="0" borderId="0" xfId="9" applyNumberFormat="1" applyFont="1"/>
    <xf numFmtId="185" fontId="3" fillId="0" borderId="0" xfId="9" applyNumberFormat="1" applyFont="1"/>
    <xf numFmtId="2" fontId="3" fillId="0" borderId="1" xfId="11" applyNumberFormat="1" applyFont="1" applyFill="1" applyBorder="1" applyAlignment="1">
      <alignment horizontal="right" vertical="center"/>
    </xf>
    <xf numFmtId="2" fontId="5" fillId="2" borderId="1" xfId="4" applyNumberFormat="1" applyFont="1" applyFill="1" applyBorder="1" applyAlignment="1">
      <alignment horizontal="right" vertical="center" shrinkToFit="1"/>
    </xf>
    <xf numFmtId="2" fontId="5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167" fontId="22" fillId="0" borderId="1" xfId="11" applyNumberFormat="1" applyFont="1" applyBorder="1" applyAlignment="1">
      <alignment horizontal="right" vertical="center"/>
    </xf>
    <xf numFmtId="49" fontId="3" fillId="0" borderId="1" xfId="12" applyNumberFormat="1" applyFont="1" applyBorder="1" applyAlignment="1">
      <alignment horizontal="right" vertical="center"/>
    </xf>
    <xf numFmtId="0" fontId="3" fillId="0" borderId="8" xfId="11" applyFont="1" applyBorder="1" applyAlignment="1">
      <alignment horizontal="center"/>
    </xf>
    <xf numFmtId="0" fontId="3" fillId="0" borderId="8" xfId="11" applyFont="1" applyBorder="1"/>
    <xf numFmtId="166" fontId="3" fillId="0" borderId="8" xfId="11" applyNumberFormat="1" applyFont="1" applyBorder="1" applyAlignment="1">
      <alignment horizontal="right" vertical="center"/>
    </xf>
    <xf numFmtId="165" fontId="5" fillId="0" borderId="1" xfId="12" applyFont="1" applyBorder="1" applyAlignment="1">
      <alignment horizontal="center"/>
    </xf>
    <xf numFmtId="165" fontId="5" fillId="0" borderId="1" xfId="12" applyFont="1" applyBorder="1"/>
    <xf numFmtId="165" fontId="5" fillId="0" borderId="1" xfId="12" applyFont="1" applyBorder="1" applyAlignment="1">
      <alignment horizontal="right" vertical="center"/>
    </xf>
    <xf numFmtId="165" fontId="5" fillId="0" borderId="0" xfId="12" applyFont="1"/>
    <xf numFmtId="0" fontId="28" fillId="3" borderId="3" xfId="0" applyFont="1" applyFill="1" applyBorder="1" applyAlignment="1">
      <alignment vertical="center" wrapText="1"/>
    </xf>
    <xf numFmtId="0" fontId="28" fillId="3" borderId="4" xfId="0" applyFont="1" applyFill="1" applyBorder="1" applyAlignment="1">
      <alignment vertical="center" wrapText="1"/>
    </xf>
    <xf numFmtId="0" fontId="28" fillId="3" borderId="5" xfId="0" applyFont="1" applyFill="1" applyBorder="1" applyAlignment="1">
      <alignment vertical="center" wrapText="1"/>
    </xf>
    <xf numFmtId="0" fontId="28" fillId="3" borderId="7" xfId="0" applyFont="1" applyFill="1" applyBorder="1" applyAlignment="1">
      <alignment horizontal="left" vertical="center" wrapText="1"/>
    </xf>
    <xf numFmtId="0" fontId="28" fillId="3" borderId="6" xfId="0" applyFont="1" applyFill="1" applyBorder="1" applyAlignment="1">
      <alignment horizontal="left" vertical="center" wrapText="1"/>
    </xf>
    <xf numFmtId="0" fontId="28" fillId="3" borderId="8" xfId="0" applyFont="1" applyFill="1" applyBorder="1" applyAlignment="1">
      <alignment vertical="center" wrapText="1"/>
    </xf>
    <xf numFmtId="0" fontId="28" fillId="3" borderId="0" xfId="0" applyFont="1" applyFill="1" applyBorder="1" applyAlignment="1">
      <alignment vertical="center" wrapText="1"/>
    </xf>
    <xf numFmtId="0" fontId="28" fillId="3" borderId="0" xfId="0" applyFont="1" applyFill="1" applyBorder="1" applyAlignment="1">
      <alignment horizontal="center" vertical="center" wrapText="1"/>
    </xf>
    <xf numFmtId="0" fontId="28" fillId="3" borderId="4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49" fontId="28" fillId="3" borderId="9" xfId="0" applyNumberFormat="1" applyFont="1" applyFill="1" applyBorder="1" applyAlignment="1">
      <alignment horizontal="center" vertical="center" wrapText="1"/>
    </xf>
    <xf numFmtId="49" fontId="28" fillId="3" borderId="6" xfId="0" applyNumberFormat="1" applyFont="1" applyFill="1" applyBorder="1" applyAlignment="1">
      <alignment horizontal="center" vertical="center" wrapText="1"/>
    </xf>
    <xf numFmtId="49" fontId="28" fillId="3" borderId="4" xfId="0" applyNumberFormat="1" applyFont="1" applyFill="1" applyBorder="1" applyAlignment="1">
      <alignment horizontal="center" vertical="center" wrapText="1"/>
    </xf>
    <xf numFmtId="49" fontId="28" fillId="3" borderId="7" xfId="0" applyNumberFormat="1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28" fillId="3" borderId="0" xfId="0" applyFont="1" applyFill="1" applyAlignment="1">
      <alignment horizontal="center"/>
    </xf>
    <xf numFmtId="0" fontId="28" fillId="3" borderId="1" xfId="0" applyFont="1" applyFill="1" applyBorder="1" applyAlignment="1">
      <alignment horizontal="center"/>
    </xf>
    <xf numFmtId="166" fontId="28" fillId="3" borderId="1" xfId="0" applyNumberFormat="1" applyFont="1" applyFill="1" applyBorder="1"/>
    <xf numFmtId="167" fontId="28" fillId="0" borderId="1" xfId="0" applyNumberFormat="1" applyFont="1" applyFill="1" applyBorder="1"/>
    <xf numFmtId="167" fontId="28" fillId="3" borderId="1" xfId="0" applyNumberFormat="1" applyFont="1" applyFill="1" applyBorder="1" applyAlignment="1">
      <alignment vertical="center" wrapText="1"/>
    </xf>
    <xf numFmtId="167" fontId="27" fillId="3" borderId="1" xfId="0" applyNumberFormat="1" applyFont="1" applyFill="1" applyBorder="1"/>
    <xf numFmtId="167" fontId="28" fillId="3" borderId="1" xfId="0" applyNumberFormat="1" applyFont="1" applyFill="1" applyBorder="1" applyAlignment="1" applyProtection="1">
      <alignment vertical="center" wrapText="1"/>
    </xf>
    <xf numFmtId="167" fontId="28" fillId="5" borderId="1" xfId="0" applyNumberFormat="1" applyFont="1" applyFill="1" applyBorder="1" applyAlignment="1" applyProtection="1">
      <alignment vertical="center" wrapText="1"/>
    </xf>
    <xf numFmtId="166" fontId="28" fillId="3" borderId="1" xfId="0" applyNumberFormat="1" applyFont="1" applyFill="1" applyBorder="1" applyAlignment="1">
      <alignment vertical="center" wrapText="1"/>
    </xf>
    <xf numFmtId="167" fontId="28" fillId="3" borderId="1" xfId="0" applyNumberFormat="1" applyFont="1" applyFill="1" applyBorder="1" applyAlignment="1" applyProtection="1">
      <alignment vertical="center" wrapText="1"/>
      <protection locked="0"/>
    </xf>
    <xf numFmtId="166" fontId="28" fillId="5" borderId="1" xfId="0" applyNumberFormat="1" applyFont="1" applyFill="1" applyBorder="1" applyAlignment="1" applyProtection="1">
      <alignment vertical="center" wrapText="1"/>
      <protection locked="0"/>
    </xf>
    <xf numFmtId="167" fontId="28" fillId="0" borderId="1" xfId="0" applyNumberFormat="1" applyFont="1" applyFill="1" applyBorder="1" applyAlignment="1">
      <alignment vertical="center" wrapText="1"/>
    </xf>
    <xf numFmtId="166" fontId="28" fillId="3" borderId="1" xfId="0" applyNumberFormat="1" applyFont="1" applyFill="1" applyBorder="1" applyAlignment="1" applyProtection="1">
      <alignment vertical="center" wrapText="1"/>
      <protection locked="0"/>
    </xf>
    <xf numFmtId="167" fontId="28" fillId="5" borderId="1" xfId="0" applyNumberFormat="1" applyFont="1" applyFill="1" applyBorder="1" applyAlignment="1" applyProtection="1">
      <alignment vertical="center" wrapText="1"/>
      <protection locked="0"/>
    </xf>
    <xf numFmtId="167" fontId="28" fillId="5" borderId="1" xfId="0" applyNumberFormat="1" applyFont="1" applyFill="1" applyBorder="1" applyAlignment="1">
      <alignment vertical="center" wrapText="1"/>
    </xf>
    <xf numFmtId="172" fontId="28" fillId="3" borderId="1" xfId="0" applyNumberFormat="1" applyFont="1" applyFill="1" applyBorder="1" applyAlignment="1">
      <alignment vertical="center" wrapText="1"/>
    </xf>
    <xf numFmtId="167" fontId="28" fillId="3" borderId="1" xfId="0" applyNumberFormat="1" applyFont="1" applyFill="1" applyBorder="1" applyAlignment="1">
      <alignment horizontal="right" vertical="center" wrapText="1"/>
    </xf>
    <xf numFmtId="167" fontId="29" fillId="3" borderId="1" xfId="0" applyNumberFormat="1" applyFont="1" applyFill="1" applyBorder="1" applyAlignment="1" applyProtection="1">
      <alignment vertical="center" wrapText="1"/>
      <protection locked="0"/>
    </xf>
    <xf numFmtId="167" fontId="26" fillId="3" borderId="1" xfId="0" applyNumberFormat="1" applyFont="1" applyFill="1" applyBorder="1" applyAlignment="1">
      <alignment vertical="center" wrapText="1"/>
    </xf>
    <xf numFmtId="167" fontId="28" fillId="0" borderId="1" xfId="0" applyNumberFormat="1" applyFont="1" applyFill="1" applyBorder="1" applyAlignment="1" applyProtection="1">
      <alignment vertical="center" wrapText="1"/>
      <protection locked="0"/>
    </xf>
    <xf numFmtId="166" fontId="28" fillId="0" borderId="1" xfId="0" applyNumberFormat="1" applyFont="1" applyFill="1" applyBorder="1" applyAlignment="1" applyProtection="1">
      <alignment vertical="center" wrapText="1"/>
      <protection locked="0"/>
    </xf>
    <xf numFmtId="172" fontId="28" fillId="0" borderId="1" xfId="0" applyNumberFormat="1" applyFont="1" applyFill="1" applyBorder="1" applyAlignment="1">
      <alignment vertical="center" wrapText="1"/>
    </xf>
    <xf numFmtId="167" fontId="28" fillId="0" borderId="1" xfId="0" applyNumberFormat="1" applyFont="1" applyFill="1" applyBorder="1" applyAlignment="1">
      <alignment horizontal="right" vertical="center" wrapText="1"/>
    </xf>
    <xf numFmtId="167" fontId="29" fillId="3" borderId="1" xfId="0" applyNumberFormat="1" applyFont="1" applyFill="1" applyBorder="1" applyAlignment="1">
      <alignment vertical="center" wrapText="1"/>
    </xf>
    <xf numFmtId="166" fontId="28" fillId="0" borderId="1" xfId="0" applyNumberFormat="1" applyFont="1" applyFill="1" applyBorder="1" applyAlignment="1">
      <alignment vertical="center" wrapText="1"/>
    </xf>
    <xf numFmtId="167" fontId="29" fillId="0" borderId="1" xfId="0" applyNumberFormat="1" applyFont="1" applyFill="1" applyBorder="1" applyAlignment="1" applyProtection="1">
      <alignment vertical="center" wrapText="1"/>
      <protection locked="0"/>
    </xf>
    <xf numFmtId="167" fontId="27" fillId="0" borderId="1" xfId="0" applyNumberFormat="1" applyFont="1" applyFill="1" applyBorder="1"/>
    <xf numFmtId="166" fontId="28" fillId="0" borderId="1" xfId="0" applyNumberFormat="1" applyFont="1" applyFill="1" applyBorder="1"/>
    <xf numFmtId="167" fontId="28" fillId="0" borderId="1" xfId="0" applyNumberFormat="1" applyFont="1" applyFill="1" applyBorder="1" applyAlignment="1" applyProtection="1">
      <alignment vertical="center" wrapText="1"/>
    </xf>
    <xf numFmtId="166" fontId="28" fillId="5" borderId="1" xfId="0" applyNumberFormat="1" applyFont="1" applyFill="1" applyBorder="1"/>
    <xf numFmtId="167" fontId="28" fillId="5" borderId="1" xfId="0" applyNumberFormat="1" applyFont="1" applyFill="1" applyBorder="1"/>
    <xf numFmtId="167" fontId="27" fillId="5" borderId="1" xfId="0" applyNumberFormat="1" applyFont="1" applyFill="1" applyBorder="1"/>
    <xf numFmtId="166" fontId="28" fillId="5" borderId="1" xfId="0" applyNumberFormat="1" applyFont="1" applyFill="1" applyBorder="1" applyAlignment="1">
      <alignment vertical="center" wrapText="1"/>
    </xf>
    <xf numFmtId="172" fontId="28" fillId="5" borderId="1" xfId="0" applyNumberFormat="1" applyFont="1" applyFill="1" applyBorder="1" applyAlignment="1">
      <alignment vertical="center" wrapText="1"/>
    </xf>
    <xf numFmtId="167" fontId="28" fillId="5" borderId="1" xfId="0" applyNumberFormat="1" applyFont="1" applyFill="1" applyBorder="1" applyAlignment="1">
      <alignment horizontal="right" vertical="center" wrapText="1"/>
    </xf>
    <xf numFmtId="167" fontId="29" fillId="5" borderId="1" xfId="0" applyNumberFormat="1" applyFont="1" applyFill="1" applyBorder="1" applyAlignment="1" applyProtection="1">
      <alignment vertical="center" wrapText="1"/>
      <protection locked="0"/>
    </xf>
    <xf numFmtId="167" fontId="26" fillId="5" borderId="1" xfId="0" applyNumberFormat="1" applyFont="1" applyFill="1" applyBorder="1" applyAlignment="1">
      <alignment vertical="center" wrapText="1"/>
    </xf>
    <xf numFmtId="167" fontId="26" fillId="0" borderId="1" xfId="0" applyNumberFormat="1" applyFont="1" applyFill="1" applyBorder="1" applyAlignment="1">
      <alignment vertical="center" wrapText="1"/>
    </xf>
    <xf numFmtId="167" fontId="28" fillId="3" borderId="1" xfId="0" applyNumberFormat="1" applyFont="1" applyFill="1" applyBorder="1"/>
    <xf numFmtId="167" fontId="27" fillId="0" borderId="1" xfId="0" applyNumberFormat="1" applyFont="1" applyFill="1" applyBorder="1" applyAlignment="1">
      <alignment vertical="center" wrapText="1"/>
    </xf>
    <xf numFmtId="179" fontId="28" fillId="3" borderId="1" xfId="0" applyNumberFormat="1" applyFont="1" applyFill="1" applyBorder="1" applyAlignment="1" applyProtection="1">
      <alignment vertical="center" wrapText="1"/>
      <protection locked="0"/>
    </xf>
    <xf numFmtId="179" fontId="28" fillId="3" borderId="1" xfId="0" applyNumberFormat="1" applyFont="1" applyFill="1" applyBorder="1" applyAlignment="1">
      <alignment vertical="center" wrapText="1"/>
    </xf>
    <xf numFmtId="167" fontId="30" fillId="0" borderId="1" xfId="0" applyNumberFormat="1" applyFont="1" applyFill="1" applyBorder="1" applyAlignment="1">
      <alignment vertical="center" wrapText="1"/>
    </xf>
    <xf numFmtId="167" fontId="31" fillId="3" borderId="1" xfId="0" applyNumberFormat="1" applyFont="1" applyFill="1" applyBorder="1" applyAlignment="1">
      <alignment vertical="center" wrapText="1"/>
    </xf>
    <xf numFmtId="167" fontId="32" fillId="0" borderId="1" xfId="0" applyNumberFormat="1" applyFont="1" applyFill="1" applyBorder="1" applyAlignment="1">
      <alignment vertical="center" wrapText="1"/>
    </xf>
    <xf numFmtId="167" fontId="32" fillId="3" borderId="1" xfId="0" applyNumberFormat="1" applyFont="1" applyFill="1" applyBorder="1" applyAlignment="1">
      <alignment vertical="center" wrapText="1"/>
    </xf>
    <xf numFmtId="167" fontId="33" fillId="0" borderId="1" xfId="0" applyNumberFormat="1" applyFont="1" applyFill="1" applyBorder="1" applyAlignment="1">
      <alignment vertical="center" wrapText="1"/>
    </xf>
    <xf numFmtId="167" fontId="31" fillId="3" borderId="1" xfId="0" applyNumberFormat="1" applyFont="1" applyFill="1" applyBorder="1" applyAlignment="1">
      <alignment horizontal="right" vertical="center" wrapText="1"/>
    </xf>
    <xf numFmtId="167" fontId="31" fillId="0" borderId="1" xfId="0" applyNumberFormat="1" applyFont="1" applyFill="1" applyBorder="1" applyAlignment="1">
      <alignment vertical="center" wrapText="1"/>
    </xf>
    <xf numFmtId="0" fontId="34" fillId="3" borderId="1" xfId="10" applyFont="1" applyFill="1" applyBorder="1" applyAlignment="1">
      <alignment vertical="center" wrapText="1"/>
    </xf>
    <xf numFmtId="0" fontId="35" fillId="3" borderId="1" xfId="10" applyFont="1" applyFill="1" applyBorder="1" applyAlignment="1" applyProtection="1">
      <alignment vertical="center" wrapText="1"/>
      <protection locked="0"/>
    </xf>
    <xf numFmtId="0" fontId="35" fillId="0" borderId="1" xfId="10" applyFont="1" applyFill="1" applyBorder="1" applyAlignment="1" applyProtection="1">
      <alignment vertical="center" wrapText="1"/>
      <protection locked="0"/>
    </xf>
    <xf numFmtId="0" fontId="34" fillId="5" borderId="1" xfId="10" applyFont="1" applyFill="1" applyBorder="1" applyAlignment="1">
      <alignment vertical="center" wrapText="1"/>
    </xf>
    <xf numFmtId="0" fontId="35" fillId="5" borderId="1" xfId="10" applyFont="1" applyFill="1" applyBorder="1" applyAlignment="1" applyProtection="1">
      <alignment vertical="center" wrapText="1"/>
      <protection locked="0"/>
    </xf>
    <xf numFmtId="0" fontId="34" fillId="0" borderId="1" xfId="10" applyFont="1" applyFill="1" applyBorder="1" applyAlignment="1">
      <alignment vertical="center" wrapText="1"/>
    </xf>
    <xf numFmtId="0" fontId="36" fillId="0" borderId="1" xfId="10" applyFont="1" applyFill="1" applyBorder="1" applyAlignment="1">
      <alignment vertical="center" wrapText="1"/>
    </xf>
    <xf numFmtId="0" fontId="34" fillId="3" borderId="3" xfId="10" applyFont="1" applyFill="1" applyBorder="1" applyAlignment="1">
      <alignment vertical="center" wrapText="1"/>
    </xf>
    <xf numFmtId="0" fontId="35" fillId="3" borderId="5" xfId="10" applyFont="1" applyFill="1" applyBorder="1" applyAlignment="1" applyProtection="1">
      <alignment vertical="center" wrapText="1"/>
      <protection locked="0"/>
    </xf>
    <xf numFmtId="0" fontId="38" fillId="3" borderId="0" xfId="0" applyFont="1" applyFill="1" applyAlignment="1">
      <alignment vertical="center" wrapText="1"/>
    </xf>
    <xf numFmtId="0" fontId="38" fillId="0" borderId="0" xfId="0" applyFont="1" applyFill="1" applyAlignment="1">
      <alignment vertical="center" wrapText="1"/>
    </xf>
    <xf numFmtId="0" fontId="38" fillId="3" borderId="0" xfId="0" applyFont="1" applyFill="1"/>
    <xf numFmtId="0" fontId="39" fillId="3" borderId="0" xfId="0" applyFont="1" applyFill="1" applyAlignment="1">
      <alignment vertical="center" wrapText="1"/>
    </xf>
    <xf numFmtId="0" fontId="32" fillId="3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9" fillId="3" borderId="0" xfId="0" applyFont="1" applyFill="1"/>
    <xf numFmtId="0" fontId="19" fillId="0" borderId="1" xfId="11" applyFont="1" applyBorder="1" applyAlignment="1">
      <alignment horizontal="center" vertical="center" wrapText="1"/>
    </xf>
    <xf numFmtId="166" fontId="19" fillId="0" borderId="1" xfId="11" applyNumberFormat="1" applyFont="1" applyBorder="1" applyAlignment="1">
      <alignment horizontal="center" vertical="center" wrapText="1"/>
    </xf>
    <xf numFmtId="166" fontId="19" fillId="0" borderId="1" xfId="11" applyNumberFormat="1" applyFont="1" applyFill="1" applyBorder="1" applyAlignment="1">
      <alignment horizontal="center" vertical="center" wrapText="1"/>
    </xf>
    <xf numFmtId="166" fontId="19" fillId="0" borderId="1" xfId="11" applyNumberFormat="1" applyFont="1" applyBorder="1" applyAlignment="1">
      <alignment horizontal="center" vertical="center"/>
    </xf>
    <xf numFmtId="0" fontId="19" fillId="0" borderId="1" xfId="11" applyFont="1" applyBorder="1" applyAlignment="1">
      <alignment horizontal="center"/>
    </xf>
    <xf numFmtId="0" fontId="19" fillId="0" borderId="1" xfId="11" applyFont="1" applyBorder="1"/>
    <xf numFmtId="166" fontId="19" fillId="0" borderId="1" xfId="11" applyNumberFormat="1" applyFont="1" applyBorder="1" applyAlignment="1">
      <alignment horizontal="right" vertical="center"/>
    </xf>
    <xf numFmtId="0" fontId="20" fillId="0" borderId="1" xfId="11" applyFont="1" applyBorder="1" applyAlignment="1">
      <alignment horizontal="center"/>
    </xf>
    <xf numFmtId="0" fontId="20" fillId="0" borderId="1" xfId="11" applyFont="1" applyBorder="1" applyAlignment="1">
      <alignment wrapText="1"/>
    </xf>
    <xf numFmtId="166" fontId="20" fillId="0" borderId="1" xfId="11" applyNumberFormat="1" applyFont="1" applyBorder="1" applyAlignment="1">
      <alignment horizontal="right" vertical="center"/>
    </xf>
    <xf numFmtId="166" fontId="20" fillId="0" borderId="1" xfId="11" applyNumberFormat="1" applyFont="1" applyFill="1" applyBorder="1" applyAlignment="1">
      <alignment horizontal="right" vertical="center"/>
    </xf>
    <xf numFmtId="0" fontId="19" fillId="0" borderId="1" xfId="11" applyFont="1" applyBorder="1" applyAlignment="1">
      <alignment wrapText="1"/>
    </xf>
    <xf numFmtId="0" fontId="20" fillId="0" borderId="1" xfId="11" applyFont="1" applyBorder="1"/>
    <xf numFmtId="166" fontId="20" fillId="0" borderId="1" xfId="0" applyNumberFormat="1" applyFont="1" applyBorder="1" applyAlignment="1">
      <alignment horizontal="right" vertical="center"/>
    </xf>
    <xf numFmtId="0" fontId="20" fillId="0" borderId="1" xfId="11" applyFont="1" applyFill="1" applyBorder="1" applyAlignment="1">
      <alignment horizontal="center"/>
    </xf>
    <xf numFmtId="0" fontId="20" fillId="0" borderId="1" xfId="11" applyFont="1" applyFill="1" applyBorder="1"/>
    <xf numFmtId="166" fontId="20" fillId="3" borderId="1" xfId="0" applyNumberFormat="1" applyFont="1" applyFill="1" applyBorder="1" applyAlignment="1">
      <alignment horizontal="right" vertical="center"/>
    </xf>
    <xf numFmtId="166" fontId="19" fillId="0" borderId="1" xfId="0" applyNumberFormat="1" applyFont="1" applyBorder="1" applyAlignment="1">
      <alignment horizontal="right" vertical="center"/>
    </xf>
    <xf numFmtId="1" fontId="19" fillId="0" borderId="1" xfId="11" applyNumberFormat="1" applyFont="1" applyBorder="1" applyAlignment="1">
      <alignment horizontal="center"/>
    </xf>
    <xf numFmtId="166" fontId="19" fillId="0" borderId="1" xfId="11" applyNumberFormat="1" applyFont="1" applyBorder="1" applyAlignment="1">
      <alignment wrapText="1"/>
    </xf>
    <xf numFmtId="0" fontId="19" fillId="0" borderId="1" xfId="11" applyFont="1" applyBorder="1" applyAlignment="1">
      <alignment horizontal="center" vertical="top"/>
    </xf>
    <xf numFmtId="0" fontId="19" fillId="0" borderId="1" xfId="11" applyFont="1" applyBorder="1" applyAlignment="1">
      <alignment vertical="top" wrapText="1"/>
    </xf>
    <xf numFmtId="0" fontId="20" fillId="0" borderId="1" xfId="11" applyFont="1" applyFill="1" applyBorder="1" applyAlignment="1">
      <alignment wrapText="1"/>
    </xf>
    <xf numFmtId="166" fontId="20" fillId="3" borderId="1" xfId="12" applyNumberFormat="1" applyFont="1" applyFill="1" applyBorder="1" applyAlignment="1">
      <alignment horizontal="right" vertical="center"/>
    </xf>
    <xf numFmtId="166" fontId="20" fillId="3" borderId="1" xfId="11" applyNumberFormat="1" applyFont="1" applyFill="1" applyBorder="1" applyAlignment="1">
      <alignment horizontal="right" vertical="center"/>
    </xf>
    <xf numFmtId="166" fontId="20" fillId="5" borderId="1" xfId="11" applyNumberFormat="1" applyFont="1" applyFill="1" applyBorder="1" applyAlignment="1">
      <alignment horizontal="right" vertical="center"/>
    </xf>
    <xf numFmtId="0" fontId="20" fillId="0" borderId="1" xfId="11" applyFont="1" applyBorder="1" applyAlignment="1">
      <alignment horizontal="left" wrapText="1"/>
    </xf>
    <xf numFmtId="166" fontId="20" fillId="2" borderId="1" xfId="2" applyNumberFormat="1" applyFont="1" applyFill="1" applyBorder="1" applyAlignment="1">
      <alignment horizontal="right" vertical="center" shrinkToFit="1"/>
    </xf>
    <xf numFmtId="166" fontId="20" fillId="2" borderId="1" xfId="3" applyNumberFormat="1" applyFont="1" applyFill="1" applyBorder="1" applyAlignment="1">
      <alignment horizontal="right" vertical="center" shrinkToFit="1"/>
    </xf>
    <xf numFmtId="166" fontId="20" fillId="2" borderId="1" xfId="4" applyNumberFormat="1" applyFont="1" applyFill="1" applyBorder="1" applyAlignment="1">
      <alignment horizontal="right" vertical="center" shrinkToFit="1"/>
    </xf>
    <xf numFmtId="166" fontId="19" fillId="0" borderId="1" xfId="11" applyNumberFormat="1" applyFont="1" applyFill="1" applyBorder="1" applyAlignment="1">
      <alignment horizontal="right" vertical="center"/>
    </xf>
    <xf numFmtId="166" fontId="19" fillId="5" borderId="1" xfId="12" applyNumberFormat="1" applyFont="1" applyFill="1" applyBorder="1" applyAlignment="1">
      <alignment horizontal="right" vertical="center"/>
    </xf>
    <xf numFmtId="0" fontId="19" fillId="0" borderId="1" xfId="11" applyFont="1" applyFill="1" applyBorder="1"/>
    <xf numFmtId="166" fontId="19" fillId="5" borderId="1" xfId="11" applyNumberFormat="1" applyFont="1" applyFill="1" applyBorder="1" applyAlignment="1">
      <alignment horizontal="right" vertical="center"/>
    </xf>
    <xf numFmtId="166" fontId="19" fillId="0" borderId="1" xfId="9" applyNumberFormat="1" applyFont="1" applyBorder="1" applyAlignment="1">
      <alignment horizontal="right" vertical="center"/>
    </xf>
    <xf numFmtId="0" fontId="19" fillId="0" borderId="2" xfId="11" applyFont="1" applyBorder="1" applyAlignment="1">
      <alignment horizontal="center"/>
    </xf>
    <xf numFmtId="0" fontId="19" fillId="0" borderId="2" xfId="11" applyFont="1" applyFill="1" applyBorder="1"/>
    <xf numFmtId="166" fontId="19" fillId="0" borderId="2" xfId="11" applyNumberFormat="1" applyFont="1" applyBorder="1" applyAlignment="1">
      <alignment horizontal="right" vertical="center"/>
    </xf>
    <xf numFmtId="166" fontId="20" fillId="0" borderId="0" xfId="9" applyNumberFormat="1" applyFont="1" applyAlignment="1">
      <alignment horizontal="right" vertical="center"/>
    </xf>
    <xf numFmtId="0" fontId="19" fillId="0" borderId="1" xfId="9" applyFont="1" applyBorder="1" applyAlignment="1">
      <alignment horizontal="center" vertical="center" wrapText="1"/>
    </xf>
    <xf numFmtId="0" fontId="20" fillId="0" borderId="1" xfId="9" applyFont="1" applyBorder="1" applyAlignment="1">
      <alignment horizontal="center" vertical="center"/>
    </xf>
    <xf numFmtId="1" fontId="19" fillId="0" borderId="1" xfId="9" applyNumberFormat="1" applyFont="1" applyBorder="1" applyAlignment="1">
      <alignment horizontal="center" vertical="center" wrapText="1"/>
    </xf>
    <xf numFmtId="166" fontId="19" fillId="0" borderId="1" xfId="9" applyNumberFormat="1" applyFont="1" applyBorder="1" applyAlignment="1">
      <alignment horizontal="center" vertical="center" wrapText="1"/>
    </xf>
    <xf numFmtId="49" fontId="19" fillId="0" borderId="1" xfId="9" applyNumberFormat="1" applyFont="1" applyBorder="1" applyAlignment="1">
      <alignment horizontal="center"/>
    </xf>
    <xf numFmtId="0" fontId="19" fillId="3" borderId="1" xfId="9" applyFont="1" applyFill="1" applyBorder="1" applyAlignment="1">
      <alignment wrapText="1"/>
    </xf>
    <xf numFmtId="166" fontId="19" fillId="0" borderId="1" xfId="6" applyNumberFormat="1" applyFont="1" applyBorder="1" applyAlignment="1">
      <alignment horizontal="right"/>
    </xf>
    <xf numFmtId="49" fontId="20" fillId="0" borderId="1" xfId="9" applyNumberFormat="1" applyFont="1" applyBorder="1" applyAlignment="1">
      <alignment horizontal="center"/>
    </xf>
    <xf numFmtId="0" fontId="20" fillId="3" borderId="1" xfId="9" applyFont="1" applyFill="1" applyBorder="1" applyAlignment="1">
      <alignment wrapText="1"/>
    </xf>
    <xf numFmtId="166" fontId="20" fillId="0" borderId="1" xfId="9" applyNumberFormat="1" applyFont="1" applyBorder="1" applyAlignment="1">
      <alignment horizontal="right" vertical="center"/>
    </xf>
    <xf numFmtId="0" fontId="20" fillId="0" borderId="1" xfId="9" applyFont="1" applyBorder="1" applyAlignment="1">
      <alignment wrapText="1"/>
    </xf>
    <xf numFmtId="166" fontId="20" fillId="0" borderId="1" xfId="6" applyNumberFormat="1" applyFont="1" applyBorder="1" applyAlignment="1">
      <alignment horizontal="right"/>
    </xf>
    <xf numFmtId="166" fontId="20" fillId="0" borderId="1" xfId="9" applyNumberFormat="1" applyFont="1" applyBorder="1" applyAlignment="1">
      <alignment horizontal="right"/>
    </xf>
    <xf numFmtId="49" fontId="19" fillId="0" borderId="3" xfId="8" applyNumberFormat="1" applyFont="1" applyBorder="1" applyAlignment="1">
      <alignment horizontal="center"/>
    </xf>
    <xf numFmtId="0" fontId="19" fillId="3" borderId="1" xfId="8" applyFont="1" applyFill="1" applyBorder="1" applyAlignment="1">
      <alignment wrapText="1"/>
    </xf>
    <xf numFmtId="49" fontId="20" fillId="0" borderId="1" xfId="8" applyNumberFormat="1" applyFont="1" applyBorder="1" applyAlignment="1">
      <alignment horizontal="center"/>
    </xf>
    <xf numFmtId="0" fontId="20" fillId="0" borderId="1" xfId="8" applyFont="1" applyBorder="1" applyAlignment="1">
      <alignment wrapText="1"/>
    </xf>
    <xf numFmtId="49" fontId="20" fillId="0" borderId="3" xfId="9" applyNumberFormat="1" applyFont="1" applyBorder="1" applyAlignment="1">
      <alignment horizontal="center"/>
    </xf>
    <xf numFmtId="49" fontId="20" fillId="0" borderId="3" xfId="7" applyNumberFormat="1" applyFont="1" applyBorder="1" applyAlignment="1">
      <alignment horizontal="center"/>
    </xf>
    <xf numFmtId="0" fontId="40" fillId="0" borderId="1" xfId="7" applyFont="1" applyBorder="1" applyAlignment="1">
      <alignment wrapText="1"/>
    </xf>
    <xf numFmtId="166" fontId="20" fillId="0" borderId="1" xfId="9" applyNumberFormat="1" applyFont="1" applyBorder="1" applyAlignment="1">
      <alignment horizontal="right" vertical="center" wrapText="1"/>
    </xf>
    <xf numFmtId="166" fontId="19" fillId="0" borderId="1" xfId="6" applyNumberFormat="1" applyFont="1" applyBorder="1" applyAlignment="1">
      <alignment horizontal="right" vertical="center"/>
    </xf>
    <xf numFmtId="166" fontId="20" fillId="0" borderId="1" xfId="6" applyNumberFormat="1" applyFont="1" applyBorder="1" applyAlignment="1">
      <alignment horizontal="right" vertical="center"/>
    </xf>
    <xf numFmtId="0" fontId="20" fillId="0" borderId="1" xfId="9" applyFont="1" applyBorder="1" applyAlignment="1">
      <alignment horizontal="left" wrapText="1"/>
    </xf>
    <xf numFmtId="0" fontId="19" fillId="3" borderId="1" xfId="9" applyFont="1" applyFill="1" applyBorder="1" applyAlignment="1">
      <alignment horizontal="left" wrapText="1"/>
    </xf>
    <xf numFmtId="0" fontId="19" fillId="0" borderId="1" xfId="9" applyFont="1" applyBorder="1" applyAlignment="1">
      <alignment horizontal="center"/>
    </xf>
    <xf numFmtId="0" fontId="20" fillId="0" borderId="1" xfId="9" applyFont="1" applyBorder="1" applyAlignment="1">
      <alignment horizontal="center"/>
    </xf>
    <xf numFmtId="0" fontId="20" fillId="0" borderId="1" xfId="9" applyFont="1" applyFill="1" applyBorder="1" applyAlignment="1">
      <alignment wrapText="1"/>
    </xf>
    <xf numFmtId="166" fontId="19" fillId="0" borderId="1" xfId="9" applyNumberFormat="1" applyFont="1" applyBorder="1" applyAlignment="1">
      <alignment horizontal="right"/>
    </xf>
    <xf numFmtId="0" fontId="19" fillId="0" borderId="1" xfId="9" applyFont="1" applyFill="1" applyBorder="1" applyAlignment="1">
      <alignment wrapText="1"/>
    </xf>
    <xf numFmtId="0" fontId="19" fillId="0" borderId="1" xfId="9" applyFont="1" applyFill="1" applyBorder="1" applyAlignment="1">
      <alignment horizontal="center" wrapText="1"/>
    </xf>
    <xf numFmtId="0" fontId="20" fillId="0" borderId="0" xfId="9" applyFont="1" applyAlignment="1">
      <alignment horizontal="left"/>
    </xf>
    <xf numFmtId="0" fontId="20" fillId="0" borderId="0" xfId="9" applyFont="1" applyAlignment="1">
      <alignment wrapText="1"/>
    </xf>
    <xf numFmtId="166" fontId="19" fillId="0" borderId="0" xfId="9" applyNumberFormat="1" applyFont="1" applyAlignment="1">
      <alignment horizontal="right"/>
    </xf>
    <xf numFmtId="166" fontId="20" fillId="0" borderId="0" xfId="9" applyNumberFormat="1" applyFont="1" applyAlignment="1">
      <alignment horizontal="center"/>
    </xf>
    <xf numFmtId="0" fontId="20" fillId="0" borderId="0" xfId="8" applyFont="1" applyAlignment="1">
      <alignment horizontal="left"/>
    </xf>
    <xf numFmtId="166" fontId="20" fillId="0" borderId="0" xfId="8" applyNumberFormat="1" applyFont="1"/>
    <xf numFmtId="0" fontId="20" fillId="0" borderId="0" xfId="8" applyFont="1"/>
    <xf numFmtId="0" fontId="20" fillId="0" borderId="0" xfId="8" applyFont="1" applyAlignment="1"/>
    <xf numFmtId="0" fontId="19" fillId="0" borderId="0" xfId="11" applyFont="1" applyAlignment="1">
      <alignment horizontal="center"/>
    </xf>
    <xf numFmtId="49" fontId="5" fillId="0" borderId="3" xfId="8" applyNumberFormat="1" applyFont="1" applyBorder="1" applyAlignment="1">
      <alignment horizontal="center"/>
    </xf>
    <xf numFmtId="49" fontId="3" fillId="0" borderId="3" xfId="7" applyNumberFormat="1" applyFont="1" applyBorder="1" applyAlignment="1">
      <alignment horizontal="center"/>
    </xf>
    <xf numFmtId="172" fontId="3" fillId="5" borderId="1" xfId="11" applyNumberFormat="1" applyFont="1" applyFill="1" applyBorder="1" applyAlignment="1">
      <alignment horizontal="right" vertical="center"/>
    </xf>
    <xf numFmtId="172" fontId="3" fillId="5" borderId="1" xfId="12" applyNumberFormat="1" applyFont="1" applyFill="1" applyBorder="1" applyAlignment="1">
      <alignment horizontal="right" vertical="center"/>
    </xf>
    <xf numFmtId="179" fontId="28" fillId="0" borderId="1" xfId="0" applyNumberFormat="1" applyFont="1" applyFill="1" applyBorder="1" applyAlignment="1">
      <alignment vertical="center" wrapText="1"/>
    </xf>
    <xf numFmtId="179" fontId="28" fillId="5" borderId="1" xfId="0" applyNumberFormat="1" applyFont="1" applyFill="1" applyBorder="1" applyAlignment="1">
      <alignment vertical="center" wrapText="1"/>
    </xf>
    <xf numFmtId="179" fontId="31" fillId="0" borderId="1" xfId="0" applyNumberFormat="1" applyFont="1" applyFill="1" applyBorder="1" applyAlignment="1">
      <alignment vertical="center" wrapText="1"/>
    </xf>
    <xf numFmtId="168" fontId="19" fillId="3" borderId="1" xfId="1" applyNumberFormat="1" applyFont="1" applyFill="1" applyBorder="1" applyAlignment="1">
      <alignment horizontal="right" vertical="center"/>
    </xf>
    <xf numFmtId="2" fontId="19" fillId="0" borderId="1" xfId="11" applyNumberFormat="1" applyFont="1" applyBorder="1" applyAlignment="1">
      <alignment horizontal="right" vertical="center"/>
    </xf>
    <xf numFmtId="168" fontId="19" fillId="0" borderId="1" xfId="11" applyNumberFormat="1" applyFont="1" applyBorder="1" applyAlignment="1">
      <alignment horizontal="right" vertical="center"/>
    </xf>
    <xf numFmtId="2" fontId="20" fillId="0" borderId="1" xfId="11" applyNumberFormat="1" applyFont="1" applyFill="1" applyBorder="1" applyAlignment="1">
      <alignment horizontal="right" vertical="center"/>
    </xf>
    <xf numFmtId="168" fontId="20" fillId="0" borderId="1" xfId="11" applyNumberFormat="1" applyFont="1" applyFill="1" applyBorder="1" applyAlignment="1">
      <alignment horizontal="right" vertical="center"/>
    </xf>
    <xf numFmtId="174" fontId="20" fillId="0" borderId="1" xfId="11" applyNumberFormat="1" applyFont="1" applyBorder="1" applyAlignment="1">
      <alignment horizontal="right" vertical="center"/>
    </xf>
    <xf numFmtId="168" fontId="19" fillId="5" borderId="1" xfId="12" applyNumberFormat="1" applyFont="1" applyFill="1" applyBorder="1" applyAlignment="1">
      <alignment horizontal="right" vertical="center"/>
    </xf>
    <xf numFmtId="0" fontId="3" fillId="0" borderId="0" xfId="9" applyFont="1" applyBorder="1"/>
    <xf numFmtId="173" fontId="19" fillId="5" borderId="1" xfId="12" applyNumberFormat="1" applyFont="1" applyFill="1" applyBorder="1" applyAlignment="1">
      <alignment horizontal="right" vertical="center"/>
    </xf>
    <xf numFmtId="177" fontId="19" fillId="0" borderId="1" xfId="9" applyNumberFormat="1" applyFont="1" applyBorder="1" applyAlignment="1">
      <alignment horizontal="right" vertical="center"/>
    </xf>
    <xf numFmtId="177" fontId="20" fillId="0" borderId="1" xfId="9" applyNumberFormat="1" applyFont="1" applyBorder="1" applyAlignment="1">
      <alignment horizontal="right" vertical="center"/>
    </xf>
    <xf numFmtId="177" fontId="20" fillId="0" borderId="1" xfId="9" applyNumberFormat="1" applyFont="1" applyBorder="1" applyAlignment="1">
      <alignment horizontal="right"/>
    </xf>
    <xf numFmtId="177" fontId="19" fillId="0" borderId="1" xfId="6" applyNumberFormat="1" applyFont="1" applyBorder="1" applyAlignment="1">
      <alignment horizontal="right" vertical="center"/>
    </xf>
    <xf numFmtId="177" fontId="20" fillId="0" borderId="1" xfId="6" applyNumberFormat="1" applyFont="1" applyBorder="1" applyAlignment="1">
      <alignment horizontal="right" vertical="center"/>
    </xf>
    <xf numFmtId="177" fontId="19" fillId="5" borderId="1" xfId="9" applyNumberFormat="1" applyFont="1" applyFill="1" applyBorder="1" applyAlignment="1">
      <alignment horizontal="right" vertical="center"/>
    </xf>
    <xf numFmtId="177" fontId="20" fillId="2" borderId="1" xfId="5" applyNumberFormat="1" applyFont="1" applyFill="1" applyBorder="1" applyAlignment="1">
      <alignment horizontal="right" vertical="top" shrinkToFit="1"/>
    </xf>
    <xf numFmtId="177" fontId="19" fillId="0" borderId="1" xfId="12" applyNumberFormat="1" applyFont="1" applyBorder="1" applyAlignment="1">
      <alignment horizontal="right" vertical="center"/>
    </xf>
    <xf numFmtId="177" fontId="19" fillId="0" borderId="1" xfId="9" applyNumberFormat="1" applyFont="1" applyBorder="1" applyAlignment="1">
      <alignment horizontal="right"/>
    </xf>
    <xf numFmtId="177" fontId="19" fillId="5" borderId="1" xfId="12" applyNumberFormat="1" applyFont="1" applyFill="1" applyBorder="1" applyAlignment="1">
      <alignment horizontal="right" vertical="center"/>
    </xf>
    <xf numFmtId="168" fontId="19" fillId="0" borderId="0" xfId="9" applyNumberFormat="1" applyFont="1" applyAlignment="1">
      <alignment horizontal="right" vertical="center"/>
    </xf>
    <xf numFmtId="49" fontId="41" fillId="0" borderId="1" xfId="9" applyNumberFormat="1" applyFont="1" applyFill="1" applyBorder="1" applyAlignment="1" applyProtection="1">
      <alignment horizontal="center"/>
    </xf>
    <xf numFmtId="166" fontId="5" fillId="0" borderId="1" xfId="12" applyNumberFormat="1" applyFont="1" applyFill="1" applyBorder="1" applyAlignment="1">
      <alignment horizontal="right" vertical="center"/>
    </xf>
    <xf numFmtId="166" fontId="5" fillId="0" borderId="0" xfId="0" applyNumberFormat="1" applyFont="1"/>
    <xf numFmtId="166" fontId="3" fillId="3" borderId="8" xfId="12" applyNumberFormat="1" applyFont="1" applyFill="1" applyBorder="1" applyAlignment="1">
      <alignment horizontal="right" vertical="center"/>
    </xf>
    <xf numFmtId="166" fontId="3" fillId="5" borderId="1" xfId="12" applyNumberFormat="1" applyFont="1" applyFill="1" applyBorder="1" applyAlignment="1">
      <alignment horizontal="right" vertical="center"/>
    </xf>
    <xf numFmtId="166" fontId="3" fillId="5" borderId="1" xfId="11" applyNumberFormat="1" applyFont="1" applyFill="1" applyBorder="1" applyAlignment="1">
      <alignment horizontal="right" vertical="center"/>
    </xf>
    <xf numFmtId="166" fontId="5" fillId="5" borderId="1" xfId="0" applyNumberFormat="1" applyFont="1" applyFill="1" applyBorder="1" applyAlignment="1">
      <alignment horizontal="right" vertical="center"/>
    </xf>
    <xf numFmtId="166" fontId="5" fillId="5" borderId="1" xfId="2" applyNumberFormat="1" applyFont="1" applyFill="1" applyBorder="1" applyAlignment="1">
      <alignment horizontal="right" vertical="center" shrinkToFit="1"/>
    </xf>
    <xf numFmtId="166" fontId="3" fillId="3" borderId="1" xfId="12" applyNumberFormat="1" applyFont="1" applyFill="1" applyBorder="1" applyAlignment="1">
      <alignment horizontal="right" vertical="center"/>
    </xf>
    <xf numFmtId="167" fontId="3" fillId="0" borderId="1" xfId="12" applyNumberFormat="1" applyFont="1" applyBorder="1" applyAlignment="1">
      <alignment horizontal="right" vertical="center"/>
    </xf>
    <xf numFmtId="167" fontId="3" fillId="3" borderId="1" xfId="12" applyNumberFormat="1" applyFont="1" applyFill="1" applyBorder="1" applyAlignment="1">
      <alignment horizontal="right" vertical="center"/>
    </xf>
    <xf numFmtId="182" fontId="5" fillId="3" borderId="1" xfId="0" applyNumberFormat="1" applyFont="1" applyFill="1" applyBorder="1" applyAlignment="1">
      <alignment horizontal="right" vertical="center"/>
    </xf>
    <xf numFmtId="182" fontId="5" fillId="0" borderId="1" xfId="11" applyNumberFormat="1" applyFont="1" applyFill="1" applyBorder="1" applyAlignment="1">
      <alignment horizontal="right" vertical="center"/>
    </xf>
    <xf numFmtId="2" fontId="28" fillId="3" borderId="1" xfId="0" applyNumberFormat="1" applyFont="1" applyFill="1" applyBorder="1" applyAlignment="1" applyProtection="1">
      <alignment vertical="center" wrapText="1"/>
      <protection locked="0"/>
    </xf>
    <xf numFmtId="4" fontId="28" fillId="5" borderId="1" xfId="0" applyNumberFormat="1" applyFont="1" applyFill="1" applyBorder="1" applyAlignment="1" applyProtection="1">
      <alignment vertical="center" wrapText="1"/>
    </xf>
    <xf numFmtId="4" fontId="28" fillId="5" borderId="1" xfId="0" applyNumberFormat="1" applyFont="1" applyFill="1" applyBorder="1" applyAlignment="1" applyProtection="1">
      <alignment vertical="center" wrapText="1"/>
      <protection locked="0"/>
    </xf>
    <xf numFmtId="4" fontId="28" fillId="3" borderId="1" xfId="0" applyNumberFormat="1" applyFont="1" applyFill="1" applyBorder="1" applyAlignment="1" applyProtection="1">
      <alignment vertical="center" wrapText="1"/>
      <protection locked="0"/>
    </xf>
    <xf numFmtId="4" fontId="32" fillId="3" borderId="1" xfId="0" applyNumberFormat="1" applyFont="1" applyFill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8" fillId="3" borderId="10" xfId="0" applyFont="1" applyFill="1" applyBorder="1" applyAlignment="1">
      <alignment horizontal="center" vertical="center" wrapText="1"/>
    </xf>
    <xf numFmtId="0" fontId="28" fillId="3" borderId="11" xfId="0" applyFont="1" applyFill="1" applyBorder="1" applyAlignment="1">
      <alignment horizontal="center" vertical="center" wrapText="1"/>
    </xf>
    <xf numFmtId="0" fontId="28" fillId="3" borderId="12" xfId="0" applyFont="1" applyFill="1" applyBorder="1" applyAlignment="1">
      <alignment horizontal="center" vertical="center" wrapText="1"/>
    </xf>
    <xf numFmtId="0" fontId="28" fillId="3" borderId="13" xfId="0" applyFont="1" applyFill="1" applyBorder="1" applyAlignment="1">
      <alignment horizontal="center" vertical="center" wrapText="1"/>
    </xf>
    <xf numFmtId="0" fontId="28" fillId="3" borderId="0" xfId="0" applyFont="1" applyFill="1" applyBorder="1" applyAlignment="1">
      <alignment horizontal="center" vertical="center" wrapText="1"/>
    </xf>
    <xf numFmtId="0" fontId="28" fillId="3" borderId="14" xfId="0" applyFont="1" applyFill="1" applyBorder="1" applyAlignment="1">
      <alignment horizontal="center" vertical="center" wrapText="1"/>
    </xf>
    <xf numFmtId="0" fontId="28" fillId="3" borderId="9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28" fillId="3" borderId="7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49" fontId="28" fillId="3" borderId="10" xfId="0" applyNumberFormat="1" applyFont="1" applyFill="1" applyBorder="1" applyAlignment="1">
      <alignment horizontal="center" vertical="center" wrapText="1"/>
    </xf>
    <xf numFmtId="49" fontId="28" fillId="3" borderId="11" xfId="0" applyNumberFormat="1" applyFont="1" applyFill="1" applyBorder="1" applyAlignment="1">
      <alignment horizontal="center" vertical="center" wrapText="1"/>
    </xf>
    <xf numFmtId="49" fontId="28" fillId="3" borderId="12" xfId="0" applyNumberFormat="1" applyFont="1" applyFill="1" applyBorder="1" applyAlignment="1">
      <alignment horizontal="center" vertical="center" wrapText="1"/>
    </xf>
    <xf numFmtId="49" fontId="28" fillId="3" borderId="13" xfId="0" applyNumberFormat="1" applyFont="1" applyFill="1" applyBorder="1" applyAlignment="1">
      <alignment horizontal="center" vertical="center" wrapText="1"/>
    </xf>
    <xf numFmtId="49" fontId="28" fillId="3" borderId="0" xfId="0" applyNumberFormat="1" applyFont="1" applyFill="1" applyBorder="1" applyAlignment="1">
      <alignment horizontal="center" vertical="center" wrapText="1"/>
    </xf>
    <xf numFmtId="49" fontId="28" fillId="3" borderId="14" xfId="0" applyNumberFormat="1" applyFont="1" applyFill="1" applyBorder="1" applyAlignment="1">
      <alignment horizontal="center" vertical="center" wrapText="1"/>
    </xf>
    <xf numFmtId="49" fontId="28" fillId="3" borderId="9" xfId="0" applyNumberFormat="1" applyFont="1" applyFill="1" applyBorder="1" applyAlignment="1">
      <alignment horizontal="center" vertical="center" wrapText="1"/>
    </xf>
    <xf numFmtId="49" fontId="28" fillId="3" borderId="6" xfId="0" applyNumberFormat="1" applyFont="1" applyFill="1" applyBorder="1" applyAlignment="1">
      <alignment horizontal="center" vertical="center" wrapText="1"/>
    </xf>
    <xf numFmtId="49" fontId="28" fillId="3" borderId="7" xfId="0" applyNumberFormat="1" applyFont="1" applyFill="1" applyBorder="1" applyAlignment="1">
      <alignment horizontal="center" vertical="center" wrapText="1"/>
    </xf>
    <xf numFmtId="49" fontId="28" fillId="3" borderId="3" xfId="0" applyNumberFormat="1" applyFont="1" applyFill="1" applyBorder="1" applyAlignment="1">
      <alignment horizontal="center" vertical="center" wrapText="1"/>
    </xf>
    <xf numFmtId="49" fontId="28" fillId="3" borderId="4" xfId="0" applyNumberFormat="1" applyFont="1" applyFill="1" applyBorder="1" applyAlignment="1">
      <alignment horizontal="center" vertical="center" wrapText="1"/>
    </xf>
    <xf numFmtId="49" fontId="28" fillId="3" borderId="5" xfId="0" applyNumberFormat="1" applyFont="1" applyFill="1" applyBorder="1" applyAlignment="1">
      <alignment horizontal="center" vertical="center" wrapText="1"/>
    </xf>
    <xf numFmtId="4" fontId="37" fillId="3" borderId="3" xfId="10" applyNumberFormat="1" applyFont="1" applyFill="1" applyBorder="1" applyAlignment="1">
      <alignment horizontal="center" vertical="center" wrapText="1"/>
    </xf>
    <xf numFmtId="4" fontId="37" fillId="3" borderId="5" xfId="1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left"/>
    </xf>
    <xf numFmtId="0" fontId="28" fillId="3" borderId="9" xfId="0" applyFont="1" applyFill="1" applyBorder="1" applyAlignment="1">
      <alignment horizontal="left" vertical="center" wrapText="1"/>
    </xf>
    <xf numFmtId="0" fontId="28" fillId="3" borderId="6" xfId="0" applyFont="1" applyFill="1" applyBorder="1" applyAlignment="1">
      <alignment horizontal="left" vertical="center" wrapText="1"/>
    </xf>
    <xf numFmtId="0" fontId="28" fillId="3" borderId="7" xfId="0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horizontal="center"/>
    </xf>
    <xf numFmtId="0" fontId="31" fillId="3" borderId="0" xfId="0" applyFont="1" applyFill="1" applyAlignment="1" applyProtection="1">
      <alignment horizontal="center" vertical="center" wrapText="1"/>
      <protection locked="0"/>
    </xf>
    <xf numFmtId="0" fontId="39" fillId="3" borderId="6" xfId="0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38" fillId="3" borderId="0" xfId="0" applyFont="1" applyFill="1" applyAlignment="1">
      <alignment horizontal="left" vertical="center" wrapText="1"/>
    </xf>
    <xf numFmtId="0" fontId="28" fillId="3" borderId="3" xfId="0" applyFont="1" applyFill="1" applyBorder="1" applyAlignment="1">
      <alignment horizontal="center" vertical="center" wrapText="1"/>
    </xf>
    <xf numFmtId="0" fontId="28" fillId="3" borderId="4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3" fillId="0" borderId="0" xfId="11" applyFont="1" applyAlignment="1">
      <alignment horizontal="center"/>
    </xf>
    <xf numFmtId="0" fontId="3" fillId="0" borderId="0" xfId="11" applyFont="1" applyFill="1" applyAlignment="1">
      <alignment horizontal="center"/>
    </xf>
  </cellXfs>
  <cellStyles count="13">
    <cellStyle name="Денежный" xfId="1" builtinId="4"/>
    <cellStyle name="Обычный" xfId="0" builtinId="0"/>
    <cellStyle name="Обычный 4" xfId="2"/>
    <cellStyle name="Обычный 5" xfId="3"/>
    <cellStyle name="Обычный 6" xfId="4"/>
    <cellStyle name="Обычный 7" xfId="5"/>
    <cellStyle name="Обычный_Алек 2" xfId="6"/>
    <cellStyle name="Обычный_Анализ Кадикас. на 1.03.08" xfId="7"/>
    <cellStyle name="Обычный_Анализ Моргаш. на 1.03.08" xfId="8"/>
    <cellStyle name="Обычный_Анализ район на 1.03.08" xfId="9"/>
    <cellStyle name="Обычный_Лист1 2" xfId="10"/>
    <cellStyle name="Обычный_Лист3 2" xfId="11"/>
    <cellStyle name="Финансовый" xfId="1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revisionHeaders" Target="revisions/revisionHeader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usernames" Target="revisions/userNam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revisions/_rels/revisionHeaders.xml.rels><?xml version="1.0" encoding="UTF-8" standalone="yes"?>
<Relationships xmlns="http://schemas.openxmlformats.org/package/2006/relationships"><Relationship Id="rId184" Type="http://schemas.openxmlformats.org/officeDocument/2006/relationships/revisionLog" Target="revisionLog1.xml"/><Relationship Id="rId183" Type="http://schemas.openxmlformats.org/officeDocument/2006/relationships/revisionLog" Target="revisionLog132.xml"/></Relationships>
</file>

<file path=xl/revisions/revisionHeaders.xml><?xml version="1.0" encoding="utf-8"?>
<headers xmlns="http://schemas.openxmlformats.org/spreadsheetml/2006/main" xmlns:r="http://schemas.openxmlformats.org/officeDocument/2006/relationships" guid="{5C4154F3-DF93-48E9-838A-A6119BF8401A}" diskRevisions="1" revisionId="6831" version="2">
  <header guid="{E5076FFA-8E59-4A8E-9684-91F6A1071DCA}" dateTime="2019-10-04T15:21:52" maxSheetId="24" userName="morgau_fin3" r:id="rId183" minRId="6769" maxRId="677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5C4154F3-DF93-48E9-838A-A6119BF8401A}" dateTime="2019-12-27T16:43:04" maxSheetId="24" userName="поселение" r:id="rId184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dn rId="0" localSheetId="1" customView="1" name="Z_61FF8493_E373_4DFF_BB86_59B971567639_.wvu.PrintArea" hidden="1" oldHidden="1">
    <formula>Консол!$A$1:$K$50</formula>
  </rdn>
  <rdn rId="0" localSheetId="1" customView="1" name="Z_61FF8493_E373_4DFF_BB86_59B971567639_.wvu.Rows" hidden="1" oldHidden="1">
    <formula>Консол!$22:$22,Консол!$43:$45</formula>
  </rdn>
  <rdn rId="0" localSheetId="2" customView="1" name="Z_61FF8493_E373_4DFF_BB86_59B971567639_.wvu.PrintArea" hidden="1" oldHidden="1">
    <formula>Справка!$A$1:$EY$31</formula>
  </rdn>
  <rdn rId="0" localSheetId="2" customView="1" name="Z_61FF8493_E373_4DFF_BB86_59B971567639_.wvu.Cols" hidden="1" oldHidden="1">
    <formula>Справка!$AV:$AX,Справка!$BB:$BD,Справка!$BH:$BJ,Справка!$BL:$BM,Справка!$BT:$BY,Справка!$CX:$DF</formula>
  </rdn>
  <rdn rId="0" localSheetId="3" customView="1" name="Z_61FF8493_E373_4DFF_BB86_59B971567639_.wvu.PrintArea" hidden="1" oldHidden="1">
    <formula>район!$A$1:$F$148</formula>
  </rdn>
  <rdn rId="0" localSheetId="3" customView="1" name="Z_61FF8493_E373_4DFF_BB86_59B971567639_.wvu.Rows" hidden="1" oldHidden="1">
    <formula>район!$17:$18,район!$20:$20,район!$27:$31,район!$35:$35,район!$38:$38,район!$50:$51,район!$62:$62,район!$99:$99,район!$106:$106,район!$134:$136,район!$139:$140</formula>
  </rdn>
  <rdn rId="0" localSheetId="4" customView="1" name="Z_61FF8493_E373_4DFF_BB86_59B971567639_.wvu.PrintArea" hidden="1" oldHidden="1">
    <formula>Але!$A$1:$F$97</formula>
  </rdn>
  <rdn rId="0" localSheetId="4" customView="1" name="Z_61FF8493_E373_4DFF_BB86_59B971567639_.wvu.Rows" hidden="1" oldHidden="1">
    <formula>Але!$19:$24,Але!$28:$28,Але!$36:$36,Але!$46:$46,Але!$55:$57,Але!$74:$75,Але!$79:$82,Але!$86:$93,Але!$142:$142</formula>
  </rdn>
  <rdn rId="0" localSheetId="5" customView="1" name="Z_61FF8493_E373_4DFF_BB86_59B971567639_.wvu.PrintArea" hidden="1" oldHidden="1">
    <formula>Сун!$A$1:$F$104</formula>
  </rdn>
  <rdn rId="0" localSheetId="5" customView="1" name="Z_61FF8493_E373_4DFF_BB86_59B971567639_.wvu.Rows" hidden="1" oldHidden="1">
    <formula>Сун!$19:$24,Сун!$33:$38,Сун!$45:$45,Сун!$49:$51,Сун!$58:$58,Сун!$60:$62,Сун!$68:$69,Сун!$79:$80,Сун!$82:$82,Сун!$85:$85,Сун!$87:$89,Сун!$93:$100,Сун!$142:$142</formula>
  </rdn>
  <rdn rId="0" localSheetId="6" customView="1" name="Z_61FF8493_E373_4DFF_BB86_59B971567639_.wvu.PrintArea" hidden="1" oldHidden="1">
    <formula>Иль!$A$1:$F$104</formula>
  </rdn>
  <rdn rId="0" localSheetId="6" customView="1" name="Z_61FF8493_E373_4DFF_BB86_59B971567639_.wvu.Rows" hidden="1" oldHidden="1">
    <formula>Иль!$19:$24,Иль!$34:$39,Иль!$58:$58,Иль!$60:$62,Иль!$68:$69,Иль!$78:$79,Иль!$81:$81,Иль!$86:$90,Иль!$93:$100,Иль!$143:$143</formula>
  </rdn>
  <rdn rId="0" localSheetId="7" customView="1" name="Z_61FF8493_E373_4DFF_BB86_59B971567639_.wvu.Rows" hidden="1" oldHidden="1">
    <formula>Кад!$19:$24,Кад!$31:$35,Кад!$38:$38,Кад!$42:$42,Кад!$44:$44,Кад!$48:$48,Кад!$56:$56,Кад!$58:$60,Кад!$66:$67,Кад!$77:$78,Кад!$82:$86,Кад!$89:$96,Кад!$142:$142</formula>
  </rdn>
  <rdn rId="0" localSheetId="8" customView="1" name="Z_61FF8493_E373_4DFF_BB86_59B971567639_.wvu.PrintArea" hidden="1" oldHidden="1">
    <formula>Мор!$A$1:$F$101</formula>
  </rdn>
  <rdn rId="0" localSheetId="8" customView="1" name="Z_61FF8493_E373_4DFF_BB86_59B971567639_.wvu.Rows" hidden="1" oldHidden="1">
    <formula>Мор!$17:$24,Мор!$27:$27,Мор!$31:$33,Мор!$44:$44,Мор!$46:$47,Мор!$49:$49,Мор!$57:$57,Мор!$59:$60,Мор!$64:$65,Мор!$67:$68,Мор!$78:$79,Мор!$83:$88,Мор!$91:$97,Мор!$142:$142</formula>
  </rdn>
  <rdn rId="0" localSheetId="9" customView="1" name="Z_61FF8493_E373_4DFF_BB86_59B971567639_.wvu.Rows" hidden="1" oldHidden="1">
    <formula>Мос!$19:$24,Мос!$29:$33,Мос!$44:$44,Мос!$50:$50,Мос!$58:$58,Мос!$60:$61,Мос!$68:$69,Мос!$79:$80,Мос!$82:$82,Мос!$85:$92,Мос!$95:$102,Мос!$143:$143</formula>
  </rdn>
  <rdn rId="0" localSheetId="10" customView="1" name="Z_61FF8493_E373_4DFF_BB86_59B971567639_.wvu.Rows" hidden="1" oldHidden="1">
    <formula>Ори!$19:$24,Ори!$31:$35,Ори!$44:$44,Ори!$48:$50,Ори!$57:$57,Ори!$59:$60,Ори!$67:$68,Ори!$78:$79,Ори!$81:$81,Ори!$84:$88,Ори!$91:$98,Ори!$142:$142</formula>
  </rdn>
  <rdn rId="0" localSheetId="11" customView="1" name="Z_61FF8493_E373_4DFF_BB86_59B971567639_.wvu.Rows" hidden="1" oldHidden="1">
    <formula>Сят!$19:$24,Сят!$31:$33,Сят!$38:$38,Сят!$45:$47,Сят!$57:$57,Сят!$59:$60,Сят!$67:$68,Сят!$78:$79,Сят!$83:$87,Сят!$90:$97,Сят!$143:$143</formula>
  </rdn>
  <rdn rId="0" localSheetId="12" customView="1" name="Z_61FF8493_E373_4DFF_BB86_59B971567639_.wvu.PrintArea" hidden="1" oldHidden="1">
    <formula>Тор!$A$1:$F$102</formula>
  </rdn>
  <rdn rId="0" localSheetId="12" customView="1" name="Z_61FF8493_E373_4DFF_BB86_59B971567639_.wvu.Rows" hidden="1" oldHidden="1">
    <formula>Тор!$19:$24,Тор!$32:$36,Тор!$39:$39,Тор!$50:$50,Тор!$57:$57,Тор!$59:$60,Тор!$67:$68,Тор!$75:$75,Тор!$79:$80,Тор!$86:$87,Тор!$90:$96,Тор!$143:$143</formula>
  </rdn>
  <rdn rId="0" localSheetId="13" customView="1" name="Z_61FF8493_E373_4DFF_BB86_59B971567639_.wvu.Rows" hidden="1" oldHidden="1">
    <formula>Хор!$19:$24,Хор!$28:$35,Хор!$40:$40,Хор!$46:$48,Хор!$55:$55,Хор!$57:$59,Хор!$65:$66,Хор!$76:$77,Хор!$81:$85,Хор!$88:$95,Хор!$142:$142</formula>
  </rdn>
  <rdn rId="0" localSheetId="14" customView="1" name="Z_61FF8493_E373_4DFF_BB86_59B971567639_.wvu.Rows" hidden="1" oldHidden="1">
    <formula>Чум!$19:$24,Чум!$31:$36,Чум!$48:$49,Чум!$57:$57,Чум!$59:$61,Чум!$67:$68,Чум!$78:$79,Чум!$83:$87,Чум!$90:$97,Чум!$142:$142</formula>
  </rdn>
  <rdn rId="0" localSheetId="15" customView="1" name="Z_61FF8493_E373_4DFF_BB86_59B971567639_.wvu.Rows" hidden="1" oldHidden="1">
    <formula>Шать!$19:$25,Шать!$31:$33,Шать!$57:$57,Шать!$59:$60,Шать!$67:$68,Шать!$78:$79,Шать!$84:$86,Шать!$90:$97,Шать!$142:$142</formula>
  </rdn>
  <rdn rId="0" localSheetId="16" customView="1" name="Z_61FF8493_E373_4DFF_BB86_59B971567639_.wvu.PrintArea" hidden="1" oldHidden="1">
    <formula>Юнг!$A$1:$F$100</formula>
  </rdn>
  <rdn rId="0" localSheetId="16" customView="1" name="Z_61FF8493_E373_4DFF_BB86_59B971567639_.wvu.Rows" hidden="1" oldHidden="1">
    <formula>Юнг!$19:$24,Юнг!$38:$38,Юнг!$46:$46,Юнг!$56:$56,Юнг!$58:$60,Юнг!$66:$67,Юнг!$77:$78,Юнг!$82:$86,Юнг!$89:$96,Юнг!$142:$142</formula>
  </rdn>
  <rdn rId="0" localSheetId="17" customView="1" name="Z_61FF8493_E373_4DFF_BB86_59B971567639_.wvu.Rows" hidden="1" oldHidden="1">
    <formula>Юсь!$19:$24,Юсь!$31:$33,Юсь!$36:$36,Юсь!$44:$50,Юсь!$58:$58,Юсь!$60:$61,Юсь!$68:$69,Юсь!$79:$80,Юсь!$84:$88,Юсь!$91:$98,Юсь!$142:$142</formula>
  </rdn>
  <rdn rId="0" localSheetId="18" customView="1" name="Z_61FF8493_E373_4DFF_BB86_59B971567639_.wvu.PrintArea" hidden="1" oldHidden="1">
    <formula>Яра!$A$1:$F$102</formula>
  </rdn>
  <rdn rId="0" localSheetId="18" customView="1" name="Z_61FF8493_E373_4DFF_BB86_59B971567639_.wvu.Rows" hidden="1" oldHidden="1">
    <formula>Яра!$19:$24,Яра!$28:$29,Яра!$33:$33,Яра!$46:$50,Яра!$58:$58,Яра!$60:$61,Яра!$68:$69,Яра!$79:$80,Яра!$84:$88,Яра!$91:$98,Яра!$143:$143</formula>
  </rdn>
  <rdn rId="0" localSheetId="19" customView="1" name="Z_61FF8493_E373_4DFF_BB86_59B971567639_.wvu.Rows" hidden="1" oldHidden="1">
    <formula>Яро!$19:$24,Яро!$28:$28,Яро!$43:$43,Яро!$46:$47,Яро!$54:$54,Яро!$56:$58,Яро!$64:$65,Яро!$75:$75,Яро!$82:$84,Яро!$87:$90,Яро!$92:$94</formula>
  </rdn>
  <rdn rId="0" localSheetId="20" customView="1" name="Z_61FF8493_E373_4DFF_BB86_59B971567639_.wvu.Rows" hidden="1" oldHidden="1">
    <formula>Лист1!$82:$84</formula>
  </rdn>
  <rcv guid="{61FF8493-E373-4DFF-BB86-59B971567639}" action="add"/>
</revisions>
</file>

<file path=xl/revisions/revisionLog132.xml><?xml version="1.0" encoding="utf-8"?>
<revisions xmlns="http://schemas.openxmlformats.org/spreadsheetml/2006/main" xmlns:r="http://schemas.openxmlformats.org/officeDocument/2006/relationships">
  <rrc rId="6769" sId="3" ref="E1:E1048576" action="insertCol">
    <undo index="16" exp="area" ref3D="1" dr="$A$134:$XFD$136" dn="Z_B31C8DB7_3E78_4144_A6B5_8DE36DE63F0E_.wvu.Rows" sId="3"/>
    <undo index="14" exp="area" ref3D="1" dr="$A$106:$XFD$106" dn="Z_B31C8DB7_3E78_4144_A6B5_8DE36DE63F0E_.wvu.Rows" sId="3"/>
    <undo index="12" exp="area" ref3D="1" dr="$A$99:$XFD$99" dn="Z_B31C8DB7_3E78_4144_A6B5_8DE36DE63F0E_.wvu.Rows" sId="3"/>
    <undo index="10" exp="area" ref3D="1" dr="$A$82:$XFD$82" dn="Z_B31C8DB7_3E78_4144_A6B5_8DE36DE63F0E_.wvu.Rows" sId="3"/>
    <undo index="8" exp="area" ref3D="1" dr="$A$75:$XFD$75" dn="Z_B31C8DB7_3E78_4144_A6B5_8DE36DE63F0E_.wvu.Rows" sId="3"/>
    <undo index="6" exp="area" ref3D="1" dr="$A$50:$XFD$51" dn="Z_B31C8DB7_3E78_4144_A6B5_8DE36DE63F0E_.wvu.Rows" sId="3"/>
    <undo index="4" exp="area" ref3D="1" dr="$A$28:$XFD$30" dn="Z_B31C8DB7_3E78_4144_A6B5_8DE36DE63F0E_.wvu.Rows" sId="3"/>
    <undo index="2" exp="area" ref3D="1" dr="$A$20:$XFD$20" dn="Z_B31C8DB7_3E78_4144_A6B5_8DE36DE63F0E_.wvu.Rows" sId="3"/>
    <undo index="1" exp="area" ref3D="1" dr="$A$17:$XFD$18" dn="Z_B31C8DB7_3E78_4144_A6B5_8DE36DE63F0E_.wvu.Rows" sId="3"/>
    <undo index="22" exp="area" ref3D="1" dr="$A$139:$XFD$140" dn="Z_B30CE22D_C12F_4E12_8BB9_3AAE0A6991CC_.wvu.Rows" sId="3"/>
    <undo index="20" exp="area" ref3D="1" dr="$A$134:$XFD$136" dn="Z_B30CE22D_C12F_4E12_8BB9_3AAE0A6991CC_.wvu.Rows" sId="3"/>
    <undo index="18" exp="area" ref3D="1" dr="$A$99:$XFD$99" dn="Z_B30CE22D_C12F_4E12_8BB9_3AAE0A6991CC_.wvu.Rows" sId="3"/>
    <undo index="16" exp="area" ref3D="1" dr="$A$82:$XFD$82" dn="Z_B30CE22D_C12F_4E12_8BB9_3AAE0A6991CC_.wvu.Rows" sId="3"/>
    <undo index="14" exp="area" ref3D="1" dr="$A$75:$XFD$75" dn="Z_B30CE22D_C12F_4E12_8BB9_3AAE0A6991CC_.wvu.Rows" sId="3"/>
    <undo index="12" exp="area" ref3D="1" dr="$A$62:$XFD$62" dn="Z_B30CE22D_C12F_4E12_8BB9_3AAE0A6991CC_.wvu.Rows" sId="3"/>
    <undo index="10" exp="area" ref3D="1" dr="$A$50:$XFD$51" dn="Z_B30CE22D_C12F_4E12_8BB9_3AAE0A6991CC_.wvu.Rows" sId="3"/>
    <undo index="8" exp="area" ref3D="1" dr="$A$38:$XFD$38" dn="Z_B30CE22D_C12F_4E12_8BB9_3AAE0A6991CC_.wvu.Rows" sId="3"/>
    <undo index="6" exp="area" ref3D="1" dr="$A$35:$XFD$35" dn="Z_B30CE22D_C12F_4E12_8BB9_3AAE0A6991CC_.wvu.Rows" sId="3"/>
    <undo index="4" exp="area" ref3D="1" dr="$A$27:$XFD$31" dn="Z_B30CE22D_C12F_4E12_8BB9_3AAE0A6991CC_.wvu.Rows" sId="3"/>
    <undo index="2" exp="area" ref3D="1" dr="$A$20:$XFD$20" dn="Z_B30CE22D_C12F_4E12_8BB9_3AAE0A6991CC_.wvu.Rows" sId="3"/>
    <undo index="1" exp="area" ref3D="1" dr="$A$17:$XFD$18" dn="Z_B30CE22D_C12F_4E12_8BB9_3AAE0A6991CC_.wvu.Rows" sId="3"/>
    <undo index="26" exp="area" ref3D="1" dr="$A$139:$XFD$140" dn="Z_A54C432C_6C68_4B53_A75C_446EB3A61B2B_.wvu.Rows" sId="3"/>
    <undo index="24" exp="area" ref3D="1" dr="$A$134:$XFD$136" dn="Z_A54C432C_6C68_4B53_A75C_446EB3A61B2B_.wvu.Rows" sId="3"/>
    <undo index="22" exp="area" ref3D="1" dr="$A$106:$XFD$106" dn="Z_A54C432C_6C68_4B53_A75C_446EB3A61B2B_.wvu.Rows" sId="3"/>
    <undo index="20" exp="area" ref3D="1" dr="$A$99:$XFD$99" dn="Z_A54C432C_6C68_4B53_A75C_446EB3A61B2B_.wvu.Rows" sId="3"/>
    <undo index="18" exp="area" ref3D="1" dr="$A$82:$XFD$82" dn="Z_A54C432C_6C68_4B53_A75C_446EB3A61B2B_.wvu.Rows" sId="3"/>
    <undo index="16" exp="area" ref3D="1" dr="$A$75:$XFD$75" dn="Z_A54C432C_6C68_4B53_A75C_446EB3A61B2B_.wvu.Rows" sId="3"/>
    <undo index="14" exp="area" ref3D="1" dr="$A$62:$XFD$62" dn="Z_A54C432C_6C68_4B53_A75C_446EB3A61B2B_.wvu.Rows" sId="3"/>
    <undo index="12" exp="area" ref3D="1" dr="$A$50:$XFD$51" dn="Z_A54C432C_6C68_4B53_A75C_446EB3A61B2B_.wvu.Rows" sId="3"/>
    <undo index="10" exp="area" ref3D="1" dr="$A$38:$XFD$38" dn="Z_A54C432C_6C68_4B53_A75C_446EB3A61B2B_.wvu.Rows" sId="3"/>
    <undo index="8" exp="area" ref3D="1" dr="$A$35:$XFD$35" dn="Z_A54C432C_6C68_4B53_A75C_446EB3A61B2B_.wvu.Rows" sId="3"/>
    <undo index="6" exp="area" ref3D="1" dr="$A$27:$XFD$31" dn="Z_A54C432C_6C68_4B53_A75C_446EB3A61B2B_.wvu.Rows" sId="3"/>
    <undo index="4" exp="area" ref3D="1" dr="$A$25:$XFD$25" dn="Z_A54C432C_6C68_4B53_A75C_446EB3A61B2B_.wvu.Rows" sId="3"/>
    <undo index="2" exp="area" ref3D="1" dr="$A$20:$XFD$20" dn="Z_A54C432C_6C68_4B53_A75C_446EB3A61B2B_.wvu.Rows" sId="3"/>
    <undo index="1" exp="area" ref3D="1" dr="$A$17:$XFD$18" dn="Z_A54C432C_6C68_4B53_A75C_446EB3A61B2B_.wvu.Rows" sId="3"/>
    <undo index="20" exp="area" ref3D="1" dr="$A$139:$XFD$140" dn="Z_61528DAC_5C4C_48F4_ADE2_8A724B05A086_.wvu.Rows" sId="3"/>
    <undo index="18" exp="area" ref3D="1" dr="$A$134:$XFD$136" dn="Z_61528DAC_5C4C_48F4_ADE2_8A724B05A086_.wvu.Rows" sId="3"/>
    <undo index="16" exp="area" ref3D="1" dr="$A$106:$XFD$106" dn="Z_61528DAC_5C4C_48F4_ADE2_8A724B05A086_.wvu.Rows" sId="3"/>
    <undo index="14" exp="area" ref3D="1" dr="$A$99:$XFD$99" dn="Z_61528DAC_5C4C_48F4_ADE2_8A724B05A086_.wvu.Rows" sId="3"/>
    <undo index="12" exp="area" ref3D="1" dr="$A$62:$XFD$62" dn="Z_61528DAC_5C4C_48F4_ADE2_8A724B05A086_.wvu.Rows" sId="3"/>
    <undo index="10" exp="area" ref3D="1" dr="$A$50:$XFD$51" dn="Z_61528DAC_5C4C_48F4_ADE2_8A724B05A086_.wvu.Rows" sId="3"/>
    <undo index="8" exp="area" ref3D="1" dr="$A$38:$XFD$38" dn="Z_61528DAC_5C4C_48F4_ADE2_8A724B05A086_.wvu.Rows" sId="3"/>
    <undo index="6" exp="area" ref3D="1" dr="$A$35:$XFD$35" dn="Z_61528DAC_5C4C_48F4_ADE2_8A724B05A086_.wvu.Rows" sId="3"/>
    <undo index="4" exp="area" ref3D="1" dr="$A$27:$XFD$31" dn="Z_61528DAC_5C4C_48F4_ADE2_8A724B05A086_.wvu.Rows" sId="3"/>
    <undo index="2" exp="area" ref3D="1" dr="$A$20:$XFD$20" dn="Z_61528DAC_5C4C_48F4_ADE2_8A724B05A086_.wvu.Rows" sId="3"/>
    <undo index="1" exp="area" ref3D="1" dr="$A$17:$XFD$18" dn="Z_61528DAC_5C4C_48F4_ADE2_8A724B05A086_.wvu.Rows" sId="3"/>
    <undo index="16" exp="area" ref3D="1" dr="$A$134:$XFD$136" dn="Z_5BFCA170_DEAE_4D2C_98A0_1E68B427AC01_.wvu.Rows" sId="3"/>
    <undo index="14" exp="area" ref3D="1" dr="$A$106:$XFD$106" dn="Z_5BFCA170_DEAE_4D2C_98A0_1E68B427AC01_.wvu.Rows" sId="3"/>
    <undo index="12" exp="area" ref3D="1" dr="$A$99:$XFD$99" dn="Z_5BFCA170_DEAE_4D2C_98A0_1E68B427AC01_.wvu.Rows" sId="3"/>
    <undo index="10" exp="area" ref3D="1" dr="$A$82:$XFD$82" dn="Z_5BFCA170_DEAE_4D2C_98A0_1E68B427AC01_.wvu.Rows" sId="3"/>
    <undo index="8" exp="area" ref3D="1" dr="$A$75:$XFD$75" dn="Z_5BFCA170_DEAE_4D2C_98A0_1E68B427AC01_.wvu.Rows" sId="3"/>
    <undo index="6" exp="area" ref3D="1" dr="$A$50:$XFD$51" dn="Z_5BFCA170_DEAE_4D2C_98A0_1E68B427AC01_.wvu.Rows" sId="3"/>
    <undo index="4" exp="area" ref3D="1" dr="$A$28:$XFD$30" dn="Z_5BFCA170_DEAE_4D2C_98A0_1E68B427AC01_.wvu.Rows" sId="3"/>
    <undo index="2" exp="area" ref3D="1" dr="$A$20:$XFD$20" dn="Z_5BFCA170_DEAE_4D2C_98A0_1E68B427AC01_.wvu.Rows" sId="3"/>
    <undo index="1" exp="area" ref3D="1" dr="$A$17:$XFD$18" dn="Z_5BFCA170_DEAE_4D2C_98A0_1E68B427AC01_.wvu.Rows" sId="3"/>
    <undo index="38" exp="area" ref3D="1" dr="$A$139:$XFD$140" dn="Z_42584DC0_1D41_4C93_9B38_C388E7B8DAC4_.wvu.Rows" sId="3"/>
    <undo index="36" exp="area" ref3D="1" dr="$A$134:$XFD$136" dn="Z_42584DC0_1D41_4C93_9B38_C388E7B8DAC4_.wvu.Rows" sId="3"/>
    <undo index="34" exp="area" ref3D="1" dr="$A$114:$XFD$114" dn="Z_42584DC0_1D41_4C93_9B38_C388E7B8DAC4_.wvu.Rows" sId="3"/>
    <undo index="32" exp="area" ref3D="1" dr="$A$106:$XFD$106" dn="Z_42584DC0_1D41_4C93_9B38_C388E7B8DAC4_.wvu.Rows" sId="3"/>
    <undo index="30" exp="area" ref3D="1" dr="$A$102:$XFD$102" dn="Z_42584DC0_1D41_4C93_9B38_C388E7B8DAC4_.wvu.Rows" sId="3"/>
    <undo index="28" exp="area" ref3D="1" dr="$A$99:$XFD$99" dn="Z_42584DC0_1D41_4C93_9B38_C388E7B8DAC4_.wvu.Rows" sId="3"/>
    <undo index="26" exp="area" ref3D="1" dr="$A$93:$XFD$93" dn="Z_42584DC0_1D41_4C93_9B38_C388E7B8DAC4_.wvu.Rows" sId="3"/>
    <undo index="24" exp="area" ref3D="1" dr="$A$82:$XFD$82" dn="Z_42584DC0_1D41_4C93_9B38_C388E7B8DAC4_.wvu.Rows" sId="3"/>
    <undo index="22" exp="area" ref3D="1" dr="$A$75:$XFD$75" dn="Z_42584DC0_1D41_4C93_9B38_C388E7B8DAC4_.wvu.Rows" sId="3"/>
    <undo index="20" exp="area" ref3D="1" dr="$A$69:$XFD$71" dn="Z_42584DC0_1D41_4C93_9B38_C388E7B8DAC4_.wvu.Rows" sId="3"/>
    <undo index="18" exp="area" ref3D="1" dr="$A$67:$XFD$67" dn="Z_42584DC0_1D41_4C93_9B38_C388E7B8DAC4_.wvu.Rows" sId="3"/>
    <undo index="16" exp="area" ref3D="1" dr="$A$62:$XFD$62" dn="Z_42584DC0_1D41_4C93_9B38_C388E7B8DAC4_.wvu.Rows" sId="3"/>
    <undo index="14" exp="area" ref3D="1" dr="$A$50:$XFD$51" dn="Z_42584DC0_1D41_4C93_9B38_C388E7B8DAC4_.wvu.Rows" sId="3"/>
    <undo index="12" exp="area" ref3D="1" dr="$A$46:$XFD$46" dn="Z_42584DC0_1D41_4C93_9B38_C388E7B8DAC4_.wvu.Rows" sId="3"/>
    <undo index="10" exp="area" ref3D="1" dr="$A$38:$XFD$38" dn="Z_42584DC0_1D41_4C93_9B38_C388E7B8DAC4_.wvu.Rows" sId="3"/>
    <undo index="8" exp="area" ref3D="1" dr="$A$35:$XFD$35" dn="Z_42584DC0_1D41_4C93_9B38_C388E7B8DAC4_.wvu.Rows" sId="3"/>
    <undo index="6" exp="area" ref3D="1" dr="$A$27:$XFD$31" dn="Z_42584DC0_1D41_4C93_9B38_C388E7B8DAC4_.wvu.Rows" sId="3"/>
    <undo index="4" exp="area" ref3D="1" dr="$A$25:$XFD$25" dn="Z_42584DC0_1D41_4C93_9B38_C388E7B8DAC4_.wvu.Rows" sId="3"/>
    <undo index="2" exp="area" ref3D="1" dr="$A$20:$XFD$20" dn="Z_42584DC0_1D41_4C93_9B38_C388E7B8DAC4_.wvu.Rows" sId="3"/>
    <undo index="1" exp="area" ref3D="1" dr="$A$17:$XFD$18" dn="Z_42584DC0_1D41_4C93_9B38_C388E7B8DAC4_.wvu.Rows" sId="3"/>
    <undo index="16" exp="area" ref3D="1" dr="$A$134:$XFD$136" dn="Z_3DCB9AAA_F09C_4EA6_B992_F93E466D374A_.wvu.Rows" sId="3"/>
    <undo index="14" exp="area" ref3D="1" dr="$A$106:$XFD$106" dn="Z_3DCB9AAA_F09C_4EA6_B992_F93E466D374A_.wvu.Rows" sId="3"/>
    <undo index="12" exp="area" ref3D="1" dr="$A$99:$XFD$99" dn="Z_3DCB9AAA_F09C_4EA6_B992_F93E466D374A_.wvu.Rows" sId="3"/>
    <undo index="10" exp="area" ref3D="1" dr="$A$82:$XFD$82" dn="Z_3DCB9AAA_F09C_4EA6_B992_F93E466D374A_.wvu.Rows" sId="3"/>
    <undo index="8" exp="area" ref3D="1" dr="$A$75:$XFD$75" dn="Z_3DCB9AAA_F09C_4EA6_B992_F93E466D374A_.wvu.Rows" sId="3"/>
    <undo index="6" exp="area" ref3D="1" dr="$A$50:$XFD$51" dn="Z_3DCB9AAA_F09C_4EA6_B992_F93E466D374A_.wvu.Rows" sId="3"/>
    <undo index="4" exp="area" ref3D="1" dr="$A$28:$XFD$30" dn="Z_3DCB9AAA_F09C_4EA6_B992_F93E466D374A_.wvu.Rows" sId="3"/>
    <undo index="2" exp="area" ref3D="1" dr="$A$20:$XFD$20" dn="Z_3DCB9AAA_F09C_4EA6_B992_F93E466D374A_.wvu.Rows" sId="3"/>
    <undo index="1" exp="area" ref3D="1" dr="$A$17:$XFD$18" dn="Z_3DCB9AAA_F09C_4EA6_B992_F93E466D374A_.wvu.Rows" sId="3"/>
    <undo index="18" exp="area" ref3D="1" dr="$A$134:$XFD$136" dn="Z_1A52382B_3765_4E8C_903F_6B8919B7242E_.wvu.Rows" sId="3"/>
    <undo index="16" exp="area" ref3D="1" dr="$A$106:$XFD$106" dn="Z_1A52382B_3765_4E8C_903F_6B8919B7242E_.wvu.Rows" sId="3"/>
    <undo index="14" exp="area" ref3D="1" dr="$A$99:$XFD$99" dn="Z_1A52382B_3765_4E8C_903F_6B8919B7242E_.wvu.Rows" sId="3"/>
    <undo index="12" exp="area" ref3D="1" dr="$A$82:$XFD$82" dn="Z_1A52382B_3765_4E8C_903F_6B8919B7242E_.wvu.Rows" sId="3"/>
    <undo index="10" exp="area" ref3D="1" dr="$A$75:$XFD$75" dn="Z_1A52382B_3765_4E8C_903F_6B8919B7242E_.wvu.Rows" sId="3"/>
    <undo index="8" exp="area" ref3D="1" dr="$A$62:$XFD$62" dn="Z_1A52382B_3765_4E8C_903F_6B8919B7242E_.wvu.Rows" sId="3"/>
    <undo index="6" exp="area" ref3D="1" dr="$A$50:$XFD$51" dn="Z_1A52382B_3765_4E8C_903F_6B8919B7242E_.wvu.Rows" sId="3"/>
    <undo index="4" exp="area" ref3D="1" dr="$A$28:$XFD$30" dn="Z_1A52382B_3765_4E8C_903F_6B8919B7242E_.wvu.Rows" sId="3"/>
    <undo index="2" exp="area" ref3D="1" dr="$A$20:$XFD$20" dn="Z_1A52382B_3765_4E8C_903F_6B8919B7242E_.wvu.Rows" sId="3"/>
    <undo index="1" exp="area" ref3D="1" dr="$A$17:$XFD$18" dn="Z_1A52382B_3765_4E8C_903F_6B8919B7242E_.wvu.Rows" sId="3"/>
    <undo index="24" exp="area" ref3D="1" dr="$A$139:$XFD$140" dn="Z_1718F1EE_9F48_4DBE_9531_3B70F9C4A5DD_.wvu.Rows" sId="3"/>
    <undo index="22" exp="area" ref3D="1" dr="$A$134:$XFD$136" dn="Z_1718F1EE_9F48_4DBE_9531_3B70F9C4A5DD_.wvu.Rows" sId="3"/>
    <undo index="20" exp="area" ref3D="1" dr="$A$106:$XFD$106" dn="Z_1718F1EE_9F48_4DBE_9531_3B70F9C4A5DD_.wvu.Rows" sId="3"/>
    <undo index="18" exp="area" ref3D="1" dr="$A$99:$XFD$99" dn="Z_1718F1EE_9F48_4DBE_9531_3B70F9C4A5DD_.wvu.Rows" sId="3"/>
    <undo index="16" exp="area" ref3D="1" dr="$A$82:$XFD$82" dn="Z_1718F1EE_9F48_4DBE_9531_3B70F9C4A5DD_.wvu.Rows" sId="3"/>
    <undo index="14" exp="area" ref3D="1" dr="$A$75:$XFD$75" dn="Z_1718F1EE_9F48_4DBE_9531_3B70F9C4A5DD_.wvu.Rows" sId="3"/>
    <undo index="12" exp="area" ref3D="1" dr="$A$50:$XFD$51" dn="Z_1718F1EE_9F48_4DBE_9531_3B70F9C4A5DD_.wvu.Rows" sId="3"/>
    <undo index="10" exp="area" ref3D="1" dr="$A$38:$XFD$38" dn="Z_1718F1EE_9F48_4DBE_9531_3B70F9C4A5DD_.wvu.Rows" sId="3"/>
    <undo index="8" exp="area" ref3D="1" dr="$A$35:$XFD$35" dn="Z_1718F1EE_9F48_4DBE_9531_3B70F9C4A5DD_.wvu.Rows" sId="3"/>
    <undo index="6" exp="area" ref3D="1" dr="$A$27:$XFD$31" dn="Z_1718F1EE_9F48_4DBE_9531_3B70F9C4A5DD_.wvu.Rows" sId="3"/>
    <undo index="4" exp="area" ref3D="1" dr="$A$25:$XFD$25" dn="Z_1718F1EE_9F48_4DBE_9531_3B70F9C4A5DD_.wvu.Rows" sId="3"/>
    <undo index="2" exp="area" ref3D="1" dr="$A$20:$XFD$20" dn="Z_1718F1EE_9F48_4DBE_9531_3B70F9C4A5DD_.wvu.Rows" sId="3"/>
    <undo index="1" exp="area" ref3D="1" dr="$A$17:$XFD$18" dn="Z_1718F1EE_9F48_4DBE_9531_3B70F9C4A5DD_.wvu.Rows" sId="3"/>
  </rrc>
  <rcc rId="6770" sId="3">
    <nc r="E3" t="inlineStr">
      <is>
        <t>исполнено на 01.10.2018 г.</t>
      </is>
    </nc>
  </rcc>
  <rrc rId="6771" sId="3" ref="E1:E1048576" action="deleteCol">
    <undo index="16" exp="area" ref3D="1" dr="$A$134:$XFD$136" dn="Z_B31C8DB7_3E78_4144_A6B5_8DE36DE63F0E_.wvu.Rows" sId="3"/>
    <undo index="14" exp="area" ref3D="1" dr="$A$106:$XFD$106" dn="Z_B31C8DB7_3E78_4144_A6B5_8DE36DE63F0E_.wvu.Rows" sId="3"/>
    <undo index="12" exp="area" ref3D="1" dr="$A$99:$XFD$99" dn="Z_B31C8DB7_3E78_4144_A6B5_8DE36DE63F0E_.wvu.Rows" sId="3"/>
    <undo index="10" exp="area" ref3D="1" dr="$A$82:$XFD$82" dn="Z_B31C8DB7_3E78_4144_A6B5_8DE36DE63F0E_.wvu.Rows" sId="3"/>
    <undo index="8" exp="area" ref3D="1" dr="$A$75:$XFD$75" dn="Z_B31C8DB7_3E78_4144_A6B5_8DE36DE63F0E_.wvu.Rows" sId="3"/>
    <undo index="6" exp="area" ref3D="1" dr="$A$50:$XFD$51" dn="Z_B31C8DB7_3E78_4144_A6B5_8DE36DE63F0E_.wvu.Rows" sId="3"/>
    <undo index="4" exp="area" ref3D="1" dr="$A$28:$XFD$30" dn="Z_B31C8DB7_3E78_4144_A6B5_8DE36DE63F0E_.wvu.Rows" sId="3"/>
    <undo index="2" exp="area" ref3D="1" dr="$A$20:$XFD$20" dn="Z_B31C8DB7_3E78_4144_A6B5_8DE36DE63F0E_.wvu.Rows" sId="3"/>
    <undo index="1" exp="area" ref3D="1" dr="$A$17:$XFD$18" dn="Z_B31C8DB7_3E78_4144_A6B5_8DE36DE63F0E_.wvu.Rows" sId="3"/>
    <undo index="22" exp="area" ref3D="1" dr="$A$139:$XFD$140" dn="Z_B30CE22D_C12F_4E12_8BB9_3AAE0A6991CC_.wvu.Rows" sId="3"/>
    <undo index="20" exp="area" ref3D="1" dr="$A$134:$XFD$136" dn="Z_B30CE22D_C12F_4E12_8BB9_3AAE0A6991CC_.wvu.Rows" sId="3"/>
    <undo index="18" exp="area" ref3D="1" dr="$A$99:$XFD$99" dn="Z_B30CE22D_C12F_4E12_8BB9_3AAE0A6991CC_.wvu.Rows" sId="3"/>
    <undo index="16" exp="area" ref3D="1" dr="$A$82:$XFD$82" dn="Z_B30CE22D_C12F_4E12_8BB9_3AAE0A6991CC_.wvu.Rows" sId="3"/>
    <undo index="14" exp="area" ref3D="1" dr="$A$75:$XFD$75" dn="Z_B30CE22D_C12F_4E12_8BB9_3AAE0A6991CC_.wvu.Rows" sId="3"/>
    <undo index="12" exp="area" ref3D="1" dr="$A$62:$XFD$62" dn="Z_B30CE22D_C12F_4E12_8BB9_3AAE0A6991CC_.wvu.Rows" sId="3"/>
    <undo index="10" exp="area" ref3D="1" dr="$A$50:$XFD$51" dn="Z_B30CE22D_C12F_4E12_8BB9_3AAE0A6991CC_.wvu.Rows" sId="3"/>
    <undo index="8" exp="area" ref3D="1" dr="$A$38:$XFD$38" dn="Z_B30CE22D_C12F_4E12_8BB9_3AAE0A6991CC_.wvu.Rows" sId="3"/>
    <undo index="6" exp="area" ref3D="1" dr="$A$35:$XFD$35" dn="Z_B30CE22D_C12F_4E12_8BB9_3AAE0A6991CC_.wvu.Rows" sId="3"/>
    <undo index="4" exp="area" ref3D="1" dr="$A$27:$XFD$31" dn="Z_B30CE22D_C12F_4E12_8BB9_3AAE0A6991CC_.wvu.Rows" sId="3"/>
    <undo index="2" exp="area" ref3D="1" dr="$A$20:$XFD$20" dn="Z_B30CE22D_C12F_4E12_8BB9_3AAE0A6991CC_.wvu.Rows" sId="3"/>
    <undo index="1" exp="area" ref3D="1" dr="$A$17:$XFD$18" dn="Z_B30CE22D_C12F_4E12_8BB9_3AAE0A6991CC_.wvu.Rows" sId="3"/>
    <undo index="26" exp="area" ref3D="1" dr="$A$139:$XFD$140" dn="Z_A54C432C_6C68_4B53_A75C_446EB3A61B2B_.wvu.Rows" sId="3"/>
    <undo index="24" exp="area" ref3D="1" dr="$A$134:$XFD$136" dn="Z_A54C432C_6C68_4B53_A75C_446EB3A61B2B_.wvu.Rows" sId="3"/>
    <undo index="22" exp="area" ref3D="1" dr="$A$106:$XFD$106" dn="Z_A54C432C_6C68_4B53_A75C_446EB3A61B2B_.wvu.Rows" sId="3"/>
    <undo index="20" exp="area" ref3D="1" dr="$A$99:$XFD$99" dn="Z_A54C432C_6C68_4B53_A75C_446EB3A61B2B_.wvu.Rows" sId="3"/>
    <undo index="18" exp="area" ref3D="1" dr="$A$82:$XFD$82" dn="Z_A54C432C_6C68_4B53_A75C_446EB3A61B2B_.wvu.Rows" sId="3"/>
    <undo index="16" exp="area" ref3D="1" dr="$A$75:$XFD$75" dn="Z_A54C432C_6C68_4B53_A75C_446EB3A61B2B_.wvu.Rows" sId="3"/>
    <undo index="14" exp="area" ref3D="1" dr="$A$62:$XFD$62" dn="Z_A54C432C_6C68_4B53_A75C_446EB3A61B2B_.wvu.Rows" sId="3"/>
    <undo index="12" exp="area" ref3D="1" dr="$A$50:$XFD$51" dn="Z_A54C432C_6C68_4B53_A75C_446EB3A61B2B_.wvu.Rows" sId="3"/>
    <undo index="10" exp="area" ref3D="1" dr="$A$38:$XFD$38" dn="Z_A54C432C_6C68_4B53_A75C_446EB3A61B2B_.wvu.Rows" sId="3"/>
    <undo index="8" exp="area" ref3D="1" dr="$A$35:$XFD$35" dn="Z_A54C432C_6C68_4B53_A75C_446EB3A61B2B_.wvu.Rows" sId="3"/>
    <undo index="6" exp="area" ref3D="1" dr="$A$27:$XFD$31" dn="Z_A54C432C_6C68_4B53_A75C_446EB3A61B2B_.wvu.Rows" sId="3"/>
    <undo index="4" exp="area" ref3D="1" dr="$A$25:$XFD$25" dn="Z_A54C432C_6C68_4B53_A75C_446EB3A61B2B_.wvu.Rows" sId="3"/>
    <undo index="2" exp="area" ref3D="1" dr="$A$20:$XFD$20" dn="Z_A54C432C_6C68_4B53_A75C_446EB3A61B2B_.wvu.Rows" sId="3"/>
    <undo index="1" exp="area" ref3D="1" dr="$A$17:$XFD$18" dn="Z_A54C432C_6C68_4B53_A75C_446EB3A61B2B_.wvu.Rows" sId="3"/>
    <undo index="20" exp="area" ref3D="1" dr="$A$139:$XFD$140" dn="Z_61528DAC_5C4C_48F4_ADE2_8A724B05A086_.wvu.Rows" sId="3"/>
    <undo index="18" exp="area" ref3D="1" dr="$A$134:$XFD$136" dn="Z_61528DAC_5C4C_48F4_ADE2_8A724B05A086_.wvu.Rows" sId="3"/>
    <undo index="16" exp="area" ref3D="1" dr="$A$106:$XFD$106" dn="Z_61528DAC_5C4C_48F4_ADE2_8A724B05A086_.wvu.Rows" sId="3"/>
    <undo index="14" exp="area" ref3D="1" dr="$A$99:$XFD$99" dn="Z_61528DAC_5C4C_48F4_ADE2_8A724B05A086_.wvu.Rows" sId="3"/>
    <undo index="12" exp="area" ref3D="1" dr="$A$62:$XFD$62" dn="Z_61528DAC_5C4C_48F4_ADE2_8A724B05A086_.wvu.Rows" sId="3"/>
    <undo index="10" exp="area" ref3D="1" dr="$A$50:$XFD$51" dn="Z_61528DAC_5C4C_48F4_ADE2_8A724B05A086_.wvu.Rows" sId="3"/>
    <undo index="8" exp="area" ref3D="1" dr="$A$38:$XFD$38" dn="Z_61528DAC_5C4C_48F4_ADE2_8A724B05A086_.wvu.Rows" sId="3"/>
    <undo index="6" exp="area" ref3D="1" dr="$A$35:$XFD$35" dn="Z_61528DAC_5C4C_48F4_ADE2_8A724B05A086_.wvu.Rows" sId="3"/>
    <undo index="4" exp="area" ref3D="1" dr="$A$27:$XFD$31" dn="Z_61528DAC_5C4C_48F4_ADE2_8A724B05A086_.wvu.Rows" sId="3"/>
    <undo index="2" exp="area" ref3D="1" dr="$A$20:$XFD$20" dn="Z_61528DAC_5C4C_48F4_ADE2_8A724B05A086_.wvu.Rows" sId="3"/>
    <undo index="1" exp="area" ref3D="1" dr="$A$17:$XFD$18" dn="Z_61528DAC_5C4C_48F4_ADE2_8A724B05A086_.wvu.Rows" sId="3"/>
    <undo index="16" exp="area" ref3D="1" dr="$A$134:$XFD$136" dn="Z_5BFCA170_DEAE_4D2C_98A0_1E68B427AC01_.wvu.Rows" sId="3"/>
    <undo index="14" exp="area" ref3D="1" dr="$A$106:$XFD$106" dn="Z_5BFCA170_DEAE_4D2C_98A0_1E68B427AC01_.wvu.Rows" sId="3"/>
    <undo index="12" exp="area" ref3D="1" dr="$A$99:$XFD$99" dn="Z_5BFCA170_DEAE_4D2C_98A0_1E68B427AC01_.wvu.Rows" sId="3"/>
    <undo index="10" exp="area" ref3D="1" dr="$A$82:$XFD$82" dn="Z_5BFCA170_DEAE_4D2C_98A0_1E68B427AC01_.wvu.Rows" sId="3"/>
    <undo index="8" exp="area" ref3D="1" dr="$A$75:$XFD$75" dn="Z_5BFCA170_DEAE_4D2C_98A0_1E68B427AC01_.wvu.Rows" sId="3"/>
    <undo index="6" exp="area" ref3D="1" dr="$A$50:$XFD$51" dn="Z_5BFCA170_DEAE_4D2C_98A0_1E68B427AC01_.wvu.Rows" sId="3"/>
    <undo index="4" exp="area" ref3D="1" dr="$A$28:$XFD$30" dn="Z_5BFCA170_DEAE_4D2C_98A0_1E68B427AC01_.wvu.Rows" sId="3"/>
    <undo index="2" exp="area" ref3D="1" dr="$A$20:$XFD$20" dn="Z_5BFCA170_DEAE_4D2C_98A0_1E68B427AC01_.wvu.Rows" sId="3"/>
    <undo index="1" exp="area" ref3D="1" dr="$A$17:$XFD$18" dn="Z_5BFCA170_DEAE_4D2C_98A0_1E68B427AC01_.wvu.Rows" sId="3"/>
    <undo index="38" exp="area" ref3D="1" dr="$A$139:$XFD$140" dn="Z_42584DC0_1D41_4C93_9B38_C388E7B8DAC4_.wvu.Rows" sId="3"/>
    <undo index="36" exp="area" ref3D="1" dr="$A$134:$XFD$136" dn="Z_42584DC0_1D41_4C93_9B38_C388E7B8DAC4_.wvu.Rows" sId="3"/>
    <undo index="34" exp="area" ref3D="1" dr="$A$114:$XFD$114" dn="Z_42584DC0_1D41_4C93_9B38_C388E7B8DAC4_.wvu.Rows" sId="3"/>
    <undo index="32" exp="area" ref3D="1" dr="$A$106:$XFD$106" dn="Z_42584DC0_1D41_4C93_9B38_C388E7B8DAC4_.wvu.Rows" sId="3"/>
    <undo index="30" exp="area" ref3D="1" dr="$A$102:$XFD$102" dn="Z_42584DC0_1D41_4C93_9B38_C388E7B8DAC4_.wvu.Rows" sId="3"/>
    <undo index="28" exp="area" ref3D="1" dr="$A$99:$XFD$99" dn="Z_42584DC0_1D41_4C93_9B38_C388E7B8DAC4_.wvu.Rows" sId="3"/>
    <undo index="26" exp="area" ref3D="1" dr="$A$93:$XFD$93" dn="Z_42584DC0_1D41_4C93_9B38_C388E7B8DAC4_.wvu.Rows" sId="3"/>
    <undo index="24" exp="area" ref3D="1" dr="$A$82:$XFD$82" dn="Z_42584DC0_1D41_4C93_9B38_C388E7B8DAC4_.wvu.Rows" sId="3"/>
    <undo index="22" exp="area" ref3D="1" dr="$A$75:$XFD$75" dn="Z_42584DC0_1D41_4C93_9B38_C388E7B8DAC4_.wvu.Rows" sId="3"/>
    <undo index="20" exp="area" ref3D="1" dr="$A$69:$XFD$71" dn="Z_42584DC0_1D41_4C93_9B38_C388E7B8DAC4_.wvu.Rows" sId="3"/>
    <undo index="18" exp="area" ref3D="1" dr="$A$67:$XFD$67" dn="Z_42584DC0_1D41_4C93_9B38_C388E7B8DAC4_.wvu.Rows" sId="3"/>
    <undo index="16" exp="area" ref3D="1" dr="$A$62:$XFD$62" dn="Z_42584DC0_1D41_4C93_9B38_C388E7B8DAC4_.wvu.Rows" sId="3"/>
    <undo index="14" exp="area" ref3D="1" dr="$A$50:$XFD$51" dn="Z_42584DC0_1D41_4C93_9B38_C388E7B8DAC4_.wvu.Rows" sId="3"/>
    <undo index="12" exp="area" ref3D="1" dr="$A$46:$XFD$46" dn="Z_42584DC0_1D41_4C93_9B38_C388E7B8DAC4_.wvu.Rows" sId="3"/>
    <undo index="10" exp="area" ref3D="1" dr="$A$38:$XFD$38" dn="Z_42584DC0_1D41_4C93_9B38_C388E7B8DAC4_.wvu.Rows" sId="3"/>
    <undo index="8" exp="area" ref3D="1" dr="$A$35:$XFD$35" dn="Z_42584DC0_1D41_4C93_9B38_C388E7B8DAC4_.wvu.Rows" sId="3"/>
    <undo index="6" exp="area" ref3D="1" dr="$A$27:$XFD$31" dn="Z_42584DC0_1D41_4C93_9B38_C388E7B8DAC4_.wvu.Rows" sId="3"/>
    <undo index="4" exp="area" ref3D="1" dr="$A$25:$XFD$25" dn="Z_42584DC0_1D41_4C93_9B38_C388E7B8DAC4_.wvu.Rows" sId="3"/>
    <undo index="2" exp="area" ref3D="1" dr="$A$20:$XFD$20" dn="Z_42584DC0_1D41_4C93_9B38_C388E7B8DAC4_.wvu.Rows" sId="3"/>
    <undo index="1" exp="area" ref3D="1" dr="$A$17:$XFD$18" dn="Z_42584DC0_1D41_4C93_9B38_C388E7B8DAC4_.wvu.Rows" sId="3"/>
    <undo index="16" exp="area" ref3D="1" dr="$A$134:$XFD$136" dn="Z_3DCB9AAA_F09C_4EA6_B992_F93E466D374A_.wvu.Rows" sId="3"/>
    <undo index="14" exp="area" ref3D="1" dr="$A$106:$XFD$106" dn="Z_3DCB9AAA_F09C_4EA6_B992_F93E466D374A_.wvu.Rows" sId="3"/>
    <undo index="12" exp="area" ref3D="1" dr="$A$99:$XFD$99" dn="Z_3DCB9AAA_F09C_4EA6_B992_F93E466D374A_.wvu.Rows" sId="3"/>
    <undo index="10" exp="area" ref3D="1" dr="$A$82:$XFD$82" dn="Z_3DCB9AAA_F09C_4EA6_B992_F93E466D374A_.wvu.Rows" sId="3"/>
    <undo index="8" exp="area" ref3D="1" dr="$A$75:$XFD$75" dn="Z_3DCB9AAA_F09C_4EA6_B992_F93E466D374A_.wvu.Rows" sId="3"/>
    <undo index="6" exp="area" ref3D="1" dr="$A$50:$XFD$51" dn="Z_3DCB9AAA_F09C_4EA6_B992_F93E466D374A_.wvu.Rows" sId="3"/>
    <undo index="4" exp="area" ref3D="1" dr="$A$28:$XFD$30" dn="Z_3DCB9AAA_F09C_4EA6_B992_F93E466D374A_.wvu.Rows" sId="3"/>
    <undo index="2" exp="area" ref3D="1" dr="$A$20:$XFD$20" dn="Z_3DCB9AAA_F09C_4EA6_B992_F93E466D374A_.wvu.Rows" sId="3"/>
    <undo index="1" exp="area" ref3D="1" dr="$A$17:$XFD$18" dn="Z_3DCB9AAA_F09C_4EA6_B992_F93E466D374A_.wvu.Rows" sId="3"/>
    <undo index="18" exp="area" ref3D="1" dr="$A$134:$XFD$136" dn="Z_1A52382B_3765_4E8C_903F_6B8919B7242E_.wvu.Rows" sId="3"/>
    <undo index="16" exp="area" ref3D="1" dr="$A$106:$XFD$106" dn="Z_1A52382B_3765_4E8C_903F_6B8919B7242E_.wvu.Rows" sId="3"/>
    <undo index="14" exp="area" ref3D="1" dr="$A$99:$XFD$99" dn="Z_1A52382B_3765_4E8C_903F_6B8919B7242E_.wvu.Rows" sId="3"/>
    <undo index="12" exp="area" ref3D="1" dr="$A$82:$XFD$82" dn="Z_1A52382B_3765_4E8C_903F_6B8919B7242E_.wvu.Rows" sId="3"/>
    <undo index="10" exp="area" ref3D="1" dr="$A$75:$XFD$75" dn="Z_1A52382B_3765_4E8C_903F_6B8919B7242E_.wvu.Rows" sId="3"/>
    <undo index="8" exp="area" ref3D="1" dr="$A$62:$XFD$62" dn="Z_1A52382B_3765_4E8C_903F_6B8919B7242E_.wvu.Rows" sId="3"/>
    <undo index="6" exp="area" ref3D="1" dr="$A$50:$XFD$51" dn="Z_1A52382B_3765_4E8C_903F_6B8919B7242E_.wvu.Rows" sId="3"/>
    <undo index="4" exp="area" ref3D="1" dr="$A$28:$XFD$30" dn="Z_1A52382B_3765_4E8C_903F_6B8919B7242E_.wvu.Rows" sId="3"/>
    <undo index="2" exp="area" ref3D="1" dr="$A$20:$XFD$20" dn="Z_1A52382B_3765_4E8C_903F_6B8919B7242E_.wvu.Rows" sId="3"/>
    <undo index="1" exp="area" ref3D="1" dr="$A$17:$XFD$18" dn="Z_1A52382B_3765_4E8C_903F_6B8919B7242E_.wvu.Rows" sId="3"/>
    <undo index="24" exp="area" ref3D="1" dr="$A$139:$XFD$140" dn="Z_1718F1EE_9F48_4DBE_9531_3B70F9C4A5DD_.wvu.Rows" sId="3"/>
    <undo index="22" exp="area" ref3D="1" dr="$A$134:$XFD$136" dn="Z_1718F1EE_9F48_4DBE_9531_3B70F9C4A5DD_.wvu.Rows" sId="3"/>
    <undo index="20" exp="area" ref3D="1" dr="$A$106:$XFD$106" dn="Z_1718F1EE_9F48_4DBE_9531_3B70F9C4A5DD_.wvu.Rows" sId="3"/>
    <undo index="18" exp="area" ref3D="1" dr="$A$99:$XFD$99" dn="Z_1718F1EE_9F48_4DBE_9531_3B70F9C4A5DD_.wvu.Rows" sId="3"/>
    <undo index="16" exp="area" ref3D="1" dr="$A$82:$XFD$82" dn="Z_1718F1EE_9F48_4DBE_9531_3B70F9C4A5DD_.wvu.Rows" sId="3"/>
    <undo index="14" exp="area" ref3D="1" dr="$A$75:$XFD$75" dn="Z_1718F1EE_9F48_4DBE_9531_3B70F9C4A5DD_.wvu.Rows" sId="3"/>
    <undo index="12" exp="area" ref3D="1" dr="$A$50:$XFD$51" dn="Z_1718F1EE_9F48_4DBE_9531_3B70F9C4A5DD_.wvu.Rows" sId="3"/>
    <undo index="10" exp="area" ref3D="1" dr="$A$38:$XFD$38" dn="Z_1718F1EE_9F48_4DBE_9531_3B70F9C4A5DD_.wvu.Rows" sId="3"/>
    <undo index="8" exp="area" ref3D="1" dr="$A$35:$XFD$35" dn="Z_1718F1EE_9F48_4DBE_9531_3B70F9C4A5DD_.wvu.Rows" sId="3"/>
    <undo index="6" exp="area" ref3D="1" dr="$A$27:$XFD$31" dn="Z_1718F1EE_9F48_4DBE_9531_3B70F9C4A5DD_.wvu.Rows" sId="3"/>
    <undo index="4" exp="area" ref3D="1" dr="$A$25:$XFD$25" dn="Z_1718F1EE_9F48_4DBE_9531_3B70F9C4A5DD_.wvu.Rows" sId="3"/>
    <undo index="2" exp="area" ref3D="1" dr="$A$20:$XFD$20" dn="Z_1718F1EE_9F48_4DBE_9531_3B70F9C4A5DD_.wvu.Rows" sId="3"/>
    <undo index="1" exp="area" ref3D="1" dr="$A$17:$XFD$18" dn="Z_1718F1EE_9F48_4DBE_9531_3B70F9C4A5DD_.wvu.Rows" sId="3"/>
    <rfmt sheetId="3" xfDxf="1" s="1" sqref="E1:E10485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2"/>
          <color auto="1"/>
          <name val="Times New Roman"/>
          <scheme val="none"/>
        </font>
        <numFmt numFmtId="166" formatCode="0.0"/>
        <fill>
          <patternFill patternType="none">
            <fgColor indexed="64"/>
            <bgColor indexed="65"/>
          </patternFill>
        </fill>
        <alignment horizontal="center" vertical="bottom" textRotation="0" wrapText="0" indent="0" relativeIndent="0" justifyLastLine="0" shrinkToFit="0" mergeCell="0" readingOrder="0"/>
        <border diagonalUp="0" diagonalDown="0" outline="0">
          <left/>
          <right/>
          <top/>
          <bottom/>
        </border>
        <protection locked="1" hidden="0"/>
      </dxf>
    </rfmt>
    <rfmt sheetId="3" s="1" sqref="E1" start="0" length="0">
      <dxf>
        <font>
          <b/>
          <sz val="16"/>
          <color auto="1"/>
          <name val="Times New Roman"/>
          <scheme val="none"/>
        </font>
        <numFmt numFmtId="0" formatCode="General"/>
      </dxf>
    </rfmt>
    <rfmt sheetId="3" s="1" sqref="E2" start="0" length="0">
      <dxf>
        <font>
          <b/>
          <sz val="16"/>
          <color auto="1"/>
          <name val="Times New Roman"/>
          <scheme val="none"/>
        </font>
        <numFmt numFmtId="0" formatCode="General"/>
      </dxf>
    </rfmt>
    <rcc rId="0" sId="3" s="1" dxf="1">
      <nc r="E3" t="inlineStr">
        <is>
          <t>исполнено на 01.10.2018 г.</t>
        </is>
      </nc>
      <ndxf>
        <font>
          <b/>
          <sz val="16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="1" sqref="E4" start="0" length="0">
      <dxf>
        <font>
          <b/>
          <sz val="16"/>
          <color auto="1"/>
          <name val="Times New Roman"/>
          <scheme val="none"/>
        </font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5" start="0" length="0">
      <dxf>
        <font>
          <b/>
          <sz val="16"/>
          <color auto="1"/>
          <name val="Times New Roman"/>
          <scheme val="none"/>
        </font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6" start="0" length="0">
      <dxf>
        <font>
          <sz val="16"/>
          <color auto="1"/>
          <name val="Times New Roman"/>
          <scheme val="none"/>
        </font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7" start="0" length="0">
      <dxf>
        <font>
          <b/>
          <sz val="16"/>
          <color auto="1"/>
          <name val="Times New Roman"/>
          <scheme val="none"/>
        </font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8" start="0" length="0">
      <dxf>
        <font>
          <sz val="16"/>
          <color auto="1"/>
          <name val="Times New Roman"/>
          <scheme val="none"/>
        </font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9" start="0" length="0">
      <dxf>
        <font>
          <sz val="16"/>
          <color auto="1"/>
          <name val="Times New Roman"/>
          <scheme val="none"/>
        </font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0" start="0" length="0">
      <dxf>
        <font>
          <sz val="16"/>
          <color auto="1"/>
          <name val="Times New Roman"/>
          <scheme val="none"/>
        </font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1" start="0" length="0">
      <dxf>
        <font>
          <sz val="16"/>
          <color auto="1"/>
          <name val="Times New Roman"/>
          <scheme val="none"/>
        </font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2" start="0" length="0">
      <dxf>
        <font>
          <b/>
          <sz val="16"/>
          <color auto="1"/>
          <name val="Times New Roman"/>
          <scheme val="none"/>
        </font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3" start="0" length="0">
      <dxf>
        <font>
          <sz val="16"/>
          <color auto="1"/>
          <name val="Times New Roman"/>
          <scheme val="none"/>
        </font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4" start="0" length="0">
      <dxf>
        <font>
          <sz val="16"/>
          <color auto="1"/>
          <name val="Times New Roman"/>
          <scheme val="none"/>
        </font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5" start="0" length="0">
      <dxf>
        <font>
          <sz val="16"/>
          <color auto="1"/>
          <name val="Times New Roman"/>
          <scheme val="none"/>
        </font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6" start="0" length="0">
      <dxf>
        <font>
          <b/>
          <sz val="16"/>
          <color auto="1"/>
          <name val="Times New Roman"/>
          <scheme val="none"/>
        </font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7" start="0" length="0">
      <dxf>
        <font>
          <sz val="16"/>
          <color auto="1"/>
          <name val="Times New Roman"/>
          <scheme val="none"/>
        </font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8" start="0" length="0">
      <dxf>
        <font>
          <sz val="16"/>
          <color auto="1"/>
          <name val="Times New Roman"/>
          <scheme val="none"/>
        </font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9" start="0" length="0">
      <dxf>
        <font>
          <sz val="16"/>
          <color auto="1"/>
          <name val="Times New Roman"/>
          <scheme val="none"/>
        </font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20" start="0" length="0">
      <dxf>
        <font>
          <sz val="16"/>
          <color auto="1"/>
          <name val="Times New Roman"/>
          <scheme val="none"/>
        </font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21" start="0" length="0">
      <dxf>
        <font>
          <b/>
          <sz val="16"/>
          <color auto="1"/>
          <name val="Times New Roman"/>
          <scheme val="none"/>
        </font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22" start="0" length="0">
      <dxf>
        <font>
          <sz val="16"/>
          <color auto="1"/>
          <name val="Times New Roman"/>
          <scheme val="none"/>
        </font>
        <numFmt numFmtId="168" formatCode="0.000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23" start="0" length="0">
      <dxf>
        <font>
          <b/>
          <sz val="16"/>
          <color auto="1"/>
          <name val="Times New Roman"/>
          <scheme val="none"/>
        </font>
        <numFmt numFmtId="168" formatCode="0.000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24" start="0" length="0">
      <dxf>
        <font>
          <sz val="16"/>
          <color auto="1"/>
          <name val="Times New Roman"/>
          <scheme val="none"/>
        </font>
        <numFmt numFmtId="2" formatCode="0.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25" start="0" length="0">
      <dxf>
        <font>
          <sz val="16"/>
          <color auto="1"/>
          <name val="Times New Roman"/>
          <scheme val="none"/>
        </font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26" start="0" length="0">
      <dxf>
        <font>
          <sz val="16"/>
          <color auto="1"/>
          <name val="Times New Roman"/>
          <scheme val="none"/>
        </font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27" start="0" length="0">
      <dxf>
        <font>
          <b/>
          <sz val="16"/>
          <color auto="1"/>
          <name val="Times New Roman"/>
          <scheme val="none"/>
        </font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28" start="0" length="0">
      <dxf>
        <font>
          <sz val="16"/>
          <color auto="1"/>
          <name val="Times New Roman"/>
          <scheme val="none"/>
        </font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29" start="0" length="0">
      <dxf>
        <font>
          <sz val="16"/>
          <color auto="1"/>
          <name val="Times New Roman"/>
          <scheme val="none"/>
        </font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30" start="0" length="0">
      <dxf>
        <font>
          <sz val="16"/>
          <color auto="1"/>
          <name val="Times New Roman"/>
          <scheme val="none"/>
        </font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31" start="0" length="0">
      <dxf>
        <font>
          <sz val="16"/>
          <color auto="1"/>
          <name val="Times New Roman"/>
          <scheme val="none"/>
        </font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32" start="0" length="0">
      <dxf>
        <font>
          <b/>
          <sz val="16"/>
          <color auto="1"/>
          <name val="Times New Roman"/>
          <scheme val="none"/>
        </font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33" start="0" length="0">
      <dxf>
        <font>
          <b/>
          <sz val="16"/>
          <color auto="1"/>
          <name val="Times New Roman"/>
          <scheme val="none"/>
        </font>
        <numFmt numFmtId="168" formatCode="0.000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34" start="0" length="0">
      <dxf>
        <font>
          <sz val="16"/>
          <color auto="1"/>
          <name val="Times New Roman"/>
          <scheme val="none"/>
        </font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35" start="0" length="0">
      <dxf>
        <font>
          <sz val="16"/>
          <color auto="1"/>
          <name val="Times New Roman"/>
          <scheme val="none"/>
        </font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36" start="0" length="0">
      <dxf>
        <font>
          <sz val="16"/>
          <color auto="1"/>
          <name val="Times New Roman"/>
          <scheme val="none"/>
        </font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37" start="0" length="0">
      <dxf>
        <font>
          <sz val="16"/>
          <color auto="1"/>
          <name val="Times New Roman"/>
          <scheme val="none"/>
        </font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38" start="0" length="0">
      <dxf>
        <font>
          <sz val="16"/>
          <color auto="1"/>
          <name val="Times New Roman"/>
          <scheme val="none"/>
        </font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39" start="0" length="0">
      <dxf>
        <font>
          <sz val="16"/>
          <color auto="1"/>
          <name val="Times New Roman"/>
          <scheme val="none"/>
        </font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40" start="0" length="0">
      <dxf>
        <font>
          <sz val="16"/>
          <color auto="1"/>
          <name val="Times New Roman"/>
          <scheme val="none"/>
        </font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41" start="0" length="0">
      <dxf>
        <font>
          <sz val="16"/>
          <color auto="1"/>
          <name val="Times New Roman"/>
          <scheme val="none"/>
        </font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42" start="0" length="0">
      <dxf>
        <font>
          <b/>
          <sz val="16"/>
          <color auto="1"/>
          <name val="Times New Roman"/>
          <scheme val="none"/>
        </font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43" start="0" length="0">
      <dxf>
        <font>
          <sz val="16"/>
          <color auto="1"/>
          <name val="Times New Roman"/>
          <scheme val="none"/>
        </font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44" start="0" length="0">
      <dxf>
        <font>
          <b/>
          <sz val="16"/>
          <color auto="1"/>
          <name val="Times New Roman"/>
          <scheme val="none"/>
        </font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45" start="0" length="0">
      <dxf>
        <font>
          <sz val="16"/>
          <color auto="1"/>
          <name val="Times New Roman"/>
          <scheme val="none"/>
        </font>
        <numFmt numFmtId="174" formatCode="0.00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46" start="0" length="0">
      <dxf>
        <font>
          <sz val="16"/>
          <color auto="1"/>
          <name val="Times New Roman"/>
          <scheme val="none"/>
        </font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47" start="0" length="0">
      <dxf>
        <font>
          <b/>
          <sz val="16"/>
          <color auto="1"/>
          <name val="Times New Roman"/>
          <scheme val="none"/>
        </font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48" start="0" length="0">
      <dxf>
        <font>
          <sz val="16"/>
          <color auto="1"/>
          <name val="Times New Roman"/>
          <scheme val="none"/>
        </font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49" start="0" length="0">
      <dxf>
        <font>
          <sz val="16"/>
          <color auto="1"/>
          <name val="Times New Roman"/>
          <scheme val="none"/>
        </font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50" start="0" length="0">
      <dxf>
        <font>
          <b/>
          <sz val="16"/>
          <color auto="1"/>
          <name val="Times New Roman"/>
          <scheme val="none"/>
        </font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51" start="0" length="0">
      <dxf>
        <font>
          <sz val="16"/>
          <color auto="1"/>
          <name val="Times New Roman"/>
          <scheme val="none"/>
        </font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52" start="0" length="0">
      <dxf>
        <font>
          <b/>
          <sz val="16"/>
          <color auto="1"/>
          <name val="Times New Roman"/>
          <scheme val="none"/>
        </font>
        <numFmt numFmtId="168" formatCode="0.000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53" start="0" length="0">
      <dxf>
        <font>
          <sz val="16"/>
          <color auto="1"/>
          <name val="Times New Roman"/>
          <scheme val="none"/>
        </font>
        <fill>
          <patternFill patternType="solid">
            <bgColor indexed="9"/>
          </patternFill>
        </fill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54" start="0" length="0">
      <dxf>
        <font>
          <sz val="16"/>
          <color auto="1"/>
          <name val="Times New Roman"/>
          <scheme val="none"/>
        </font>
        <fill>
          <patternFill patternType="solid">
            <bgColor indexed="9"/>
          </patternFill>
        </fill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55" start="0" length="0">
      <dxf>
        <font>
          <sz val="16"/>
          <color auto="1"/>
          <name val="Times New Roman"/>
          <scheme val="none"/>
        </font>
        <fill>
          <patternFill patternType="solid">
            <bgColor indexed="9"/>
          </patternFill>
        </fill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56" start="0" length="0">
      <dxf>
        <font>
          <sz val="16"/>
          <color auto="1"/>
          <name val="Times New Roman"/>
          <scheme val="none"/>
        </font>
        <fill>
          <patternFill patternType="solid">
            <bgColor indexed="9"/>
          </patternFill>
        </fill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57" start="0" length="0">
      <dxf>
        <font>
          <sz val="16"/>
          <color auto="1"/>
          <name val="Times New Roman"/>
          <scheme val="none"/>
        </font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58" start="0" length="0">
      <dxf>
        <font>
          <sz val="16"/>
          <color auto="1"/>
          <name val="Times New Roman"/>
          <scheme val="none"/>
        </font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59" start="0" length="0">
      <dxf>
        <font>
          <sz val="16"/>
          <color auto="1"/>
          <name val="Times New Roman"/>
          <scheme val="none"/>
        </font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60" start="0" length="0">
      <dxf>
        <font>
          <sz val="16"/>
          <color auto="1"/>
          <name val="Times New Roman"/>
          <scheme val="none"/>
        </font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61" start="0" length="0">
      <dxf>
        <font>
          <sz val="16"/>
          <color auto="1"/>
          <name val="Times New Roman"/>
          <scheme val="none"/>
        </font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62" start="0" length="0">
      <dxf>
        <font>
          <sz val="16"/>
          <color auto="1"/>
          <name val="Times New Roman"/>
          <scheme val="none"/>
        </font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63" start="0" length="0">
      <dxf>
        <font>
          <sz val="16"/>
          <color auto="1"/>
          <name val="Times New Roman"/>
          <scheme val="none"/>
        </font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64" start="0" length="0">
      <dxf>
        <font>
          <sz val="16"/>
          <color auto="1"/>
          <name val="Times New Roman"/>
          <scheme val="none"/>
        </font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65" start="0" length="0">
      <dxf>
        <font>
          <sz val="16"/>
          <color auto="1"/>
          <name val="Times New Roman"/>
          <scheme val="none"/>
        </font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66" start="0" length="0">
      <dxf>
        <font>
          <sz val="16"/>
          <color auto="1"/>
          <name val="Times New Roman"/>
          <scheme val="none"/>
        </font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67" start="0" length="0">
      <dxf>
        <font>
          <sz val="16"/>
          <color auto="1"/>
          <name val="Times New Roman"/>
          <scheme val="none"/>
        </font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68" start="0" length="0">
      <dxf>
        <font>
          <sz val="16"/>
          <color auto="1"/>
          <name val="Times New Roman"/>
          <scheme val="none"/>
        </font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69" start="0" length="0">
      <dxf>
        <font>
          <b/>
          <sz val="16"/>
          <color auto="1"/>
          <name val="Times New Roman"/>
          <scheme val="none"/>
        </font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70" start="0" length="0">
      <dxf>
        <font>
          <sz val="16"/>
          <color auto="1"/>
          <name val="Times New Roman"/>
          <scheme val="none"/>
        </font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71" start="0" length="0">
      <dxf>
        <font>
          <sz val="16"/>
          <color auto="1"/>
          <name val="Times New Roman"/>
          <scheme val="none"/>
        </font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72" start="0" length="0">
      <dxf>
        <font>
          <b/>
          <sz val="16"/>
          <color auto="1"/>
          <name val="Times New Roman"/>
          <scheme val="none"/>
        </font>
        <numFmt numFmtId="168" formatCode="0.00000"/>
        <fill>
          <patternFill patternType="solid">
            <bgColor indexed="9"/>
          </patternFill>
        </fill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73" start="0" length="0">
      <dxf>
        <font>
          <b/>
          <sz val="16"/>
          <color auto="1"/>
          <name val="Times New Roman"/>
          <scheme val="none"/>
        </font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74" start="0" length="0">
      <dxf>
        <font>
          <sz val="16"/>
          <color auto="1"/>
          <name val="Times New Roman"/>
          <scheme val="none"/>
        </font>
        <fill>
          <patternFill patternType="solid"/>
        </fill>
        <alignment horizontal="right" vertical="center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75" start="0" length="0">
      <dxf>
        <font>
          <sz val="16"/>
          <color auto="1"/>
          <name val="Times New Roman"/>
          <scheme val="none"/>
        </font>
        <fill>
          <patternFill patternType="solid"/>
        </fill>
        <alignment horizontal="right" vertical="center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76" start="0" length="0">
      <dxf>
        <font>
          <sz val="16"/>
          <color auto="1"/>
          <name val="Times New Roman"/>
          <scheme val="none"/>
        </font>
        <fill>
          <patternFill patternType="solid"/>
        </fill>
        <alignment horizontal="right" vertical="center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77" start="0" length="0">
      <dxf>
        <font>
          <sz val="16"/>
          <color auto="1"/>
          <name val="Times New Roman"/>
          <scheme val="none"/>
        </font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78" start="0" length="0">
      <dxf>
        <font>
          <sz val="16"/>
          <color auto="1"/>
          <name val="Times New Roman"/>
          <scheme val="none"/>
        </font>
        <fill>
          <patternFill patternType="solid"/>
        </fill>
        <alignment horizontal="right" vertical="center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79" start="0" length="0">
      <dxf>
        <font>
          <sz val="16"/>
          <color auto="1"/>
          <name val="Times New Roman"/>
          <scheme val="none"/>
        </font>
        <fill>
          <patternFill patternType="solid"/>
        </fill>
        <alignment horizontal="right" vertical="center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80" start="0" length="0">
      <dxf>
        <font>
          <sz val="16"/>
          <color auto="1"/>
          <name val="Times New Roman"/>
          <scheme val="none"/>
        </font>
        <fill>
          <patternFill patternType="solid"/>
        </fill>
        <alignment horizontal="right" vertical="center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81" start="0" length="0">
      <dxf>
        <font>
          <sz val="16"/>
          <color auto="1"/>
          <name val="Times New Roman"/>
          <scheme val="none"/>
        </font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82" start="0" length="0">
      <dxf>
        <font>
          <b/>
          <sz val="16"/>
          <color auto="1"/>
          <name val="Times New Roman"/>
          <scheme val="none"/>
        </font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83" start="0" length="0">
      <dxf>
        <font>
          <b/>
          <sz val="16"/>
          <color auto="1"/>
          <name val="Times New Roman"/>
          <scheme val="none"/>
        </font>
        <numFmt numFmtId="168" formatCode="0.00000"/>
        <fill>
          <patternFill patternType="solid">
            <bgColor theme="0"/>
          </patternFill>
        </fill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84" start="0" length="0">
      <dxf>
        <font>
          <b/>
          <sz val="16"/>
          <color auto="1"/>
          <name val="Times New Roman"/>
          <scheme val="none"/>
        </font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85" start="0" length="0">
      <dxf>
        <font>
          <b/>
          <sz val="16"/>
          <color auto="1"/>
          <name val="Times New Roman"/>
          <scheme val="none"/>
        </font>
        <alignment horizontal="right" vertical="center" readingOrder="0"/>
      </dxf>
    </rfmt>
    <rfmt sheetId="3" s="1" sqref="E86" start="0" length="0">
      <dxf>
        <font>
          <b/>
          <sz val="16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87" start="0" length="0">
      <dxf>
        <font>
          <b/>
          <sz val="16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88" start="0" length="0">
      <dxf>
        <font>
          <b/>
          <sz val="16"/>
          <name val="Times New Roman"/>
          <scheme val="none"/>
        </font>
        <numFmt numFmtId="177" formatCode="0.00000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89" start="0" length="0">
      <dxf>
        <font>
          <sz val="16"/>
          <name val="Times New Roman"/>
          <scheme val="none"/>
        </font>
        <numFmt numFmtId="177" formatCode="0.00000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90" start="0" length="0">
      <dxf>
        <font>
          <sz val="16"/>
          <name val="Times New Roman"/>
          <scheme val="none"/>
        </font>
        <numFmt numFmtId="177" formatCode="0.00000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91" start="0" length="0">
      <dxf>
        <font>
          <sz val="16"/>
          <name val="Times New Roman"/>
          <scheme val="none"/>
        </font>
        <numFmt numFmtId="177" formatCode="0.00000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92" start="0" length="0">
      <dxf>
        <font>
          <sz val="16"/>
          <name val="Times New Roman"/>
          <scheme val="none"/>
        </font>
        <numFmt numFmtId="177" formatCode="0.00000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93" start="0" length="0">
      <dxf>
        <font>
          <sz val="16"/>
          <name val="Times New Roman"/>
          <scheme val="none"/>
        </font>
        <numFmt numFmtId="177" formatCode="0.00000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94" start="0" length="0">
      <dxf>
        <font>
          <sz val="16"/>
          <name val="Times New Roman"/>
          <scheme val="none"/>
        </font>
        <numFmt numFmtId="177" formatCode="0.00000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95" start="0" length="0">
      <dxf>
        <font>
          <sz val="16"/>
          <name val="Times New Roman"/>
          <scheme val="none"/>
        </font>
        <numFmt numFmtId="177" formatCode="0.00000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96" start="0" length="0">
      <dxf>
        <font>
          <b/>
          <sz val="16"/>
          <name val="Times New Roman"/>
          <scheme val="none"/>
        </font>
        <numFmt numFmtId="177" formatCode="0.00000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97" start="0" length="0">
      <dxf>
        <font>
          <sz val="16"/>
          <name val="Times New Roman"/>
          <scheme val="none"/>
        </font>
        <numFmt numFmtId="177" formatCode="0.00000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98" start="0" length="0">
      <dxf>
        <font>
          <b/>
          <sz val="16"/>
          <name val="Times New Roman"/>
          <scheme val="none"/>
        </font>
        <numFmt numFmtId="177" formatCode="0.00000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99" start="0" length="0">
      <dxf>
        <font>
          <sz val="16"/>
          <name val="Times New Roman"/>
          <scheme val="none"/>
        </font>
        <numFmt numFmtId="177" formatCode="0.00000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100" start="0" length="0">
      <dxf>
        <font>
          <sz val="16"/>
          <name val="Times New Roman"/>
          <scheme val="none"/>
        </font>
        <numFmt numFmtId="177" formatCode="0.00000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101" start="0" length="0">
      <dxf>
        <font>
          <sz val="16"/>
          <name val="Times New Roman"/>
          <scheme val="none"/>
        </font>
        <numFmt numFmtId="177" formatCode="0.00000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102" start="0" length="0">
      <dxf>
        <font>
          <sz val="16"/>
          <name val="Times New Roman"/>
          <scheme val="none"/>
        </font>
        <numFmt numFmtId="177" formatCode="0.00000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103" start="0" length="0">
      <dxf>
        <font>
          <sz val="16"/>
          <name val="Times New Roman"/>
          <scheme val="none"/>
        </font>
        <numFmt numFmtId="177" formatCode="0.00000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04" start="0" length="0">
      <dxf>
        <font>
          <b/>
          <sz val="16"/>
          <color auto="1"/>
          <name val="Times New Roman"/>
          <scheme val="none"/>
        </font>
        <numFmt numFmtId="177" formatCode="0.00000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05" start="0" length="0">
      <dxf>
        <font>
          <sz val="16"/>
          <color auto="1"/>
          <name val="Times New Roman"/>
          <scheme val="none"/>
        </font>
        <numFmt numFmtId="177" formatCode="0.00000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106" start="0" length="0">
      <dxf>
        <font>
          <sz val="16"/>
          <name val="Times New Roman"/>
          <scheme val="none"/>
        </font>
        <numFmt numFmtId="177" formatCode="0.00000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107" start="0" length="0">
      <dxf>
        <font>
          <sz val="16"/>
          <name val="Times New Roman"/>
          <scheme val="none"/>
        </font>
        <numFmt numFmtId="177" formatCode="0.00000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108" start="0" length="0">
      <dxf>
        <font>
          <sz val="16"/>
          <name val="Times New Roman"/>
          <scheme val="none"/>
        </font>
        <numFmt numFmtId="177" formatCode="0.00000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109" start="0" length="0">
      <dxf>
        <font>
          <sz val="16"/>
          <name val="Times New Roman"/>
          <scheme val="none"/>
        </font>
        <numFmt numFmtId="177" formatCode="0.00000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110" start="0" length="0">
      <dxf>
        <font>
          <sz val="16"/>
          <name val="Times New Roman"/>
          <scheme val="none"/>
        </font>
        <numFmt numFmtId="177" formatCode="0.00000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111" start="0" length="0">
      <dxf>
        <font>
          <b/>
          <sz val="16"/>
          <name val="Times New Roman"/>
          <scheme val="none"/>
        </font>
        <numFmt numFmtId="177" formatCode="0.00000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112" start="0" length="0">
      <dxf>
        <font>
          <sz val="16"/>
          <name val="Times New Roman"/>
          <scheme val="none"/>
        </font>
        <numFmt numFmtId="177" formatCode="0.00000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113" start="0" length="0">
      <dxf>
        <font>
          <sz val="16"/>
          <name val="Times New Roman"/>
          <scheme val="none"/>
        </font>
        <numFmt numFmtId="177" formatCode="0.00000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114" start="0" length="0">
      <dxf>
        <font>
          <sz val="16"/>
          <name val="Times New Roman"/>
          <scheme val="none"/>
        </font>
        <numFmt numFmtId="177" formatCode="0.00000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15" start="0" length="0">
      <dxf>
        <font>
          <b/>
          <sz val="16"/>
          <color auto="1"/>
          <name val="Times New Roman"/>
          <scheme val="none"/>
        </font>
        <numFmt numFmtId="177" formatCode="0.00000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116" start="0" length="0">
      <dxf>
        <font>
          <sz val="16"/>
          <name val="Times New Roman"/>
          <scheme val="none"/>
        </font>
        <numFmt numFmtId="177" formatCode="0.00000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17" start="0" length="0">
      <dxf>
        <font>
          <b/>
          <sz val="16"/>
          <color auto="1"/>
          <name val="Times New Roman"/>
          <scheme val="none"/>
        </font>
        <numFmt numFmtId="177" formatCode="0.00000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118" start="0" length="0">
      <dxf>
        <font>
          <sz val="16"/>
          <name val="Times New Roman"/>
          <scheme val="none"/>
        </font>
        <numFmt numFmtId="177" formatCode="0.00000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119" start="0" length="0">
      <dxf>
        <font>
          <sz val="16"/>
          <name val="Times New Roman"/>
          <scheme val="none"/>
        </font>
        <numFmt numFmtId="177" formatCode="0.00000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120" start="0" length="0">
      <dxf>
        <font>
          <sz val="16"/>
          <name val="Times New Roman"/>
          <scheme val="none"/>
        </font>
        <numFmt numFmtId="177" formatCode="0.00000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121" start="0" length="0">
      <dxf>
        <font>
          <sz val="16"/>
          <name val="Times New Roman"/>
          <scheme val="none"/>
        </font>
        <numFmt numFmtId="177" formatCode="0.00000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122" start="0" length="0">
      <dxf>
        <font>
          <sz val="16"/>
          <name val="Times New Roman"/>
          <scheme val="none"/>
        </font>
        <numFmt numFmtId="177" formatCode="0.00000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123" start="0" length="0">
      <dxf>
        <font>
          <b/>
          <sz val="16"/>
          <name val="Times New Roman"/>
          <scheme val="none"/>
        </font>
        <numFmt numFmtId="177" formatCode="0.00000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124" start="0" length="0">
      <dxf>
        <font>
          <sz val="16"/>
          <name val="Times New Roman"/>
          <scheme val="none"/>
        </font>
        <numFmt numFmtId="177" formatCode="0.00000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125" start="0" length="0">
      <dxf>
        <font>
          <sz val="16"/>
          <name val="Times New Roman"/>
          <scheme val="none"/>
        </font>
        <numFmt numFmtId="177" formatCode="0.00000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126" start="0" length="0">
      <dxf>
        <font>
          <b/>
          <sz val="16"/>
          <name val="Times New Roman"/>
          <scheme val="none"/>
        </font>
        <numFmt numFmtId="177" formatCode="0.0000000"/>
        <fill>
          <patternFill patternType="solid">
            <bgColor theme="0"/>
          </patternFill>
        </fill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127" start="0" length="0">
      <dxf>
        <font>
          <sz val="16"/>
          <name val="Times New Roman"/>
          <scheme val="none"/>
        </font>
        <numFmt numFmtId="177" formatCode="0.00000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128" start="0" length="0">
      <dxf>
        <font>
          <sz val="16"/>
          <name val="Times New Roman"/>
          <scheme val="none"/>
        </font>
        <numFmt numFmtId="177" formatCode="0.00000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29" start="0" length="0">
      <dxf>
        <font>
          <sz val="16"/>
          <color auto="1"/>
          <name val="Times New Roman"/>
          <scheme val="none"/>
        </font>
        <numFmt numFmtId="177" formatCode="0.0000000"/>
        <fill>
          <patternFill patternType="solid"/>
        </fill>
        <alignment horizontal="right" vertical="top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130" start="0" length="0">
      <dxf>
        <font>
          <sz val="16"/>
          <name val="Times New Roman"/>
          <scheme val="none"/>
        </font>
        <numFmt numFmtId="177" formatCode="0.00000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131" start="0" length="0">
      <dxf>
        <font>
          <b/>
          <sz val="16"/>
          <name val="Times New Roman"/>
          <scheme val="none"/>
        </font>
        <numFmt numFmtId="177" formatCode="0.00000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132" start="0" length="0">
      <dxf>
        <font>
          <sz val="16"/>
          <name val="Times New Roman"/>
          <scheme val="none"/>
        </font>
        <numFmt numFmtId="177" formatCode="0.00000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133" start="0" length="0">
      <dxf>
        <font>
          <sz val="16"/>
          <name val="Times New Roman"/>
          <scheme val="none"/>
        </font>
        <numFmt numFmtId="177" formatCode="0.00000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134" start="0" length="0">
      <dxf>
        <font>
          <sz val="16"/>
          <name val="Times New Roman"/>
          <scheme val="none"/>
        </font>
        <numFmt numFmtId="177" formatCode="0.00000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135" start="0" length="0">
      <dxf>
        <font>
          <sz val="16"/>
          <name val="Times New Roman"/>
          <scheme val="none"/>
        </font>
        <numFmt numFmtId="177" formatCode="0.00000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136" start="0" length="0">
      <dxf>
        <font>
          <sz val="16"/>
          <name val="Times New Roman"/>
          <scheme val="none"/>
        </font>
        <numFmt numFmtId="177" formatCode="0.00000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37" start="0" length="0">
      <dxf>
        <font>
          <b/>
          <sz val="16"/>
          <color auto="1"/>
          <name val="Times New Roman"/>
          <scheme val="none"/>
        </font>
        <numFmt numFmtId="177" formatCode="0.00000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138" start="0" length="0">
      <dxf>
        <font>
          <sz val="16"/>
          <name val="Times New Roman"/>
          <scheme val="none"/>
        </font>
        <numFmt numFmtId="177" formatCode="0.00000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139" start="0" length="0">
      <dxf>
        <font>
          <b/>
          <sz val="16"/>
          <name val="Times New Roman"/>
          <scheme val="none"/>
        </font>
        <numFmt numFmtId="177" formatCode="0.00000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140" start="0" length="0">
      <dxf>
        <font>
          <sz val="16"/>
          <name val="Times New Roman"/>
          <scheme val="none"/>
        </font>
        <numFmt numFmtId="177" formatCode="0.00000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41" start="0" length="0">
      <dxf>
        <font>
          <b/>
          <sz val="16"/>
          <color auto="1"/>
          <name val="Times New Roman"/>
          <scheme val="none"/>
        </font>
        <numFmt numFmtId="177" formatCode="0.00000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142" start="0" length="0">
      <dxf>
        <font>
          <sz val="16"/>
          <name val="Times New Roman"/>
          <scheme val="none"/>
        </font>
        <numFmt numFmtId="177" formatCode="0.00000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143" start="0" length="0">
      <dxf>
        <font>
          <sz val="16"/>
          <name val="Times New Roman"/>
          <scheme val="none"/>
        </font>
        <numFmt numFmtId="177" formatCode="0.00000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144" start="0" length="0">
      <dxf>
        <font>
          <sz val="16"/>
          <name val="Times New Roman"/>
          <scheme val="none"/>
        </font>
        <numFmt numFmtId="177" formatCode="0.00000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45" start="0" length="0">
      <dxf>
        <font>
          <b/>
          <sz val="16"/>
          <color auto="1"/>
          <name val="Times New Roman"/>
          <scheme val="none"/>
        </font>
        <numFmt numFmtId="177" formatCode="0.0000000"/>
        <fill>
          <patternFill patternType="solid">
            <bgColor theme="0"/>
          </patternFill>
        </fill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146" start="0" length="0">
      <dxf>
        <font>
          <b/>
          <sz val="16"/>
          <name val="Times New Roman"/>
          <scheme val="none"/>
        </font>
        <numFmt numFmtId="168" formatCode="0.00000"/>
        <alignment horizontal="right" vertical="center" readingOrder="0"/>
      </dxf>
    </rfmt>
    <rfmt sheetId="3" s="1" sqref="E147" start="0" length="0">
      <dxf>
        <font>
          <sz val="16"/>
          <color auto="1"/>
          <name val="Times New Roman"/>
          <scheme val="none"/>
        </font>
        <alignment horizontal="general" readingOrder="0"/>
      </dxf>
    </rfmt>
    <rfmt sheetId="3" s="1" sqref="E148" start="0" length="0">
      <dxf>
        <font>
          <sz val="16"/>
          <color auto="1"/>
          <name val="Times New Roman"/>
          <scheme val="none"/>
        </font>
        <alignment horizontal="general" readingOrder="0"/>
      </dxf>
    </rfmt>
  </rrc>
  <rcv guid="{61528DAC-5C4C-48F4-ADE2-8A724B05A086}" action="delete"/>
  <rdn rId="0" localSheetId="1" customView="1" name="Z_61528DAC_5C4C_48F4_ADE2_8A724B05A086_.wvu.PrintArea" hidden="1" oldHidden="1">
    <formula>Консол!$A$1:$K$50</formula>
    <oldFormula>Консол!$A$1:$K$50</oldFormula>
  </rdn>
  <rdn rId="0" localSheetId="1" customView="1" name="Z_61528DAC_5C4C_48F4_ADE2_8A724B05A086_.wvu.Rows" hidden="1" oldHidden="1">
    <formula>Консол!$22:$22,Консол!$43:$45</formula>
    <oldFormula>Консол!$22:$22,Консол!$43:$45</oldFormula>
  </rdn>
  <rdn rId="0" localSheetId="2" customView="1" name="Z_61528DAC_5C4C_48F4_ADE2_8A724B05A086_.wvu.PrintArea" hidden="1" oldHidden="1">
    <formula>Справка!$A$1:$EY$31</formula>
    <oldFormula>Справка!$A$1:$EY$31</oldFormula>
  </rdn>
  <rdn rId="0" localSheetId="2" customView="1" name="Z_61528DAC_5C4C_48F4_ADE2_8A724B05A086_.wvu.Cols" hidden="1" oldHidden="1">
    <formula>Справка!$AV:$AX,Справка!$BB:$BD,Справка!$BH:$BJ,Справка!$BL:$BM,Справка!$BT:$BY,Справка!$CX:$DF</formula>
    <oldFormula>Справка!$AV:$AX,Справка!$BB:$BD,Справка!$BH:$BJ,Справка!$BL:$BM,Справка!$BT:$BY,Справка!$CX:$DF</oldFormula>
  </rdn>
  <rdn rId="0" localSheetId="3" customView="1" name="Z_61528DAC_5C4C_48F4_ADE2_8A724B05A086_.wvu.PrintArea" hidden="1" oldHidden="1">
    <formula>район!$A$1:$F$148</formula>
    <oldFormula>район!$A$1:$F$148</oldFormula>
  </rdn>
  <rdn rId="0" localSheetId="3" customView="1" name="Z_61528DAC_5C4C_48F4_ADE2_8A724B05A086_.wvu.Rows" hidden="1" oldHidden="1">
    <formula>район!$17:$18,район!$20:$20,район!$27:$31,район!$35:$35,район!$38:$38,район!$50:$51,район!$62:$62,район!$99:$99,район!$106:$106,район!$134:$136,район!$139:$140</formula>
    <oldFormula>район!$17:$18,район!$20:$20,район!$27:$31,район!$35:$35,район!$38:$38,район!$50:$51,район!$62:$62,район!$99:$99,район!$106:$106,район!$134:$136,район!$139:$140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Але!$19:$24,Але!$28:$28,Але!$36:$36,Але!$46:$46,Але!$55:$57,Але!$74:$75,Але!$79:$82,Але!$86:$93,Але!$142:$142</formula>
    <oldFormula>Але!$19:$24,Але!$28:$28,Але!$36:$36,Але!$46:$46,Але!$55:$57,Але!$74:$75,Але!$79:$82,Але!$86:$93,Але!$142:$142</oldFormula>
  </rdn>
  <rdn rId="0" localSheetId="5" customView="1" name="Z_61528DAC_5C4C_48F4_ADE2_8A724B05A086_.wvu.PrintArea" hidden="1" oldHidden="1">
    <formula>Сун!$A$1:$F$104</formula>
    <oldFormula>Сун!$A$1:$F$104</oldFormula>
  </rdn>
  <rdn rId="0" localSheetId="5" customView="1" name="Z_61528DAC_5C4C_48F4_ADE2_8A724B05A086_.wvu.Rows" hidden="1" oldHidden="1">
    <formula>Сун!$19:$24,Сун!$33:$38,Сун!$45:$45,Сун!$49:$51,Сун!$58:$58,Сун!$60:$62,Сун!$68:$69,Сун!$79:$80,Сун!$82:$82,Сун!$85:$85,Сун!$87:$89,Сун!$93:$100,Сун!$142:$142</formula>
    <oldFormula>Сун!$19:$24,Сун!$33:$38,Сун!$45:$45,Сун!$49:$51,Сун!$58:$58,Сун!$60:$62,Сун!$68:$69,Сун!$79:$80,Сун!$82:$82,Сун!$85:$85,Сун!$87:$89,Сун!$93:$100,Сун!$142:$142</oldFormula>
  </rdn>
  <rdn rId="0" localSheetId="6" customView="1" name="Z_61528DAC_5C4C_48F4_ADE2_8A724B05A086_.wvu.PrintArea" hidden="1" oldHidden="1">
    <formula>Иль!$A$1:$F$104</formula>
    <oldFormula>Иль!$A$1:$F$104</oldFormula>
  </rdn>
  <rdn rId="0" localSheetId="6" customView="1" name="Z_61528DAC_5C4C_48F4_ADE2_8A724B05A086_.wvu.Rows" hidden="1" oldHidden="1">
    <formula>Иль!$19:$24,Иль!$34:$39,Иль!$58:$58,Иль!$60:$62,Иль!$68:$69,Иль!$78:$79,Иль!$81:$81,Иль!$86:$90,Иль!$93:$100,Иль!$143:$143</formula>
    <oldFormula>Иль!$19:$24,Иль!$34:$39,Иль!$58:$58,Иль!$60:$62,Иль!$68:$69,Иль!$78:$79,Иль!$81:$81,Иль!$86:$90,Иль!$93:$100,Иль!$143:$143</oldFormula>
  </rdn>
  <rdn rId="0" localSheetId="7" customView="1" name="Z_61528DAC_5C4C_48F4_ADE2_8A724B05A086_.wvu.Rows" hidden="1" oldHidden="1">
    <formula>Кад!$19:$24,Кад!$31:$35,Кад!$38:$38,Кад!$42:$42,Кад!$44:$44,Кад!$48:$48,Кад!$56:$56,Кад!$58:$60,Кад!$66:$67,Кад!$77:$78,Кад!$82:$86,Кад!$89:$96,Кад!$142:$142</formula>
    <oldFormula>Кад!$19:$24,Кад!$31:$35,Кад!$38:$38,Кад!$42:$42,Кад!$44:$44,Кад!$48:$48,Кад!$56:$56,Кад!$58:$60,Кад!$66:$67,Кад!$77:$78,Кад!$82:$86,Кад!$89:$96,Кад!$142:$142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Мор!$17:$24,Мор!$27:$27,Мор!$31:$33,Мор!$44:$44,Мор!$46:$47,Мор!$49:$49,Мор!$57:$57,Мор!$59:$60,Мор!$64:$65,Мор!$67:$68,Мор!$78:$79,Мор!$83:$88,Мор!$91:$97,Мор!$142:$142</formula>
    <oldFormula>Мор!$17:$24,Мор!$27:$27,Мор!$31:$33,Мор!$44:$44,Мор!$46:$47,Мор!$49:$49,Мор!$57:$57,Мор!$59:$60,Мор!$64:$65,Мор!$67:$68,Мор!$78:$79,Мор!$83:$88,Мор!$91:$97,Мор!$142:$142</oldFormula>
  </rdn>
  <rdn rId="0" localSheetId="9" customView="1" name="Z_61528DAC_5C4C_48F4_ADE2_8A724B05A086_.wvu.Rows" hidden="1" oldHidden="1">
    <formula>Мос!$19:$24,Мос!$29:$33,Мос!$44:$44,Мос!$50:$50,Мос!$58:$58,Мос!$60:$61,Мос!$68:$69,Мос!$79:$80,Мос!$82:$82,Мос!$85:$92,Мос!$95:$102,Мос!$143:$143</formula>
    <oldFormula>Мос!$19:$24,Мос!$29:$33,Мос!$44:$44,Мос!$50:$50,Мос!$58:$58,Мос!$60:$61,Мос!$68:$69,Мос!$79:$80,Мос!$82:$82,Мос!$85:$92,Мос!$95:$102,Мос!$143:$143</oldFormula>
  </rdn>
  <rdn rId="0" localSheetId="10" customView="1" name="Z_61528DAC_5C4C_48F4_ADE2_8A724B05A086_.wvu.Rows" hidden="1" oldHidden="1">
    <formula>Ори!$19:$24,Ори!$31:$35,Ори!$44:$44,Ори!$48:$50,Ори!$57:$57,Ори!$59:$60,Ори!$67:$68,Ори!$78:$79,Ори!$81:$81,Ори!$84:$88,Ори!$91:$98,Ори!$142:$142</formula>
    <oldFormula>Ори!$19:$24,Ори!$31:$35,Ори!$44:$44,Ори!$48:$50,Ори!$57:$57,Ори!$59:$60,Ори!$67:$68,Ори!$78:$79,Ори!$81:$81,Ори!$84:$88,Ори!$91:$98,Ори!$142:$142</oldFormula>
  </rdn>
  <rdn rId="0" localSheetId="11" customView="1" name="Z_61528DAC_5C4C_48F4_ADE2_8A724B05A086_.wvu.Rows" hidden="1" oldHidden="1">
    <formula>Сят!$19:$24,Сят!$31:$33,Сят!$38:$38,Сят!$45:$47,Сят!$57:$57,Сят!$59:$60,Сят!$67:$68,Сят!$78:$79,Сят!$83:$87,Сят!$90:$97,Сят!$143:$143</formula>
    <oldFormula>Сят!$19:$24,Сят!$31:$33,Сят!$38:$38,Сят!$45:$47,Сят!$57:$57,Сят!$59:$60,Сят!$67:$68,Сят!$78:$79,Сят!$83:$87,Сят!$90:$97,Сят!$143:$143</oldFormula>
  </rdn>
  <rdn rId="0" localSheetId="12" customView="1" name="Z_61528DAC_5C4C_48F4_ADE2_8A724B05A086_.wvu.PrintArea" hidden="1" oldHidden="1">
    <formula>Тор!$A$1:$F$102</formula>
    <oldFormula>Тор!$A$1:$F$102</oldFormula>
  </rdn>
  <rdn rId="0" localSheetId="12" customView="1" name="Z_61528DAC_5C4C_48F4_ADE2_8A724B05A086_.wvu.Rows" hidden="1" oldHidden="1">
    <formula>Тор!$19:$24,Тор!$32:$36,Тор!$39:$39,Тор!$50:$50,Тор!$57:$57,Тор!$59:$60,Тор!$67:$68,Тор!$75:$75,Тор!$79:$80,Тор!$86:$87,Тор!$90:$96,Тор!$143:$143</formula>
    <oldFormula>Тор!$19:$24,Тор!$32:$36,Тор!$39:$39,Тор!$50:$50,Тор!$57:$57,Тор!$59:$60,Тор!$67:$68,Тор!$75:$75,Тор!$79:$80,Тор!$86:$87,Тор!$90:$96,Тор!$143:$143</oldFormula>
  </rdn>
  <rdn rId="0" localSheetId="13" customView="1" name="Z_61528DAC_5C4C_48F4_ADE2_8A724B05A086_.wvu.Rows" hidden="1" oldHidden="1">
    <formula>Хор!$19:$24,Хор!$28:$35,Хор!$40:$40,Хор!$46:$48,Хор!$55:$55,Хор!$57:$59,Хор!$65:$66,Хор!$76:$77,Хор!$81:$85,Хор!$88:$95,Хор!$142:$142</formula>
    <oldFormula>Хор!$19:$24,Хор!$28:$35,Хор!$40:$40,Хор!$46:$48,Хор!$55:$55,Хор!$57:$59,Хор!$65:$66,Хор!$76:$77,Хор!$81:$85,Хор!$88:$95,Хор!$142:$142</oldFormula>
  </rdn>
  <rdn rId="0" localSheetId="14" customView="1" name="Z_61528DAC_5C4C_48F4_ADE2_8A724B05A086_.wvu.Rows" hidden="1" oldHidden="1">
    <formula>Чум!$19:$24,Чум!$31:$36,Чум!$48:$49,Чум!$57:$57,Чум!$59:$61,Чум!$67:$68,Чум!$78:$79,Чум!$83:$87,Чум!$90:$97,Чум!$142:$142</formula>
    <oldFormula>Чум!$19:$24,Чум!$31:$36,Чум!$48:$49,Чум!$57:$57,Чум!$59:$61,Чум!$67:$68,Чум!$78:$79,Чум!$83:$87,Чум!$90:$97,Чум!$142:$142</oldFormula>
  </rdn>
  <rdn rId="0" localSheetId="15" customView="1" name="Z_61528DAC_5C4C_48F4_ADE2_8A724B05A086_.wvu.Rows" hidden="1" oldHidden="1">
    <formula>Шать!$19:$25,Шать!$31:$33,Шать!$57:$57,Шать!$59:$60,Шать!$67:$68,Шать!$78:$79,Шать!$84:$86,Шать!$90:$97,Шать!$142:$142</formula>
    <oldFormula>Шать!$19:$25,Шать!$31:$33,Шать!$57:$57,Шать!$59:$60,Шать!$67:$68,Шать!$78:$79,Шать!$84:$86,Шать!$90:$97,Шать!$142:$142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Юнг!$19:$24,Юнг!$38:$38,Юнг!$46:$46,Юнг!$56:$56,Юнг!$58:$60,Юнг!$66:$67,Юнг!$77:$78,Юнг!$82:$86,Юнг!$89:$96,Юнг!$142:$142</formula>
    <oldFormula>Юнг!$19:$24,Юнг!$38:$38,Юнг!$46:$46,Юнг!$56:$56,Юнг!$58:$60,Юнг!$66:$67,Юнг!$77:$78,Юнг!$82:$86,Юнг!$89:$96,Юнг!$142:$142</oldFormula>
  </rdn>
  <rdn rId="0" localSheetId="17" customView="1" name="Z_61528DAC_5C4C_48F4_ADE2_8A724B05A086_.wvu.Rows" hidden="1" oldHidden="1">
    <formula>Юсь!$19:$24,Юсь!$31:$33,Юсь!$36:$36,Юсь!$44:$50,Юсь!$58:$58,Юсь!$60:$61,Юсь!$68:$69,Юсь!$79:$80,Юсь!$84:$88,Юсь!$91:$98,Юсь!$142:$142</formula>
    <oldFormula>Юсь!$19:$24,Юсь!$31:$33,Юсь!$36:$36,Юсь!$44:$50,Юсь!$58:$58,Юсь!$60:$61,Юсь!$68:$69,Юсь!$79:$80,Юсь!$84:$88,Юсь!$91:$98,Юсь!$142:$142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Яра!$19:$24,Яра!$28:$29,Яра!$33:$33,Яра!$46:$50,Яра!$58:$58,Яра!$60:$61,Яра!$68:$69,Яра!$79:$80,Яра!$84:$88,Яра!$91:$98,Яра!$143:$143</formula>
    <oldFormula>Яра!$19:$24,Яра!$28:$29,Яра!$33:$33,Яра!$46:$50,Яра!$58:$58,Яра!$60:$61,Яра!$68:$69,Яра!$79:$80,Яра!$84:$88,Яра!$91:$98,Яра!$143:$143</oldFormula>
  </rdn>
  <rdn rId="0" localSheetId="19" customView="1" name="Z_61528DAC_5C4C_48F4_ADE2_8A724B05A086_.wvu.Rows" hidden="1" oldHidden="1">
    <formula>Яро!$19:$24,Яро!$28:$28,Яро!$43:$43,Яро!$46:$47,Яро!$54:$54,Яро!$56:$58,Яро!$64:$65,Яро!$75:$75,Яро!$82:$84,Яро!$87:$90,Яро!$92:$94</formula>
    <oldFormula>Яро!$19:$24,Яро!$28:$28,Яро!$43:$43,Яро!$46:$47,Яро!$54:$54,Яро!$56:$58,Яро!$64:$65,Яро!$75:$75,Яро!$82:$84,Яро!$87:$90,Яро!$92:$94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7.bin"/><Relationship Id="rId3" Type="http://schemas.openxmlformats.org/officeDocument/2006/relationships/printerSettings" Target="../printerSettings/printerSettings102.bin"/><Relationship Id="rId7" Type="http://schemas.openxmlformats.org/officeDocument/2006/relationships/printerSettings" Target="../printerSettings/printerSettings106.bin"/><Relationship Id="rId2" Type="http://schemas.openxmlformats.org/officeDocument/2006/relationships/printerSettings" Target="../printerSettings/printerSettings101.bin"/><Relationship Id="rId1" Type="http://schemas.openxmlformats.org/officeDocument/2006/relationships/printerSettings" Target="../printerSettings/printerSettings100.bin"/><Relationship Id="rId6" Type="http://schemas.openxmlformats.org/officeDocument/2006/relationships/printerSettings" Target="../printerSettings/printerSettings105.bin"/><Relationship Id="rId11" Type="http://schemas.openxmlformats.org/officeDocument/2006/relationships/printerSettings" Target="../printerSettings/printerSettings110.bin"/><Relationship Id="rId5" Type="http://schemas.openxmlformats.org/officeDocument/2006/relationships/printerSettings" Target="../printerSettings/printerSettings104.bin"/><Relationship Id="rId10" Type="http://schemas.openxmlformats.org/officeDocument/2006/relationships/printerSettings" Target="../printerSettings/printerSettings109.bin"/><Relationship Id="rId4" Type="http://schemas.openxmlformats.org/officeDocument/2006/relationships/printerSettings" Target="../printerSettings/printerSettings103.bin"/><Relationship Id="rId9" Type="http://schemas.openxmlformats.org/officeDocument/2006/relationships/printerSettings" Target="../printerSettings/printerSettings108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8.bin"/><Relationship Id="rId3" Type="http://schemas.openxmlformats.org/officeDocument/2006/relationships/printerSettings" Target="../printerSettings/printerSettings113.bin"/><Relationship Id="rId7" Type="http://schemas.openxmlformats.org/officeDocument/2006/relationships/printerSettings" Target="../printerSettings/printerSettings117.bin"/><Relationship Id="rId2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111.bin"/><Relationship Id="rId6" Type="http://schemas.openxmlformats.org/officeDocument/2006/relationships/printerSettings" Target="../printerSettings/printerSettings116.bin"/><Relationship Id="rId11" Type="http://schemas.openxmlformats.org/officeDocument/2006/relationships/printerSettings" Target="../printerSettings/printerSettings121.bin"/><Relationship Id="rId5" Type="http://schemas.openxmlformats.org/officeDocument/2006/relationships/printerSettings" Target="../printerSettings/printerSettings115.bin"/><Relationship Id="rId10" Type="http://schemas.openxmlformats.org/officeDocument/2006/relationships/printerSettings" Target="../printerSettings/printerSettings120.bin"/><Relationship Id="rId4" Type="http://schemas.openxmlformats.org/officeDocument/2006/relationships/printerSettings" Target="../printerSettings/printerSettings114.bin"/><Relationship Id="rId9" Type="http://schemas.openxmlformats.org/officeDocument/2006/relationships/printerSettings" Target="../printerSettings/printerSettings119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9.bin"/><Relationship Id="rId3" Type="http://schemas.openxmlformats.org/officeDocument/2006/relationships/printerSettings" Target="../printerSettings/printerSettings124.bin"/><Relationship Id="rId7" Type="http://schemas.openxmlformats.org/officeDocument/2006/relationships/printerSettings" Target="../printerSettings/printerSettings128.bin"/><Relationship Id="rId2" Type="http://schemas.openxmlformats.org/officeDocument/2006/relationships/printerSettings" Target="../printerSettings/printerSettings123.bin"/><Relationship Id="rId1" Type="http://schemas.openxmlformats.org/officeDocument/2006/relationships/printerSettings" Target="../printerSettings/printerSettings122.bin"/><Relationship Id="rId6" Type="http://schemas.openxmlformats.org/officeDocument/2006/relationships/printerSettings" Target="../printerSettings/printerSettings127.bin"/><Relationship Id="rId11" Type="http://schemas.openxmlformats.org/officeDocument/2006/relationships/printerSettings" Target="../printerSettings/printerSettings132.bin"/><Relationship Id="rId5" Type="http://schemas.openxmlformats.org/officeDocument/2006/relationships/printerSettings" Target="../printerSettings/printerSettings126.bin"/><Relationship Id="rId10" Type="http://schemas.openxmlformats.org/officeDocument/2006/relationships/printerSettings" Target="../printerSettings/printerSettings131.bin"/><Relationship Id="rId4" Type="http://schemas.openxmlformats.org/officeDocument/2006/relationships/printerSettings" Target="../printerSettings/printerSettings125.bin"/><Relationship Id="rId9" Type="http://schemas.openxmlformats.org/officeDocument/2006/relationships/printerSettings" Target="../printerSettings/printerSettings130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0.bin"/><Relationship Id="rId3" Type="http://schemas.openxmlformats.org/officeDocument/2006/relationships/printerSettings" Target="../printerSettings/printerSettings135.bin"/><Relationship Id="rId7" Type="http://schemas.openxmlformats.org/officeDocument/2006/relationships/printerSettings" Target="../printerSettings/printerSettings139.bin"/><Relationship Id="rId2" Type="http://schemas.openxmlformats.org/officeDocument/2006/relationships/printerSettings" Target="../printerSettings/printerSettings134.bin"/><Relationship Id="rId1" Type="http://schemas.openxmlformats.org/officeDocument/2006/relationships/printerSettings" Target="../printerSettings/printerSettings133.bin"/><Relationship Id="rId6" Type="http://schemas.openxmlformats.org/officeDocument/2006/relationships/printerSettings" Target="../printerSettings/printerSettings138.bin"/><Relationship Id="rId11" Type="http://schemas.openxmlformats.org/officeDocument/2006/relationships/printerSettings" Target="../printerSettings/printerSettings143.bin"/><Relationship Id="rId5" Type="http://schemas.openxmlformats.org/officeDocument/2006/relationships/printerSettings" Target="../printerSettings/printerSettings137.bin"/><Relationship Id="rId10" Type="http://schemas.openxmlformats.org/officeDocument/2006/relationships/printerSettings" Target="../printerSettings/printerSettings142.bin"/><Relationship Id="rId4" Type="http://schemas.openxmlformats.org/officeDocument/2006/relationships/printerSettings" Target="../printerSettings/printerSettings136.bin"/><Relationship Id="rId9" Type="http://schemas.openxmlformats.org/officeDocument/2006/relationships/printerSettings" Target="../printerSettings/printerSettings141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1.bin"/><Relationship Id="rId3" Type="http://schemas.openxmlformats.org/officeDocument/2006/relationships/printerSettings" Target="../printerSettings/printerSettings146.bin"/><Relationship Id="rId7" Type="http://schemas.openxmlformats.org/officeDocument/2006/relationships/printerSettings" Target="../printerSettings/printerSettings150.bin"/><Relationship Id="rId2" Type="http://schemas.openxmlformats.org/officeDocument/2006/relationships/printerSettings" Target="../printerSettings/printerSettings145.bin"/><Relationship Id="rId1" Type="http://schemas.openxmlformats.org/officeDocument/2006/relationships/printerSettings" Target="../printerSettings/printerSettings144.bin"/><Relationship Id="rId6" Type="http://schemas.openxmlformats.org/officeDocument/2006/relationships/printerSettings" Target="../printerSettings/printerSettings149.bin"/><Relationship Id="rId11" Type="http://schemas.openxmlformats.org/officeDocument/2006/relationships/printerSettings" Target="../printerSettings/printerSettings154.bin"/><Relationship Id="rId5" Type="http://schemas.openxmlformats.org/officeDocument/2006/relationships/printerSettings" Target="../printerSettings/printerSettings148.bin"/><Relationship Id="rId10" Type="http://schemas.openxmlformats.org/officeDocument/2006/relationships/printerSettings" Target="../printerSettings/printerSettings153.bin"/><Relationship Id="rId4" Type="http://schemas.openxmlformats.org/officeDocument/2006/relationships/printerSettings" Target="../printerSettings/printerSettings147.bin"/><Relationship Id="rId9" Type="http://schemas.openxmlformats.org/officeDocument/2006/relationships/printerSettings" Target="../printerSettings/printerSettings152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2.bin"/><Relationship Id="rId3" Type="http://schemas.openxmlformats.org/officeDocument/2006/relationships/printerSettings" Target="../printerSettings/printerSettings157.bin"/><Relationship Id="rId7" Type="http://schemas.openxmlformats.org/officeDocument/2006/relationships/printerSettings" Target="../printerSettings/printerSettings161.bin"/><Relationship Id="rId2" Type="http://schemas.openxmlformats.org/officeDocument/2006/relationships/printerSettings" Target="../printerSettings/printerSettings156.bin"/><Relationship Id="rId1" Type="http://schemas.openxmlformats.org/officeDocument/2006/relationships/printerSettings" Target="../printerSettings/printerSettings155.bin"/><Relationship Id="rId6" Type="http://schemas.openxmlformats.org/officeDocument/2006/relationships/printerSettings" Target="../printerSettings/printerSettings160.bin"/><Relationship Id="rId11" Type="http://schemas.openxmlformats.org/officeDocument/2006/relationships/printerSettings" Target="../printerSettings/printerSettings165.bin"/><Relationship Id="rId5" Type="http://schemas.openxmlformats.org/officeDocument/2006/relationships/printerSettings" Target="../printerSettings/printerSettings159.bin"/><Relationship Id="rId10" Type="http://schemas.openxmlformats.org/officeDocument/2006/relationships/printerSettings" Target="../printerSettings/printerSettings164.bin"/><Relationship Id="rId4" Type="http://schemas.openxmlformats.org/officeDocument/2006/relationships/printerSettings" Target="../printerSettings/printerSettings158.bin"/><Relationship Id="rId9" Type="http://schemas.openxmlformats.org/officeDocument/2006/relationships/printerSettings" Target="../printerSettings/printerSettings163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3.bin"/><Relationship Id="rId3" Type="http://schemas.openxmlformats.org/officeDocument/2006/relationships/printerSettings" Target="../printerSettings/printerSettings168.bin"/><Relationship Id="rId7" Type="http://schemas.openxmlformats.org/officeDocument/2006/relationships/printerSettings" Target="../printerSettings/printerSettings172.bin"/><Relationship Id="rId2" Type="http://schemas.openxmlformats.org/officeDocument/2006/relationships/printerSettings" Target="../printerSettings/printerSettings167.bin"/><Relationship Id="rId1" Type="http://schemas.openxmlformats.org/officeDocument/2006/relationships/printerSettings" Target="../printerSettings/printerSettings166.bin"/><Relationship Id="rId6" Type="http://schemas.openxmlformats.org/officeDocument/2006/relationships/printerSettings" Target="../printerSettings/printerSettings171.bin"/><Relationship Id="rId11" Type="http://schemas.openxmlformats.org/officeDocument/2006/relationships/printerSettings" Target="../printerSettings/printerSettings176.bin"/><Relationship Id="rId5" Type="http://schemas.openxmlformats.org/officeDocument/2006/relationships/printerSettings" Target="../printerSettings/printerSettings170.bin"/><Relationship Id="rId10" Type="http://schemas.openxmlformats.org/officeDocument/2006/relationships/printerSettings" Target="../printerSettings/printerSettings175.bin"/><Relationship Id="rId4" Type="http://schemas.openxmlformats.org/officeDocument/2006/relationships/printerSettings" Target="../printerSettings/printerSettings169.bin"/><Relationship Id="rId9" Type="http://schemas.openxmlformats.org/officeDocument/2006/relationships/printerSettings" Target="../printerSettings/printerSettings174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4.bin"/><Relationship Id="rId3" Type="http://schemas.openxmlformats.org/officeDocument/2006/relationships/printerSettings" Target="../printerSettings/printerSettings179.bin"/><Relationship Id="rId7" Type="http://schemas.openxmlformats.org/officeDocument/2006/relationships/printerSettings" Target="../printerSettings/printerSettings183.bin"/><Relationship Id="rId2" Type="http://schemas.openxmlformats.org/officeDocument/2006/relationships/printerSettings" Target="../printerSettings/printerSettings178.bin"/><Relationship Id="rId1" Type="http://schemas.openxmlformats.org/officeDocument/2006/relationships/printerSettings" Target="../printerSettings/printerSettings177.bin"/><Relationship Id="rId6" Type="http://schemas.openxmlformats.org/officeDocument/2006/relationships/printerSettings" Target="../printerSettings/printerSettings182.bin"/><Relationship Id="rId11" Type="http://schemas.openxmlformats.org/officeDocument/2006/relationships/printerSettings" Target="../printerSettings/printerSettings187.bin"/><Relationship Id="rId5" Type="http://schemas.openxmlformats.org/officeDocument/2006/relationships/printerSettings" Target="../printerSettings/printerSettings181.bin"/><Relationship Id="rId10" Type="http://schemas.openxmlformats.org/officeDocument/2006/relationships/printerSettings" Target="../printerSettings/printerSettings186.bin"/><Relationship Id="rId4" Type="http://schemas.openxmlformats.org/officeDocument/2006/relationships/printerSettings" Target="../printerSettings/printerSettings180.bin"/><Relationship Id="rId9" Type="http://schemas.openxmlformats.org/officeDocument/2006/relationships/printerSettings" Target="../printerSettings/printerSettings185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5.bin"/><Relationship Id="rId3" Type="http://schemas.openxmlformats.org/officeDocument/2006/relationships/printerSettings" Target="../printerSettings/printerSettings190.bin"/><Relationship Id="rId7" Type="http://schemas.openxmlformats.org/officeDocument/2006/relationships/printerSettings" Target="../printerSettings/printerSettings194.bin"/><Relationship Id="rId2" Type="http://schemas.openxmlformats.org/officeDocument/2006/relationships/printerSettings" Target="../printerSettings/printerSettings189.bin"/><Relationship Id="rId1" Type="http://schemas.openxmlformats.org/officeDocument/2006/relationships/printerSettings" Target="../printerSettings/printerSettings188.bin"/><Relationship Id="rId6" Type="http://schemas.openxmlformats.org/officeDocument/2006/relationships/printerSettings" Target="../printerSettings/printerSettings193.bin"/><Relationship Id="rId11" Type="http://schemas.openxmlformats.org/officeDocument/2006/relationships/printerSettings" Target="../printerSettings/printerSettings198.bin"/><Relationship Id="rId5" Type="http://schemas.openxmlformats.org/officeDocument/2006/relationships/printerSettings" Target="../printerSettings/printerSettings192.bin"/><Relationship Id="rId10" Type="http://schemas.openxmlformats.org/officeDocument/2006/relationships/printerSettings" Target="../printerSettings/printerSettings197.bin"/><Relationship Id="rId4" Type="http://schemas.openxmlformats.org/officeDocument/2006/relationships/printerSettings" Target="../printerSettings/printerSettings191.bin"/><Relationship Id="rId9" Type="http://schemas.openxmlformats.org/officeDocument/2006/relationships/printerSettings" Target="../printerSettings/printerSettings196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6.bin"/><Relationship Id="rId3" Type="http://schemas.openxmlformats.org/officeDocument/2006/relationships/printerSettings" Target="../printerSettings/printerSettings201.bin"/><Relationship Id="rId7" Type="http://schemas.openxmlformats.org/officeDocument/2006/relationships/printerSettings" Target="../printerSettings/printerSettings205.bin"/><Relationship Id="rId2" Type="http://schemas.openxmlformats.org/officeDocument/2006/relationships/printerSettings" Target="../printerSettings/printerSettings200.bin"/><Relationship Id="rId1" Type="http://schemas.openxmlformats.org/officeDocument/2006/relationships/printerSettings" Target="../printerSettings/printerSettings199.bin"/><Relationship Id="rId6" Type="http://schemas.openxmlformats.org/officeDocument/2006/relationships/printerSettings" Target="../printerSettings/printerSettings204.bin"/><Relationship Id="rId11" Type="http://schemas.openxmlformats.org/officeDocument/2006/relationships/printerSettings" Target="../printerSettings/printerSettings209.bin"/><Relationship Id="rId5" Type="http://schemas.openxmlformats.org/officeDocument/2006/relationships/printerSettings" Target="../printerSettings/printerSettings203.bin"/><Relationship Id="rId10" Type="http://schemas.openxmlformats.org/officeDocument/2006/relationships/printerSettings" Target="../printerSettings/printerSettings208.bin"/><Relationship Id="rId4" Type="http://schemas.openxmlformats.org/officeDocument/2006/relationships/printerSettings" Target="../printerSettings/printerSettings202.bin"/><Relationship Id="rId9" Type="http://schemas.openxmlformats.org/officeDocument/2006/relationships/printerSettings" Target="../printerSettings/printerSettings20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11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16.bin"/><Relationship Id="rId10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15.bin"/><Relationship Id="rId9" Type="http://schemas.openxmlformats.org/officeDocument/2006/relationships/printerSettings" Target="../printerSettings/printerSettings20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7.bin"/><Relationship Id="rId3" Type="http://schemas.openxmlformats.org/officeDocument/2006/relationships/printerSettings" Target="../printerSettings/printerSettings212.bin"/><Relationship Id="rId7" Type="http://schemas.openxmlformats.org/officeDocument/2006/relationships/printerSettings" Target="../printerSettings/printerSettings216.bin"/><Relationship Id="rId2" Type="http://schemas.openxmlformats.org/officeDocument/2006/relationships/printerSettings" Target="../printerSettings/printerSettings211.bin"/><Relationship Id="rId1" Type="http://schemas.openxmlformats.org/officeDocument/2006/relationships/printerSettings" Target="../printerSettings/printerSettings210.bin"/><Relationship Id="rId6" Type="http://schemas.openxmlformats.org/officeDocument/2006/relationships/printerSettings" Target="../printerSettings/printerSettings215.bin"/><Relationship Id="rId5" Type="http://schemas.openxmlformats.org/officeDocument/2006/relationships/printerSettings" Target="../printerSettings/printerSettings214.bin"/><Relationship Id="rId4" Type="http://schemas.openxmlformats.org/officeDocument/2006/relationships/printerSettings" Target="../printerSettings/printerSettings213.bin"/><Relationship Id="rId9" Type="http://schemas.openxmlformats.org/officeDocument/2006/relationships/printerSettings" Target="../printerSettings/printerSettings2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0.bin"/><Relationship Id="rId1" Type="http://schemas.openxmlformats.org/officeDocument/2006/relationships/printerSettings" Target="../printerSettings/printerSettings2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.bin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11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27.bin"/><Relationship Id="rId10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26.bin"/><Relationship Id="rId9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6.bin"/><Relationship Id="rId7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11" Type="http://schemas.openxmlformats.org/officeDocument/2006/relationships/printerSettings" Target="../printerSettings/printerSettings44.bin"/><Relationship Id="rId5" Type="http://schemas.openxmlformats.org/officeDocument/2006/relationships/printerSettings" Target="../printerSettings/printerSettings38.bin"/><Relationship Id="rId10" Type="http://schemas.openxmlformats.org/officeDocument/2006/relationships/printerSettings" Target="../printerSettings/printerSettings43.bin"/><Relationship Id="rId4" Type="http://schemas.openxmlformats.org/officeDocument/2006/relationships/printerSettings" Target="../printerSettings/printerSettings37.bin"/><Relationship Id="rId9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2.bin"/><Relationship Id="rId3" Type="http://schemas.openxmlformats.org/officeDocument/2006/relationships/printerSettings" Target="../printerSettings/printerSettings47.bin"/><Relationship Id="rId7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6" Type="http://schemas.openxmlformats.org/officeDocument/2006/relationships/printerSettings" Target="../printerSettings/printerSettings50.bin"/><Relationship Id="rId11" Type="http://schemas.openxmlformats.org/officeDocument/2006/relationships/printerSettings" Target="../printerSettings/printerSettings55.bin"/><Relationship Id="rId5" Type="http://schemas.openxmlformats.org/officeDocument/2006/relationships/printerSettings" Target="../printerSettings/printerSettings49.bin"/><Relationship Id="rId10" Type="http://schemas.openxmlformats.org/officeDocument/2006/relationships/printerSettings" Target="../printerSettings/printerSettings54.bin"/><Relationship Id="rId4" Type="http://schemas.openxmlformats.org/officeDocument/2006/relationships/printerSettings" Target="../printerSettings/printerSettings48.bin"/><Relationship Id="rId9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3.bin"/><Relationship Id="rId3" Type="http://schemas.openxmlformats.org/officeDocument/2006/relationships/printerSettings" Target="../printerSettings/printerSettings58.bin"/><Relationship Id="rId7" Type="http://schemas.openxmlformats.org/officeDocument/2006/relationships/printerSettings" Target="../printerSettings/printerSettings62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6" Type="http://schemas.openxmlformats.org/officeDocument/2006/relationships/printerSettings" Target="../printerSettings/printerSettings61.bin"/><Relationship Id="rId11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0.bin"/><Relationship Id="rId10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59.bin"/><Relationship Id="rId9" Type="http://schemas.openxmlformats.org/officeDocument/2006/relationships/printerSettings" Target="../printerSettings/printerSettings6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4.bin"/><Relationship Id="rId3" Type="http://schemas.openxmlformats.org/officeDocument/2006/relationships/printerSettings" Target="../printerSettings/printerSettings69.bin"/><Relationship Id="rId7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Relationship Id="rId6" Type="http://schemas.openxmlformats.org/officeDocument/2006/relationships/printerSettings" Target="../printerSettings/printerSettings72.bin"/><Relationship Id="rId11" Type="http://schemas.openxmlformats.org/officeDocument/2006/relationships/printerSettings" Target="../printerSettings/printerSettings77.bin"/><Relationship Id="rId5" Type="http://schemas.openxmlformats.org/officeDocument/2006/relationships/printerSettings" Target="../printerSettings/printerSettings71.bin"/><Relationship Id="rId10" Type="http://schemas.openxmlformats.org/officeDocument/2006/relationships/printerSettings" Target="../printerSettings/printerSettings76.bin"/><Relationship Id="rId4" Type="http://schemas.openxmlformats.org/officeDocument/2006/relationships/printerSettings" Target="../printerSettings/printerSettings70.bin"/><Relationship Id="rId9" Type="http://schemas.openxmlformats.org/officeDocument/2006/relationships/printerSettings" Target="../printerSettings/printerSettings75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5.bin"/><Relationship Id="rId3" Type="http://schemas.openxmlformats.org/officeDocument/2006/relationships/printerSettings" Target="../printerSettings/printerSettings80.bin"/><Relationship Id="rId7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79.bin"/><Relationship Id="rId1" Type="http://schemas.openxmlformats.org/officeDocument/2006/relationships/printerSettings" Target="../printerSettings/printerSettings78.bin"/><Relationship Id="rId6" Type="http://schemas.openxmlformats.org/officeDocument/2006/relationships/printerSettings" Target="../printerSettings/printerSettings83.bin"/><Relationship Id="rId11" Type="http://schemas.openxmlformats.org/officeDocument/2006/relationships/printerSettings" Target="../printerSettings/printerSettings88.bin"/><Relationship Id="rId5" Type="http://schemas.openxmlformats.org/officeDocument/2006/relationships/printerSettings" Target="../printerSettings/printerSettings82.bin"/><Relationship Id="rId10" Type="http://schemas.openxmlformats.org/officeDocument/2006/relationships/printerSettings" Target="../printerSettings/printerSettings87.bin"/><Relationship Id="rId4" Type="http://schemas.openxmlformats.org/officeDocument/2006/relationships/printerSettings" Target="../printerSettings/printerSettings81.bin"/><Relationship Id="rId9" Type="http://schemas.openxmlformats.org/officeDocument/2006/relationships/printerSettings" Target="../printerSettings/printerSettings86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6.bin"/><Relationship Id="rId3" Type="http://schemas.openxmlformats.org/officeDocument/2006/relationships/printerSettings" Target="../printerSettings/printerSettings91.bin"/><Relationship Id="rId7" Type="http://schemas.openxmlformats.org/officeDocument/2006/relationships/printerSettings" Target="../printerSettings/printerSettings95.bin"/><Relationship Id="rId2" Type="http://schemas.openxmlformats.org/officeDocument/2006/relationships/printerSettings" Target="../printerSettings/printerSettings90.bin"/><Relationship Id="rId1" Type="http://schemas.openxmlformats.org/officeDocument/2006/relationships/printerSettings" Target="../printerSettings/printerSettings89.bin"/><Relationship Id="rId6" Type="http://schemas.openxmlformats.org/officeDocument/2006/relationships/printerSettings" Target="../printerSettings/printerSettings94.bin"/><Relationship Id="rId11" Type="http://schemas.openxmlformats.org/officeDocument/2006/relationships/printerSettings" Target="../printerSettings/printerSettings99.bin"/><Relationship Id="rId5" Type="http://schemas.openxmlformats.org/officeDocument/2006/relationships/printerSettings" Target="../printerSettings/printerSettings93.bin"/><Relationship Id="rId10" Type="http://schemas.openxmlformats.org/officeDocument/2006/relationships/printerSettings" Target="../printerSettings/printerSettings98.bin"/><Relationship Id="rId4" Type="http://schemas.openxmlformats.org/officeDocument/2006/relationships/printerSettings" Target="../printerSettings/printerSettings92.bin"/><Relationship Id="rId9" Type="http://schemas.openxmlformats.org/officeDocument/2006/relationships/printerSettings" Target="../printerSettings/printerSettings9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O54"/>
  <sheetViews>
    <sheetView view="pageBreakPreview" zoomScale="80" zoomScaleSheetLayoutView="80" workbookViewId="0">
      <selection activeCell="D7" sqref="D7"/>
    </sheetView>
  </sheetViews>
  <sheetFormatPr defaultRowHeight="15.75"/>
  <cols>
    <col min="1" max="1" width="41.28515625" style="84" customWidth="1"/>
    <col min="2" max="2" width="10" style="85" customWidth="1"/>
    <col min="3" max="3" width="21.140625" style="75" customWidth="1"/>
    <col min="4" max="4" width="20.42578125" style="75" customWidth="1"/>
    <col min="5" max="5" width="13.5703125" style="75" customWidth="1"/>
    <col min="6" max="6" width="20.85546875" style="75" customWidth="1"/>
    <col min="7" max="7" width="21.42578125" style="75" customWidth="1"/>
    <col min="8" max="8" width="13.5703125" style="75" customWidth="1"/>
    <col min="9" max="9" width="21.140625" style="75" customWidth="1"/>
    <col min="10" max="10" width="18" style="75" customWidth="1"/>
    <col min="11" max="11" width="13" style="75" customWidth="1"/>
    <col min="12" max="12" width="23.5703125" style="75" customWidth="1"/>
    <col min="13" max="13" width="12" style="75" customWidth="1"/>
    <col min="14" max="16384" width="9.140625" style="75"/>
  </cols>
  <sheetData>
    <row r="1" spans="1:15" ht="26.25" customHeight="1">
      <c r="A1" s="497" t="s">
        <v>442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123"/>
      <c r="M1" s="123"/>
      <c r="N1" s="123"/>
      <c r="O1" s="123"/>
    </row>
    <row r="2" spans="1:15" ht="33.75" customHeight="1">
      <c r="A2" s="495" t="s">
        <v>180</v>
      </c>
      <c r="B2" s="496" t="s">
        <v>181</v>
      </c>
      <c r="C2" s="492" t="s">
        <v>182</v>
      </c>
      <c r="D2" s="493"/>
      <c r="E2" s="493"/>
      <c r="F2" s="492" t="s">
        <v>183</v>
      </c>
      <c r="G2" s="493"/>
      <c r="H2" s="493"/>
      <c r="I2" s="492" t="s">
        <v>184</v>
      </c>
      <c r="J2" s="493"/>
      <c r="K2" s="498"/>
    </row>
    <row r="3" spans="1:15" ht="53.25" customHeight="1">
      <c r="A3" s="495"/>
      <c r="B3" s="496"/>
      <c r="C3" s="78" t="s">
        <v>410</v>
      </c>
      <c r="D3" s="78" t="s">
        <v>422</v>
      </c>
      <c r="E3" s="138" t="s">
        <v>331</v>
      </c>
      <c r="F3" s="78" t="s">
        <v>410</v>
      </c>
      <c r="G3" s="78" t="s">
        <v>422</v>
      </c>
      <c r="H3" s="138" t="s">
        <v>331</v>
      </c>
      <c r="I3" s="78" t="s">
        <v>410</v>
      </c>
      <c r="J3" s="78" t="s">
        <v>422</v>
      </c>
      <c r="K3" s="78" t="s">
        <v>331</v>
      </c>
    </row>
    <row r="4" spans="1:15" s="80" customFormat="1" ht="30.75" customHeight="1">
      <c r="A4" s="79" t="s">
        <v>4</v>
      </c>
      <c r="B4" s="76"/>
      <c r="C4" s="201">
        <f>SUM(C5:C13)</f>
        <v>177888.33429</v>
      </c>
      <c r="D4" s="201">
        <f>SUM(D5:D13)</f>
        <v>119137.93448</v>
      </c>
      <c r="E4" s="201">
        <f>D4/C4*100</f>
        <v>66.973438677421655</v>
      </c>
      <c r="F4" s="201">
        <f>SUM(F5:F13)</f>
        <v>141450.342</v>
      </c>
      <c r="G4" s="201">
        <f>SUM(G5:G13)</f>
        <v>96420.645050000006</v>
      </c>
      <c r="H4" s="201">
        <f>G4/F4*100</f>
        <v>68.165720695111503</v>
      </c>
      <c r="I4" s="201">
        <f>I5+I7+I6+I8+I10+I11+I12+I13</f>
        <v>36437.992289999995</v>
      </c>
      <c r="J4" s="201">
        <f>J5+J6+J7+J8+J10+J11+J12+J13</f>
        <v>22717.289429999997</v>
      </c>
      <c r="K4" s="201">
        <f>J4/I4*100</f>
        <v>62.34506349636203</v>
      </c>
    </row>
    <row r="5" spans="1:15" ht="27" customHeight="1">
      <c r="A5" s="81" t="s">
        <v>185</v>
      </c>
      <c r="B5" s="77">
        <v>10102</v>
      </c>
      <c r="C5" s="202">
        <f t="shared" ref="C5:D8" si="0">F5+I5</f>
        <v>124004</v>
      </c>
      <c r="D5" s="202">
        <f t="shared" si="0"/>
        <v>81618.697910000003</v>
      </c>
      <c r="E5" s="203">
        <f t="shared" ref="E5:E12" si="1">D5/C5*100</f>
        <v>65.819407365891422</v>
      </c>
      <c r="F5" s="202">
        <f>район!C5</f>
        <v>118707.3</v>
      </c>
      <c r="G5" s="202">
        <f>район!D5</f>
        <v>77848.082779999997</v>
      </c>
      <c r="H5" s="203">
        <f t="shared" ref="H5:H41" si="2">G5/F5*100</f>
        <v>65.579861373310649</v>
      </c>
      <c r="I5" s="202">
        <f>Справка!I31</f>
        <v>5296.6999999999989</v>
      </c>
      <c r="J5" s="202">
        <f>Справка!J31</f>
        <v>3770.615130000001</v>
      </c>
      <c r="K5" s="203">
        <f t="shared" ref="K5:K12" si="3">J5/I5*100</f>
        <v>71.18800630581309</v>
      </c>
    </row>
    <row r="6" spans="1:15" ht="41.25" customHeight="1">
      <c r="A6" s="81" t="s">
        <v>283</v>
      </c>
      <c r="B6" s="77">
        <v>10300</v>
      </c>
      <c r="C6" s="202">
        <f t="shared" si="0"/>
        <v>13505.805</v>
      </c>
      <c r="D6" s="202">
        <f t="shared" si="0"/>
        <v>11319.131869999999</v>
      </c>
      <c r="E6" s="203">
        <f t="shared" si="1"/>
        <v>83.809383224472739</v>
      </c>
      <c r="F6" s="202">
        <f>район!C7</f>
        <v>5331.89</v>
      </c>
      <c r="G6" s="202">
        <f>район!D7</f>
        <v>3956.1638200000007</v>
      </c>
      <c r="H6" s="203">
        <f t="shared" si="2"/>
        <v>74.198151499749628</v>
      </c>
      <c r="I6" s="202">
        <f>Справка!L31+Справка!R31+Справка!O31</f>
        <v>8173.915</v>
      </c>
      <c r="J6" s="202">
        <f>Справка!M31+Справка!S31+Справка!P31+Справка!V31</f>
        <v>7362.9680499999986</v>
      </c>
      <c r="K6" s="203">
        <f t="shared" si="3"/>
        <v>90.078842880064187</v>
      </c>
    </row>
    <row r="7" spans="1:15" ht="19.5" customHeight="1">
      <c r="A7" s="81" t="s">
        <v>186</v>
      </c>
      <c r="B7" s="77">
        <v>10500</v>
      </c>
      <c r="C7" s="202">
        <f t="shared" si="0"/>
        <v>12131.152</v>
      </c>
      <c r="D7" s="202">
        <f t="shared" si="0"/>
        <v>11019.50851</v>
      </c>
      <c r="E7" s="203">
        <f t="shared" si="1"/>
        <v>90.83645568038385</v>
      </c>
      <c r="F7" s="202">
        <f>район!C12</f>
        <v>11661.152</v>
      </c>
      <c r="G7" s="202">
        <f>район!D12</f>
        <v>10437.19426</v>
      </c>
      <c r="H7" s="203">
        <f t="shared" si="2"/>
        <v>89.503972334808779</v>
      </c>
      <c r="I7" s="202">
        <f>Справка!X31</f>
        <v>470</v>
      </c>
      <c r="J7" s="202">
        <f>Справка!Y31</f>
        <v>582.31425000000013</v>
      </c>
      <c r="K7" s="203">
        <f t="shared" si="3"/>
        <v>123.89664893617025</v>
      </c>
    </row>
    <row r="8" spans="1:15" ht="19.5" customHeight="1">
      <c r="A8" s="81" t="s">
        <v>187</v>
      </c>
      <c r="B8" s="77">
        <v>10601</v>
      </c>
      <c r="C8" s="202">
        <f t="shared" si="0"/>
        <v>4631</v>
      </c>
      <c r="D8" s="202">
        <f t="shared" si="0"/>
        <v>1651.7314999999999</v>
      </c>
      <c r="E8" s="203">
        <f t="shared" si="1"/>
        <v>35.666843014467716</v>
      </c>
      <c r="F8" s="202"/>
      <c r="G8" s="202"/>
      <c r="H8" s="203"/>
      <c r="I8" s="202">
        <f>Справка!AA31</f>
        <v>4631</v>
      </c>
      <c r="J8" s="202">
        <f>Справка!AB31</f>
        <v>1651.7314999999999</v>
      </c>
      <c r="K8" s="203">
        <f t="shared" si="3"/>
        <v>35.666843014467716</v>
      </c>
    </row>
    <row r="9" spans="1:15" ht="19.5" customHeight="1">
      <c r="A9" s="81" t="s">
        <v>284</v>
      </c>
      <c r="B9" s="77">
        <v>10604</v>
      </c>
      <c r="C9" s="202">
        <f>F9</f>
        <v>2050</v>
      </c>
      <c r="D9" s="202">
        <f>G9</f>
        <v>1091.44623</v>
      </c>
      <c r="E9" s="203">
        <f t="shared" si="1"/>
        <v>53.241279512195128</v>
      </c>
      <c r="F9" s="202">
        <f>район!C16</f>
        <v>2050</v>
      </c>
      <c r="G9" s="202">
        <f>район!D19</f>
        <v>1091.44623</v>
      </c>
      <c r="H9" s="203">
        <f t="shared" si="2"/>
        <v>53.241279512195128</v>
      </c>
      <c r="I9" s="202"/>
      <c r="J9" s="202"/>
      <c r="K9" s="203"/>
    </row>
    <row r="10" spans="1:15" ht="19.5" customHeight="1">
      <c r="A10" s="81" t="s">
        <v>188</v>
      </c>
      <c r="B10" s="77">
        <v>10606</v>
      </c>
      <c r="C10" s="202">
        <f t="shared" ref="C10:D13" si="4">F10+I10</f>
        <v>17719.37729</v>
      </c>
      <c r="D10" s="202">
        <f t="shared" si="4"/>
        <v>9252.6354999999985</v>
      </c>
      <c r="E10" s="203">
        <f t="shared" si="1"/>
        <v>52.21761097226458</v>
      </c>
      <c r="F10" s="202"/>
      <c r="G10" s="202"/>
      <c r="H10" s="203">
        <v>0</v>
      </c>
      <c r="I10" s="202">
        <f>Справка!AD31</f>
        <v>17719.37729</v>
      </c>
      <c r="J10" s="202">
        <f>Справка!AE31</f>
        <v>9252.6354999999985</v>
      </c>
      <c r="K10" s="203">
        <f t="shared" si="3"/>
        <v>52.21761097226458</v>
      </c>
    </row>
    <row r="11" spans="1:15" ht="33.75" customHeight="1">
      <c r="A11" s="81" t="s">
        <v>189</v>
      </c>
      <c r="B11" s="77">
        <v>10701</v>
      </c>
      <c r="C11" s="202">
        <f t="shared" si="4"/>
        <v>1000</v>
      </c>
      <c r="D11" s="202">
        <f t="shared" si="4"/>
        <v>1139.2284999999999</v>
      </c>
      <c r="E11" s="203">
        <f t="shared" si="1"/>
        <v>113.92285</v>
      </c>
      <c r="F11" s="202">
        <f>район!C21</f>
        <v>1000</v>
      </c>
      <c r="G11" s="202">
        <f>район!D21</f>
        <v>1139.2284999999999</v>
      </c>
      <c r="H11" s="203">
        <f t="shared" si="2"/>
        <v>113.92285</v>
      </c>
      <c r="I11" s="202"/>
      <c r="J11" s="202"/>
      <c r="K11" s="203">
        <v>0</v>
      </c>
    </row>
    <row r="12" spans="1:15" ht="19.5" customHeight="1">
      <c r="A12" s="81" t="s">
        <v>190</v>
      </c>
      <c r="B12" s="77">
        <v>10800</v>
      </c>
      <c r="C12" s="202">
        <f t="shared" si="4"/>
        <v>2847</v>
      </c>
      <c r="D12" s="202">
        <f t="shared" si="4"/>
        <v>2045.5544600000001</v>
      </c>
      <c r="E12" s="203">
        <f t="shared" si="1"/>
        <v>71.849471724622418</v>
      </c>
      <c r="F12" s="202">
        <f>район!C23</f>
        <v>2700</v>
      </c>
      <c r="G12" s="202">
        <f>район!D23</f>
        <v>1948.52946</v>
      </c>
      <c r="H12" s="203">
        <f t="shared" si="2"/>
        <v>72.16775777777778</v>
      </c>
      <c r="I12" s="202">
        <f>Справка!AG31</f>
        <v>147</v>
      </c>
      <c r="J12" s="202">
        <f>Справка!AH31</f>
        <v>97.025000000000006</v>
      </c>
      <c r="K12" s="203">
        <f t="shared" si="3"/>
        <v>66.003401360544217</v>
      </c>
    </row>
    <row r="13" spans="1:15" ht="19.5" customHeight="1">
      <c r="A13" s="81" t="s">
        <v>191</v>
      </c>
      <c r="B13" s="77">
        <v>10900</v>
      </c>
      <c r="C13" s="202">
        <f t="shared" si="4"/>
        <v>0</v>
      </c>
      <c r="D13" s="202">
        <f t="shared" si="4"/>
        <v>0</v>
      </c>
      <c r="E13" s="203"/>
      <c r="F13" s="202">
        <f>район!C27</f>
        <v>0</v>
      </c>
      <c r="G13" s="202">
        <f>район!D27</f>
        <v>0</v>
      </c>
      <c r="H13" s="203"/>
      <c r="I13" s="202">
        <f>Справка!AJ31</f>
        <v>0</v>
      </c>
      <c r="J13" s="202">
        <f>Справка!AK31</f>
        <v>0</v>
      </c>
      <c r="K13" s="203"/>
    </row>
    <row r="14" spans="1:15" s="80" customFormat="1" ht="27" customHeight="1">
      <c r="A14" s="79" t="s">
        <v>12</v>
      </c>
      <c r="B14" s="76"/>
      <c r="C14" s="201">
        <f>SUM(C15:C21)</f>
        <v>31069.87628</v>
      </c>
      <c r="D14" s="201">
        <f>SUM(D15:D21)</f>
        <v>17500.674299999999</v>
      </c>
      <c r="E14" s="201">
        <f t="shared" ref="E14:E39" si="5">D14/C14*100</f>
        <v>56.326823262136273</v>
      </c>
      <c r="F14" s="201">
        <f>F15+F16+F17+F18+F20+F21+F19</f>
        <v>28011.599999999999</v>
      </c>
      <c r="G14" s="201">
        <f>G15+G16+G17+G18+G20+G21+G19</f>
        <v>14946.913510000002</v>
      </c>
      <c r="H14" s="201">
        <f t="shared" si="2"/>
        <v>53.359727791343595</v>
      </c>
      <c r="I14" s="204">
        <f>I15+I16+I17+I18+I20+I21+I26</f>
        <v>3058.2762800000005</v>
      </c>
      <c r="J14" s="204">
        <f>J15+J16+J17+J18+J20+J21+J26</f>
        <v>2553.7607899999998</v>
      </c>
      <c r="K14" s="201">
        <f>J14/I14*100</f>
        <v>83.503272961329685</v>
      </c>
    </row>
    <row r="15" spans="1:15" ht="52.5" customHeight="1">
      <c r="A15" s="81" t="s">
        <v>192</v>
      </c>
      <c r="B15" s="77">
        <v>11100</v>
      </c>
      <c r="C15" s="202">
        <f t="shared" ref="C15:D22" si="6">F15+I15</f>
        <v>13431.7</v>
      </c>
      <c r="D15" s="202">
        <f t="shared" si="6"/>
        <v>9089.2333600000002</v>
      </c>
      <c r="E15" s="202">
        <f t="shared" si="5"/>
        <v>67.670014666795709</v>
      </c>
      <c r="F15" s="202">
        <f>район!C33</f>
        <v>11511.6</v>
      </c>
      <c r="G15" s="202">
        <f>район!D33</f>
        <v>7499.5055000000002</v>
      </c>
      <c r="H15" s="202">
        <f t="shared" si="2"/>
        <v>65.147377427985688</v>
      </c>
      <c r="I15" s="202">
        <f>Справка!AP31+Справка!AS31+Справка!AM31</f>
        <v>1920.1000000000001</v>
      </c>
      <c r="J15" s="202">
        <f>Справка!AQ31+Справка!AT31+Справка!AN31</f>
        <v>1589.72786</v>
      </c>
      <c r="K15" s="203">
        <f>J15/I15*100</f>
        <v>82.794013853445122</v>
      </c>
    </row>
    <row r="16" spans="1:15" ht="33" customHeight="1">
      <c r="A16" s="81" t="s">
        <v>193</v>
      </c>
      <c r="B16" s="77">
        <v>11200</v>
      </c>
      <c r="C16" s="202">
        <f t="shared" si="6"/>
        <v>600</v>
      </c>
      <c r="D16" s="202">
        <f t="shared" si="6"/>
        <v>406.90804000000003</v>
      </c>
      <c r="E16" s="202">
        <f t="shared" si="5"/>
        <v>67.818006666666676</v>
      </c>
      <c r="F16" s="202">
        <f>район!C42</f>
        <v>600</v>
      </c>
      <c r="G16" s="202">
        <f>район!D42</f>
        <v>406.90804000000003</v>
      </c>
      <c r="H16" s="202">
        <f t="shared" si="2"/>
        <v>67.818006666666676</v>
      </c>
      <c r="I16" s="202">
        <v>0</v>
      </c>
      <c r="J16" s="202">
        <v>0</v>
      </c>
      <c r="K16" s="203">
        <v>0</v>
      </c>
    </row>
    <row r="17" spans="1:13" ht="33" customHeight="1">
      <c r="A17" s="81" t="s">
        <v>194</v>
      </c>
      <c r="B17" s="77">
        <v>11300</v>
      </c>
      <c r="C17" s="202">
        <f t="shared" si="6"/>
        <v>690</v>
      </c>
      <c r="D17" s="202">
        <f>G17+J17</f>
        <v>904.73173000000008</v>
      </c>
      <c r="E17" s="202">
        <f>D17/C17*100</f>
        <v>131.12054057971017</v>
      </c>
      <c r="F17" s="202">
        <f>район!C44</f>
        <v>0</v>
      </c>
      <c r="G17" s="202">
        <f>район!D44</f>
        <v>62.26079</v>
      </c>
      <c r="H17" s="202" t="e">
        <f t="shared" si="2"/>
        <v>#DIV/0!</v>
      </c>
      <c r="I17" s="202">
        <f>Справка!AY31</f>
        <v>690</v>
      </c>
      <c r="J17" s="202">
        <f>Справка!AZ31</f>
        <v>842.47094000000004</v>
      </c>
      <c r="K17" s="203">
        <f>J17/I17*100</f>
        <v>122.09723768115943</v>
      </c>
    </row>
    <row r="18" spans="1:13" ht="33" customHeight="1">
      <c r="A18" s="81" t="s">
        <v>195</v>
      </c>
      <c r="B18" s="77">
        <v>11400</v>
      </c>
      <c r="C18" s="202">
        <f t="shared" si="6"/>
        <v>10748.17628</v>
      </c>
      <c r="D18" s="202">
        <f t="shared" si="6"/>
        <v>3596.2025699999999</v>
      </c>
      <c r="E18" s="202">
        <f t="shared" si="5"/>
        <v>33.458723380744551</v>
      </c>
      <c r="F18" s="202">
        <f>район!C47</f>
        <v>10300</v>
      </c>
      <c r="G18" s="202">
        <f>район!D47</f>
        <v>3589.80357</v>
      </c>
      <c r="H18" s="202">
        <f t="shared" si="2"/>
        <v>34.852461844660191</v>
      </c>
      <c r="I18" s="202">
        <f>Справка!BE31</f>
        <v>448.17627999999996</v>
      </c>
      <c r="J18" s="202">
        <f>Справка!BF31</f>
        <v>6.399</v>
      </c>
      <c r="K18" s="203">
        <f>J18/I18*100</f>
        <v>1.4277864058312055</v>
      </c>
    </row>
    <row r="19" spans="1:13" ht="23.25" customHeight="1">
      <c r="A19" s="81" t="s">
        <v>250</v>
      </c>
      <c r="B19" s="77">
        <v>11500</v>
      </c>
      <c r="C19" s="202">
        <f t="shared" si="6"/>
        <v>0</v>
      </c>
      <c r="D19" s="202">
        <f t="shared" si="6"/>
        <v>0</v>
      </c>
      <c r="E19" s="202"/>
      <c r="F19" s="202">
        <f>район!C50</f>
        <v>0</v>
      </c>
      <c r="G19" s="202">
        <f>район!D50</f>
        <v>0</v>
      </c>
      <c r="H19" s="202"/>
      <c r="I19" s="202"/>
      <c r="J19" s="202"/>
      <c r="K19" s="203"/>
    </row>
    <row r="20" spans="1:13" ht="22.5" customHeight="1">
      <c r="A20" s="81" t="s">
        <v>196</v>
      </c>
      <c r="B20" s="77">
        <v>11600</v>
      </c>
      <c r="C20" s="202">
        <f t="shared" si="6"/>
        <v>5600</v>
      </c>
      <c r="D20" s="202">
        <f t="shared" si="6"/>
        <v>3507.7767200000003</v>
      </c>
      <c r="E20" s="202">
        <f t="shared" si="5"/>
        <v>62.638870000000004</v>
      </c>
      <c r="F20" s="202">
        <f>район!C52</f>
        <v>5600</v>
      </c>
      <c r="G20" s="202">
        <f>район!D52</f>
        <v>3388.4356100000005</v>
      </c>
      <c r="H20" s="202">
        <f t="shared" si="2"/>
        <v>60.507778750000007</v>
      </c>
      <c r="I20" s="202">
        <f>Справка!BN31</f>
        <v>0</v>
      </c>
      <c r="J20" s="202">
        <f>Справка!BO31</f>
        <v>119.34111</v>
      </c>
      <c r="K20" s="203">
        <v>0</v>
      </c>
    </row>
    <row r="21" spans="1:13" ht="31.5" customHeight="1">
      <c r="A21" s="81" t="s">
        <v>197</v>
      </c>
      <c r="B21" s="77">
        <v>11700</v>
      </c>
      <c r="C21" s="202">
        <f t="shared" si="6"/>
        <v>0</v>
      </c>
      <c r="D21" s="202">
        <f t="shared" si="6"/>
        <v>-4.1781200000000007</v>
      </c>
      <c r="E21" s="202"/>
      <c r="F21" s="202">
        <f>район!C69</f>
        <v>0</v>
      </c>
      <c r="G21" s="202">
        <f>район!D69</f>
        <v>0</v>
      </c>
      <c r="H21" s="202"/>
      <c r="I21" s="202">
        <f>Справка!BQ31</f>
        <v>0</v>
      </c>
      <c r="J21" s="202">
        <f>Справка!BR31</f>
        <v>-4.1781200000000007</v>
      </c>
      <c r="K21" s="203">
        <v>0</v>
      </c>
    </row>
    <row r="22" spans="1:13" ht="45.75" hidden="1" customHeight="1">
      <c r="A22" s="79" t="s">
        <v>198</v>
      </c>
      <c r="B22" s="76">
        <v>30000</v>
      </c>
      <c r="C22" s="201">
        <f t="shared" si="6"/>
        <v>0</v>
      </c>
      <c r="D22" s="201">
        <f t="shared" si="6"/>
        <v>0</v>
      </c>
      <c r="E22" s="201"/>
      <c r="F22" s="201">
        <v>0</v>
      </c>
      <c r="G22" s="201">
        <v>0</v>
      </c>
      <c r="H22" s="201"/>
      <c r="I22" s="201">
        <v>0</v>
      </c>
      <c r="J22" s="201">
        <v>0</v>
      </c>
      <c r="K22" s="201"/>
    </row>
    <row r="23" spans="1:13" ht="36.75" customHeight="1">
      <c r="A23" s="79" t="s">
        <v>18</v>
      </c>
      <c r="B23" s="76">
        <v>10000</v>
      </c>
      <c r="C23" s="204">
        <f>SUM(C4,C14,C22,)</f>
        <v>208958.21057</v>
      </c>
      <c r="D23" s="204">
        <f>SUM(D4,D14,)</f>
        <v>136638.60878000001</v>
      </c>
      <c r="E23" s="201">
        <f t="shared" si="5"/>
        <v>65.390399547964506</v>
      </c>
      <c r="F23" s="204">
        <f>SUM(F4,F14,)</f>
        <v>169461.94200000001</v>
      </c>
      <c r="G23" s="204">
        <f>SUM(G4,G14,G22)</f>
        <v>111367.55856</v>
      </c>
      <c r="H23" s="201">
        <f t="shared" si="2"/>
        <v>65.718330172328592</v>
      </c>
      <c r="I23" s="204">
        <f>I4+I14</f>
        <v>39496.268569999993</v>
      </c>
      <c r="J23" s="204">
        <f>J4+J14</f>
        <v>25271.050219999997</v>
      </c>
      <c r="K23" s="201">
        <f>J23/I23*100</f>
        <v>63.98338662097062</v>
      </c>
    </row>
    <row r="24" spans="1:13" ht="33" customHeight="1">
      <c r="A24" s="79" t="s">
        <v>199</v>
      </c>
      <c r="B24" s="76">
        <v>20200</v>
      </c>
      <c r="C24" s="205">
        <v>631218.79119000002</v>
      </c>
      <c r="D24" s="205">
        <v>421556.80381000001</v>
      </c>
      <c r="E24" s="204">
        <f t="shared" si="5"/>
        <v>66.784577660507153</v>
      </c>
      <c r="F24" s="204">
        <f>район!C73</f>
        <v>626168.99118999997</v>
      </c>
      <c r="G24" s="204">
        <f>район!D73</f>
        <v>406175.38981000002</v>
      </c>
      <c r="H24" s="201">
        <f t="shared" si="2"/>
        <v>64.866736539937236</v>
      </c>
      <c r="I24" s="204">
        <f>Справка!BZ31</f>
        <v>101841.16081999999</v>
      </c>
      <c r="J24" s="204">
        <f>Справка!CA31</f>
        <v>73548.798869999984</v>
      </c>
      <c r="K24" s="201">
        <f t="shared" ref="K24:K38" si="7">J24/I24*100</f>
        <v>72.219128570219681</v>
      </c>
    </row>
    <row r="25" spans="1:13" ht="33" customHeight="1">
      <c r="A25" s="79" t="s">
        <v>302</v>
      </c>
      <c r="B25" s="76">
        <v>20700</v>
      </c>
      <c r="C25" s="206">
        <f>F25+I25</f>
        <v>3550.0180800000003</v>
      </c>
      <c r="D25" s="206">
        <f>G25+J25</f>
        <v>3060.7937900000002</v>
      </c>
      <c r="E25" s="204">
        <f t="shared" si="5"/>
        <v>86.219104270026705</v>
      </c>
      <c r="F25" s="204"/>
      <c r="G25" s="204"/>
      <c r="H25" s="201"/>
      <c r="I25" s="204">
        <f>Справка!CR31</f>
        <v>3550.0180800000003</v>
      </c>
      <c r="J25" s="204">
        <f>Справка!CS31</f>
        <v>3060.7937900000002</v>
      </c>
      <c r="K25" s="201">
        <f t="shared" si="7"/>
        <v>86.219104270026705</v>
      </c>
    </row>
    <row r="26" spans="1:13" ht="33" customHeight="1">
      <c r="A26" s="79" t="s">
        <v>262</v>
      </c>
      <c r="B26" s="77">
        <v>21900</v>
      </c>
      <c r="C26" s="206">
        <f>F26+I26</f>
        <v>-29040.5</v>
      </c>
      <c r="D26" s="206">
        <f>G26+J26</f>
        <v>-29113.691999999999</v>
      </c>
      <c r="E26" s="204"/>
      <c r="F26" s="203">
        <f>район!C81</f>
        <v>-29040.5</v>
      </c>
      <c r="G26" s="203">
        <f>район!D81</f>
        <v>-29113.691999999999</v>
      </c>
      <c r="H26" s="201"/>
      <c r="I26" s="203">
        <v>0</v>
      </c>
      <c r="J26" s="203">
        <v>0</v>
      </c>
      <c r="K26" s="203">
        <v>0</v>
      </c>
      <c r="L26" s="83"/>
    </row>
    <row r="27" spans="1:13" ht="29.25" customHeight="1">
      <c r="A27" s="76" t="s">
        <v>200</v>
      </c>
      <c r="B27" s="76"/>
      <c r="C27" s="208">
        <f>C24+C23+C26+C25</f>
        <v>814686.51983999996</v>
      </c>
      <c r="D27" s="208">
        <f>D24+D23+D26+D25</f>
        <v>532142.51438000007</v>
      </c>
      <c r="E27" s="208">
        <f t="shared" si="5"/>
        <v>65.318684109872109</v>
      </c>
      <c r="F27" s="208">
        <f>F24+F23</f>
        <v>795630.93319000001</v>
      </c>
      <c r="G27" s="208">
        <f>G24+G23</f>
        <v>517542.94837</v>
      </c>
      <c r="H27" s="208">
        <f t="shared" si="2"/>
        <v>65.048118013079886</v>
      </c>
      <c r="I27" s="208">
        <f>I24+I23</f>
        <v>141337.42938999998</v>
      </c>
      <c r="J27" s="208">
        <f>J24+J23</f>
        <v>98819.849089999974</v>
      </c>
      <c r="K27" s="207">
        <f t="shared" si="7"/>
        <v>69.917678223311285</v>
      </c>
      <c r="L27" s="95"/>
      <c r="M27" s="83"/>
    </row>
    <row r="28" spans="1:13" ht="29.25" customHeight="1">
      <c r="A28" s="76" t="s">
        <v>201</v>
      </c>
      <c r="B28" s="76"/>
      <c r="C28" s="208">
        <f>C29+C30+C31+C32+C33+C34+C35+C36+C37+C41+C38+C39+C40</f>
        <v>858448.09817000013</v>
      </c>
      <c r="D28" s="208">
        <f>SUM(D29:D41)</f>
        <v>567044.40253000008</v>
      </c>
      <c r="E28" s="208">
        <f t="shared" si="5"/>
        <v>66.054593601966033</v>
      </c>
      <c r="F28" s="208">
        <f>SUM(F29+F30+F31+F32+F33+F34+F35+F36+F37+F38+F39+F40+F41)</f>
        <v>831796.21376000019</v>
      </c>
      <c r="G28" s="208">
        <f>SUM(G29:G41)</f>
        <v>552788.24626000004</v>
      </c>
      <c r="H28" s="208">
        <f t="shared" si="2"/>
        <v>66.457172696327888</v>
      </c>
      <c r="I28" s="208">
        <f>I29+I30+I31+I32+I33+I34+I35+I36+I37+I38+I39+I40+I41</f>
        <v>148933.72714999999</v>
      </c>
      <c r="J28" s="208">
        <f>J29+J30+J31+J32+J33+J34+J35+J36+J37+J38+J39+J40+J41</f>
        <v>98476.439350000001</v>
      </c>
      <c r="K28" s="207">
        <f t="shared" si="7"/>
        <v>66.120979602436549</v>
      </c>
      <c r="L28" s="95"/>
    </row>
    <row r="29" spans="1:13" ht="30.75" customHeight="1">
      <c r="A29" s="81" t="s">
        <v>202</v>
      </c>
      <c r="B29" s="82" t="s">
        <v>29</v>
      </c>
      <c r="C29" s="269">
        <f>F29+I29</f>
        <v>67915.970019999993</v>
      </c>
      <c r="D29" s="269">
        <f>G29+J29</f>
        <v>47975.369019999998</v>
      </c>
      <c r="E29" s="210">
        <f t="shared" si="5"/>
        <v>70.639304725931382</v>
      </c>
      <c r="F29" s="202">
        <f>район!C88</f>
        <v>45511.480129999996</v>
      </c>
      <c r="G29" s="210">
        <f>район!D88</f>
        <v>32277.72005</v>
      </c>
      <c r="H29" s="211">
        <f t="shared" si="2"/>
        <v>70.922149659385298</v>
      </c>
      <c r="I29" s="211">
        <f>Справка!DJ31</f>
        <v>22404.489890000001</v>
      </c>
      <c r="J29" s="211">
        <f>Справка!DK31</f>
        <v>15697.648970000002</v>
      </c>
      <c r="K29" s="211">
        <f t="shared" si="7"/>
        <v>70.06474616057416</v>
      </c>
    </row>
    <row r="30" spans="1:13" ht="30.75" customHeight="1">
      <c r="A30" s="81" t="s">
        <v>203</v>
      </c>
      <c r="B30" s="82" t="s">
        <v>45</v>
      </c>
      <c r="C30" s="206">
        <f>I30</f>
        <v>2158.6999999999998</v>
      </c>
      <c r="D30" s="206">
        <f>J30</f>
        <v>1439.9174800000001</v>
      </c>
      <c r="E30" s="210">
        <f t="shared" si="5"/>
        <v>66.702991615324052</v>
      </c>
      <c r="F30" s="202">
        <f>район!C96</f>
        <v>2158.6999999999998</v>
      </c>
      <c r="G30" s="210">
        <f>район!D96</f>
        <v>1617.6</v>
      </c>
      <c r="H30" s="211">
        <f t="shared" si="2"/>
        <v>74.933988048362437</v>
      </c>
      <c r="I30" s="211">
        <f>Справка!DY31</f>
        <v>2158.6999999999998</v>
      </c>
      <c r="J30" s="211">
        <f>Справка!DZ31</f>
        <v>1439.9174800000001</v>
      </c>
      <c r="K30" s="211">
        <f t="shared" si="7"/>
        <v>66.702991615324052</v>
      </c>
    </row>
    <row r="31" spans="1:13" ht="33" customHeight="1">
      <c r="A31" s="81" t="s">
        <v>204</v>
      </c>
      <c r="B31" s="82" t="s">
        <v>49</v>
      </c>
      <c r="C31" s="269">
        <f>F31+I31</f>
        <v>15031.766880000001</v>
      </c>
      <c r="D31" s="269">
        <f>G31+J31</f>
        <v>7745.1904800000002</v>
      </c>
      <c r="E31" s="210">
        <f t="shared" si="5"/>
        <v>51.525482944424162</v>
      </c>
      <c r="F31" s="202">
        <f>район!C98</f>
        <v>14584.7</v>
      </c>
      <c r="G31" s="210">
        <f>район!D98</f>
        <v>7632.1071000000002</v>
      </c>
      <c r="H31" s="211">
        <f t="shared" si="2"/>
        <v>52.329544659814729</v>
      </c>
      <c r="I31" s="211">
        <f>Справка!EB31</f>
        <v>447.06687999999997</v>
      </c>
      <c r="J31" s="211">
        <f>Справка!EC31</f>
        <v>113.08337999999999</v>
      </c>
      <c r="K31" s="211">
        <f t="shared" si="7"/>
        <v>25.294510745237936</v>
      </c>
    </row>
    <row r="32" spans="1:13" ht="30" customHeight="1">
      <c r="A32" s="81" t="s">
        <v>205</v>
      </c>
      <c r="B32" s="82" t="s">
        <v>57</v>
      </c>
      <c r="C32" s="209">
        <v>219305.95280999999</v>
      </c>
      <c r="D32" s="209">
        <v>111375.06819999999</v>
      </c>
      <c r="E32" s="210">
        <f t="shared" si="5"/>
        <v>50.785246261186522</v>
      </c>
      <c r="F32" s="202">
        <f>район!C104</f>
        <v>193208.00899999999</v>
      </c>
      <c r="G32" s="210">
        <f>район!D104</f>
        <v>93100.721389999992</v>
      </c>
      <c r="H32" s="211">
        <f t="shared" si="2"/>
        <v>48.186781630775975</v>
      </c>
      <c r="I32" s="211">
        <f>Справка!EE31</f>
        <v>60002.24381</v>
      </c>
      <c r="J32" s="211">
        <f>Справка!EF31</f>
        <v>40331.967599999996</v>
      </c>
      <c r="K32" s="211">
        <f t="shared" si="7"/>
        <v>67.217432280887891</v>
      </c>
    </row>
    <row r="33" spans="1:12" ht="30" customHeight="1">
      <c r="A33" s="81" t="s">
        <v>206</v>
      </c>
      <c r="B33" s="82" t="s">
        <v>67</v>
      </c>
      <c r="C33" s="209">
        <v>31397.53933</v>
      </c>
      <c r="D33" s="209">
        <v>19039.300230000001</v>
      </c>
      <c r="E33" s="210">
        <f t="shared" si="5"/>
        <v>60.639466137424861</v>
      </c>
      <c r="F33" s="202">
        <f>район!C111</f>
        <v>16478.85828</v>
      </c>
      <c r="G33" s="210">
        <f>район!D111</f>
        <v>8419.096160000001</v>
      </c>
      <c r="H33" s="211">
        <f t="shared" si="2"/>
        <v>51.090288034202338</v>
      </c>
      <c r="I33" s="211">
        <f>Справка!EH31</f>
        <v>23709.039330000003</v>
      </c>
      <c r="J33" s="211">
        <f>Справка!EI31</f>
        <v>16688.645909999999</v>
      </c>
      <c r="K33" s="211">
        <f t="shared" si="7"/>
        <v>70.389380513124294</v>
      </c>
    </row>
    <row r="34" spans="1:12" ht="30" customHeight="1">
      <c r="A34" s="81" t="s">
        <v>207</v>
      </c>
      <c r="B34" s="82" t="s">
        <v>75</v>
      </c>
      <c r="C34" s="206">
        <f>F34</f>
        <v>232</v>
      </c>
      <c r="D34" s="206">
        <f>G34</f>
        <v>32</v>
      </c>
      <c r="E34" s="210">
        <f t="shared" si="5"/>
        <v>13.793103448275861</v>
      </c>
      <c r="F34" s="202">
        <f>район!C115</f>
        <v>232</v>
      </c>
      <c r="G34" s="210">
        <f>район!D115</f>
        <v>32</v>
      </c>
      <c r="H34" s="211">
        <f t="shared" si="2"/>
        <v>13.793103448275861</v>
      </c>
      <c r="I34" s="210"/>
      <c r="J34" s="210"/>
      <c r="K34" s="211">
        <v>0</v>
      </c>
    </row>
    <row r="35" spans="1:12" ht="30" customHeight="1">
      <c r="A35" s="81" t="s">
        <v>208</v>
      </c>
      <c r="B35" s="82" t="s">
        <v>79</v>
      </c>
      <c r="C35" s="206">
        <f>F35</f>
        <v>398607.15047000005</v>
      </c>
      <c r="D35" s="206">
        <f>G35</f>
        <v>292590.87651000003</v>
      </c>
      <c r="E35" s="210">
        <f t="shared" si="5"/>
        <v>73.403318571933397</v>
      </c>
      <c r="F35" s="202">
        <f>район!C117</f>
        <v>398607.15047000005</v>
      </c>
      <c r="G35" s="210">
        <f>район!D117</f>
        <v>292590.87651000003</v>
      </c>
      <c r="H35" s="211">
        <f t="shared" si="2"/>
        <v>73.403318571933397</v>
      </c>
      <c r="I35" s="210"/>
      <c r="J35" s="210"/>
      <c r="K35" s="211">
        <v>0</v>
      </c>
    </row>
    <row r="36" spans="1:12" ht="30" customHeight="1">
      <c r="A36" s="81" t="s">
        <v>209</v>
      </c>
      <c r="B36" s="82" t="s">
        <v>85</v>
      </c>
      <c r="C36" s="209">
        <v>65409.961580000003</v>
      </c>
      <c r="D36" s="209">
        <v>42853.196040000003</v>
      </c>
      <c r="E36" s="210">
        <f t="shared" si="5"/>
        <v>65.514785523284814</v>
      </c>
      <c r="F36" s="202">
        <f>район!C123</f>
        <v>54470.284160000003</v>
      </c>
      <c r="G36" s="210">
        <f>район!D123</f>
        <v>36267.64385</v>
      </c>
      <c r="H36" s="211">
        <f t="shared" si="2"/>
        <v>66.582439231394673</v>
      </c>
      <c r="I36" s="211">
        <f>Справка!EK31</f>
        <v>39915.136310000002</v>
      </c>
      <c r="J36" s="211">
        <f>Справка!EL31</f>
        <v>24077.188009999998</v>
      </c>
      <c r="K36" s="211">
        <f t="shared" si="7"/>
        <v>60.320946477559445</v>
      </c>
      <c r="L36" s="83"/>
    </row>
    <row r="37" spans="1:12" ht="30" customHeight="1">
      <c r="A37" s="81" t="s">
        <v>210</v>
      </c>
      <c r="B37" s="82" t="s">
        <v>211</v>
      </c>
      <c r="C37" s="209">
        <v>43919.366150000002</v>
      </c>
      <c r="D37" s="209">
        <v>38765.882120000002</v>
      </c>
      <c r="E37" s="210">
        <f t="shared" si="5"/>
        <v>88.266032773790386</v>
      </c>
      <c r="F37" s="202">
        <f>район!C126</f>
        <v>43919.366150000002</v>
      </c>
      <c r="G37" s="210">
        <f>район!D126</f>
        <v>38765.882120000002</v>
      </c>
      <c r="H37" s="211">
        <f t="shared" si="2"/>
        <v>88.266032773790386</v>
      </c>
      <c r="I37" s="211">
        <f>Справка!EN31</f>
        <v>0</v>
      </c>
      <c r="J37" s="211">
        <f>Справка!EO31</f>
        <v>0</v>
      </c>
      <c r="K37" s="211"/>
    </row>
    <row r="38" spans="1:12" ht="30" customHeight="1">
      <c r="A38" s="81" t="s">
        <v>212</v>
      </c>
      <c r="B38" s="82" t="s">
        <v>94</v>
      </c>
      <c r="C38" s="209">
        <v>14424.550929999999</v>
      </c>
      <c r="D38" s="209">
        <v>5227.6024500000003</v>
      </c>
      <c r="E38" s="210">
        <f t="shared" si="5"/>
        <v>36.241006568375717</v>
      </c>
      <c r="F38" s="202">
        <f>район!C131</f>
        <v>14127.5</v>
      </c>
      <c r="G38" s="210">
        <f>район!D131</f>
        <v>5099.61445</v>
      </c>
      <c r="H38" s="211">
        <f t="shared" si="2"/>
        <v>36.097076269686781</v>
      </c>
      <c r="I38" s="211">
        <f>Справка!EQ31</f>
        <v>297.05092999999999</v>
      </c>
      <c r="J38" s="211">
        <f>Справка!ER31</f>
        <v>127.988</v>
      </c>
      <c r="K38" s="211">
        <f t="shared" si="7"/>
        <v>43.086214205759262</v>
      </c>
    </row>
    <row r="39" spans="1:12" ht="30" customHeight="1">
      <c r="A39" s="81" t="s">
        <v>213</v>
      </c>
      <c r="B39" s="82" t="s">
        <v>106</v>
      </c>
      <c r="C39" s="202">
        <f>F39</f>
        <v>45.14</v>
      </c>
      <c r="D39" s="212">
        <f>G39</f>
        <v>0</v>
      </c>
      <c r="E39" s="210">
        <f t="shared" si="5"/>
        <v>0</v>
      </c>
      <c r="F39" s="202">
        <f>район!C137</f>
        <v>45.14</v>
      </c>
      <c r="G39" s="210">
        <f>район!D137</f>
        <v>0</v>
      </c>
      <c r="H39" s="211">
        <f t="shared" si="2"/>
        <v>0</v>
      </c>
      <c r="I39" s="211"/>
      <c r="J39" s="211"/>
      <c r="K39" s="211">
        <v>0</v>
      </c>
    </row>
    <row r="40" spans="1:12" ht="34.5" customHeight="1">
      <c r="A40" s="81" t="s">
        <v>214</v>
      </c>
      <c r="B40" s="82" t="s">
        <v>110</v>
      </c>
      <c r="C40" s="202">
        <f>F40</f>
        <v>0</v>
      </c>
      <c r="D40" s="212">
        <f>G40</f>
        <v>0</v>
      </c>
      <c r="E40" s="210"/>
      <c r="F40" s="202">
        <f>район!C139</f>
        <v>0</v>
      </c>
      <c r="G40" s="210">
        <f>район!D139</f>
        <v>0</v>
      </c>
      <c r="H40" s="211">
        <v>0</v>
      </c>
      <c r="I40" s="211"/>
      <c r="J40" s="213"/>
      <c r="K40" s="211">
        <v>0</v>
      </c>
    </row>
    <row r="41" spans="1:12" ht="30" customHeight="1">
      <c r="A41" s="81" t="s">
        <v>215</v>
      </c>
      <c r="B41" s="82" t="s">
        <v>216</v>
      </c>
      <c r="C41" s="202">
        <v>0</v>
      </c>
      <c r="D41" s="212"/>
      <c r="E41" s="210">
        <v>0</v>
      </c>
      <c r="F41" s="202">
        <f>район!C141</f>
        <v>48453.025569999998</v>
      </c>
      <c r="G41" s="210">
        <f>район!D141</f>
        <v>36984.984629999999</v>
      </c>
      <c r="H41" s="211">
        <f t="shared" si="2"/>
        <v>76.331630883540711</v>
      </c>
      <c r="I41" s="211">
        <f>Справка!ET31</f>
        <v>0</v>
      </c>
      <c r="J41" s="213">
        <f>Справка!EU31</f>
        <v>0</v>
      </c>
      <c r="K41" s="211"/>
    </row>
    <row r="42" spans="1:12">
      <c r="A42" s="140"/>
      <c r="B42" s="141"/>
      <c r="C42" s="139"/>
      <c r="D42" s="139"/>
      <c r="E42" s="139"/>
      <c r="F42" s="139"/>
      <c r="G42" s="139"/>
      <c r="H42" s="139"/>
      <c r="I42" s="139"/>
      <c r="J42" s="139"/>
      <c r="K42" s="139"/>
    </row>
    <row r="43" spans="1:12" hidden="1">
      <c r="A43" s="140"/>
      <c r="B43" s="141"/>
      <c r="C43" s="139">
        <f>C27-C28</f>
        <v>-43761.578330000164</v>
      </c>
      <c r="D43" s="139">
        <f>D27-D28</f>
        <v>-34901.888150000013</v>
      </c>
      <c r="E43" s="139"/>
      <c r="F43" s="139">
        <f>F27-F28</f>
        <v>-36165.280570000177</v>
      </c>
      <c r="G43" s="139">
        <f>G27-G28</f>
        <v>-35245.297890000045</v>
      </c>
      <c r="H43" s="139"/>
      <c r="I43" s="139">
        <f>I27-I28</f>
        <v>-7596.2977600000158</v>
      </c>
      <c r="J43" s="139">
        <f>J27-J28</f>
        <v>343.40973999997368</v>
      </c>
      <c r="K43" s="139"/>
    </row>
    <row r="44" spans="1:12" hidden="1">
      <c r="A44" s="140"/>
      <c r="B44" s="141"/>
      <c r="C44" s="139">
        <f>C43-F44</f>
        <v>0</v>
      </c>
      <c r="D44" s="139">
        <f>D43-G44</f>
        <v>5.8207660913467407E-11</v>
      </c>
      <c r="E44" s="139"/>
      <c r="F44" s="139">
        <f>F43+I43</f>
        <v>-43761.578330000193</v>
      </c>
      <c r="G44" s="139">
        <f>G43+J43</f>
        <v>-34901.888150000072</v>
      </c>
      <c r="H44" s="139"/>
      <c r="I44" s="139"/>
      <c r="J44" s="139"/>
      <c r="K44" s="139"/>
    </row>
    <row r="45" spans="1:12" ht="20.25" hidden="1" customHeight="1">
      <c r="A45" s="140"/>
      <c r="B45" s="141"/>
      <c r="C45" s="142"/>
      <c r="D45" s="142"/>
      <c r="E45" s="143"/>
      <c r="F45" s="143">
        <f>C28+F44-C23-C26</f>
        <v>634768.80926999997</v>
      </c>
      <c r="G45" s="143">
        <f>D28+G44-D23-D26</f>
        <v>424617.59760000004</v>
      </c>
      <c r="H45" s="137"/>
      <c r="I45" s="137"/>
      <c r="J45" s="137"/>
      <c r="K45" s="139"/>
    </row>
    <row r="46" spans="1:12">
      <c r="A46" s="140"/>
      <c r="B46" s="141"/>
      <c r="C46" s="216"/>
      <c r="D46" s="139"/>
      <c r="E46" s="139"/>
      <c r="F46" s="139"/>
      <c r="G46" s="139"/>
      <c r="H46" s="139"/>
      <c r="I46" s="139"/>
      <c r="J46" s="139"/>
      <c r="K46" s="139"/>
    </row>
    <row r="47" spans="1:12">
      <c r="A47" s="140"/>
      <c r="B47" s="141"/>
      <c r="C47" s="139"/>
      <c r="D47" s="139"/>
      <c r="E47" s="139"/>
      <c r="F47" s="139"/>
      <c r="G47" s="139"/>
      <c r="H47" s="139"/>
      <c r="I47" s="139"/>
      <c r="J47" s="139"/>
      <c r="K47" s="139"/>
    </row>
    <row r="48" spans="1:12">
      <c r="A48" s="140"/>
      <c r="B48" s="141"/>
      <c r="C48" s="139"/>
      <c r="D48" s="139"/>
      <c r="E48" s="139"/>
      <c r="F48" s="139"/>
      <c r="G48" s="139"/>
      <c r="H48" s="139"/>
      <c r="I48" s="139"/>
      <c r="J48" s="139"/>
      <c r="K48" s="139"/>
    </row>
    <row r="49" spans="1:11">
      <c r="A49" s="140" t="s">
        <v>119</v>
      </c>
      <c r="B49" s="141"/>
      <c r="C49" s="142"/>
      <c r="D49" s="142"/>
      <c r="E49" s="143"/>
      <c r="F49" s="143"/>
      <c r="G49" s="143"/>
      <c r="H49" s="137"/>
      <c r="I49" s="137"/>
      <c r="J49" s="137"/>
      <c r="K49" s="137"/>
    </row>
    <row r="50" spans="1:11">
      <c r="A50" s="140" t="s">
        <v>217</v>
      </c>
      <c r="B50" s="141"/>
      <c r="C50" s="144" t="s">
        <v>266</v>
      </c>
      <c r="D50" s="494"/>
      <c r="E50" s="494"/>
      <c r="F50" s="145"/>
      <c r="G50" s="143"/>
      <c r="H50" s="137"/>
      <c r="I50" s="137"/>
      <c r="J50" s="137"/>
      <c r="K50" s="137"/>
    </row>
    <row r="51" spans="1:11">
      <c r="C51" s="86"/>
      <c r="D51" s="86"/>
      <c r="F51" s="83"/>
      <c r="G51" s="83"/>
    </row>
    <row r="52" spans="1:11">
      <c r="C52" s="90"/>
      <c r="D52" s="90"/>
      <c r="F52" s="83"/>
      <c r="G52" s="83"/>
      <c r="I52" s="83"/>
      <c r="J52" s="83"/>
    </row>
    <row r="53" spans="1:11">
      <c r="C53" s="98"/>
      <c r="D53" s="83"/>
      <c r="F53" s="83"/>
      <c r="G53" s="83"/>
    </row>
    <row r="54" spans="1:11">
      <c r="C54" s="98"/>
      <c r="D54" s="83"/>
    </row>
  </sheetData>
  <customSheetViews>
    <customSheetView guid="{61FF8493-E373-4DFF-BB86-59B971567639}" scale="80" showPageBreaks="1" printArea="1" hiddenRows="1" view="pageBreakPreview">
      <selection activeCell="D7" sqref="D7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1"/>
    </customSheetView>
    <customSheetView guid="{5BFCA170-DEAE-4D2C-98A0-1E68B427AC01}" scale="80" showPageBreaks="1" printArea="1" hiddenRows="1" view="pageBreakPreview">
      <selection activeCell="C25" sqref="C25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2"/>
    </customSheetView>
    <customSheetView guid="{B31C8DB7-3E78-4144-A6B5-8DE36DE63F0E}" scale="80" showPageBreaks="1" printArea="1" hiddenRows="1" view="pageBreakPreview">
      <selection sqref="A1:K1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3"/>
    </customSheetView>
    <customSheetView guid="{1A52382B-3765-4E8C-903F-6B8919B7242E}" scale="80" showPageBreaks="1" printArea="1" hiddenRows="1" view="pageBreakPreview" topLeftCell="A7">
      <selection activeCell="F30" sqref="F30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4"/>
    </customSheetView>
    <customSheetView guid="{A54C432C-6C68-4B53-A75C-446EB3A61B2B}" scale="80" showPageBreaks="1" printArea="1" hiddenRows="1" view="pageBreakPreview" topLeftCell="A25">
      <selection activeCell="C27" sqref="C27:K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56" orientation="landscape" r:id="rId5"/>
    </customSheetView>
    <customSheetView guid="{3DCB9AAA-F09C-4EA6-B992-F93E466D374A}" hiddenRows="1" topLeftCell="A20">
      <selection activeCell="G28" sqref="G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6"/>
    </customSheetView>
    <customSheetView guid="{1718F1EE-9F48-4DBE-9531-3B70F9C4A5DD}" scale="80" showPageBreaks="1" printArea="1" hiddenRows="1" view="pageBreakPreview" topLeftCell="A16">
      <selection activeCell="G24" sqref="F24:G2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3" orientation="landscape" r:id="rId7"/>
    </customSheetView>
    <customSheetView guid="{42584DC0-1D41-4C93-9B38-C388E7B8DAC4}" scale="80" showPageBreaks="1" printArea="1" hiddenRows="1" view="pageBreakPreview" topLeftCell="A23">
      <selection activeCell="J4" sqref="J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56" orientation="landscape" r:id="rId8"/>
    </customSheetView>
    <customSheetView guid="{B30CE22D-C12F-4E12-8BB9-3AAE0A6991CC}" scale="80" showPageBreaks="1" printArea="1" hiddenRows="1" view="pageBreakPreview">
      <selection activeCell="E24" sqref="E2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9"/>
    </customSheetView>
    <customSheetView guid="{61528DAC-5C4C-48F4-ADE2-8A724B05A086}" scale="80" showPageBreaks="1" printArea="1" hiddenRows="1" view="pageBreakPreview">
      <selection activeCell="D7" sqref="D7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10"/>
    </customSheetView>
  </customSheetViews>
  <mergeCells count="7">
    <mergeCell ref="C2:E2"/>
    <mergeCell ref="D50:E50"/>
    <mergeCell ref="A2:A3"/>
    <mergeCell ref="B2:B3"/>
    <mergeCell ref="A1:K1"/>
    <mergeCell ref="I2:K2"/>
    <mergeCell ref="F2:H2"/>
  </mergeCells>
  <phoneticPr fontId="15" type="noConversion"/>
  <pageMargins left="0.70866141732283472" right="0.70866141732283472" top="0.34" bottom="0.74803149606299213" header="0.31496062992125984" footer="0.31496062992125984"/>
  <pageSetup paperSize="9" scale="62" orientation="landscape" r:id="rId11"/>
  <rowBreaks count="1" manualBreakCount="1">
    <brk id="27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/>
  <dimension ref="A1:G142"/>
  <sheetViews>
    <sheetView view="pageBreakPreview" topLeftCell="A28" zoomScale="70" zoomScaleSheetLayoutView="70" workbookViewId="0">
      <selection activeCell="C90" sqref="C90"/>
    </sheetView>
  </sheetViews>
  <sheetFormatPr defaultRowHeight="15.75"/>
  <cols>
    <col min="1" max="1" width="14.7109375" style="58" customWidth="1"/>
    <col min="2" max="2" width="57.5703125" style="59" customWidth="1"/>
    <col min="3" max="3" width="17" style="62" customWidth="1"/>
    <col min="4" max="4" width="15" style="62" customWidth="1"/>
    <col min="5" max="5" width="14.140625" style="62" customWidth="1"/>
    <col min="6" max="6" width="10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37" t="s">
        <v>438</v>
      </c>
      <c r="B1" s="537"/>
      <c r="C1" s="537"/>
      <c r="D1" s="537"/>
      <c r="E1" s="537"/>
      <c r="F1" s="537"/>
    </row>
    <row r="2" spans="1:6">
      <c r="A2" s="537"/>
      <c r="B2" s="537"/>
      <c r="C2" s="537"/>
      <c r="D2" s="537"/>
      <c r="E2" s="537"/>
      <c r="F2" s="537"/>
    </row>
    <row r="3" spans="1:6" ht="66.75" customHeight="1">
      <c r="A3" s="2" t="s">
        <v>0</v>
      </c>
      <c r="B3" s="2" t="s">
        <v>1</v>
      </c>
      <c r="C3" s="72" t="s">
        <v>411</v>
      </c>
      <c r="D3" s="73" t="s">
        <v>421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C5+C12+C14+C17+C7</f>
        <v>2594.6179999999999</v>
      </c>
      <c r="D4" s="5">
        <f>D5+D12+D14+D17+D7</f>
        <v>1282.4854600000001</v>
      </c>
      <c r="E4" s="5">
        <f>SUM(D4/C4*100)</f>
        <v>49.428681216271535</v>
      </c>
      <c r="F4" s="5">
        <f>SUM(D4-C4)</f>
        <v>-1312.1325399999998</v>
      </c>
    </row>
    <row r="5" spans="1:6" s="6" customFormat="1">
      <c r="A5" s="68">
        <v>1010000000</v>
      </c>
      <c r="B5" s="67" t="s">
        <v>5</v>
      </c>
      <c r="C5" s="5">
        <f>C6</f>
        <v>244.083</v>
      </c>
      <c r="D5" s="5">
        <f>D6</f>
        <v>127.5372</v>
      </c>
      <c r="E5" s="5">
        <f t="shared" ref="E5:E51" si="0">SUM(D5/C5*100)</f>
        <v>52.251570162608616</v>
      </c>
      <c r="F5" s="5">
        <f t="shared" ref="F5:F51" si="1">SUM(D5-C5)</f>
        <v>-116.5458</v>
      </c>
    </row>
    <row r="6" spans="1:6">
      <c r="A6" s="7">
        <v>1010200001</v>
      </c>
      <c r="B6" s="8" t="s">
        <v>228</v>
      </c>
      <c r="C6" s="9">
        <v>244.083</v>
      </c>
      <c r="D6" s="10">
        <v>127.5372</v>
      </c>
      <c r="E6" s="9">
        <f t="shared" ref="E6:E11" si="2">SUM(D6/C6*100)</f>
        <v>52.251570162608616</v>
      </c>
      <c r="F6" s="9">
        <f t="shared" si="1"/>
        <v>-116.5458</v>
      </c>
    </row>
    <row r="7" spans="1:6" ht="31.5">
      <c r="A7" s="3">
        <v>1030000000</v>
      </c>
      <c r="B7" s="13" t="s">
        <v>280</v>
      </c>
      <c r="C7" s="5">
        <f>C8+C10+C9</f>
        <v>424.53500000000003</v>
      </c>
      <c r="D7" s="5">
        <f>D8+D9+D10+D11</f>
        <v>382.41622000000007</v>
      </c>
      <c r="E7" s="9">
        <f t="shared" si="2"/>
        <v>90.078843911573841</v>
      </c>
      <c r="F7" s="9">
        <f t="shared" si="1"/>
        <v>-42.118779999999958</v>
      </c>
    </row>
    <row r="8" spans="1:6">
      <c r="A8" s="7">
        <v>1030223001</v>
      </c>
      <c r="B8" s="8" t="s">
        <v>282</v>
      </c>
      <c r="C8" s="9">
        <v>158.35</v>
      </c>
      <c r="D8" s="10">
        <v>173.11240000000001</v>
      </c>
      <c r="E8" s="9">
        <f t="shared" si="2"/>
        <v>109.32263972213451</v>
      </c>
      <c r="F8" s="9">
        <f t="shared" si="1"/>
        <v>14.762400000000014</v>
      </c>
    </row>
    <row r="9" spans="1:6">
      <c r="A9" s="7">
        <v>1030224001</v>
      </c>
      <c r="B9" s="8" t="s">
        <v>288</v>
      </c>
      <c r="C9" s="9">
        <v>1.6950000000000001</v>
      </c>
      <c r="D9" s="10">
        <v>1.3161099999999999</v>
      </c>
      <c r="E9" s="9">
        <f t="shared" si="2"/>
        <v>77.646607669616515</v>
      </c>
      <c r="F9" s="9">
        <f t="shared" si="1"/>
        <v>-0.37889000000000017</v>
      </c>
    </row>
    <row r="10" spans="1:6">
      <c r="A10" s="7">
        <v>1030225001</v>
      </c>
      <c r="B10" s="8" t="s">
        <v>281</v>
      </c>
      <c r="C10" s="9">
        <v>264.49</v>
      </c>
      <c r="D10" s="10">
        <v>237.26622</v>
      </c>
      <c r="E10" s="9">
        <f t="shared" si="2"/>
        <v>89.707066429732691</v>
      </c>
      <c r="F10" s="9">
        <f t="shared" si="1"/>
        <v>-27.223780000000005</v>
      </c>
    </row>
    <row r="11" spans="1:6">
      <c r="A11" s="7">
        <v>1030265001</v>
      </c>
      <c r="B11" s="8" t="s">
        <v>290</v>
      </c>
      <c r="C11" s="9">
        <v>0</v>
      </c>
      <c r="D11" s="10">
        <v>-29.278510000000001</v>
      </c>
      <c r="E11" s="9" t="e">
        <f t="shared" si="2"/>
        <v>#DIV/0!</v>
      </c>
      <c r="F11" s="9">
        <f t="shared" si="1"/>
        <v>-29.278510000000001</v>
      </c>
    </row>
    <row r="12" spans="1:6" s="6" customFormat="1">
      <c r="A12" s="68">
        <v>1050000000</v>
      </c>
      <c r="B12" s="67" t="s">
        <v>6</v>
      </c>
      <c r="C12" s="5">
        <f>SUM(C13:C13)</f>
        <v>40</v>
      </c>
      <c r="D12" s="5">
        <f>SUM(D13:D13)</f>
        <v>9.3778500000000005</v>
      </c>
      <c r="E12" s="5">
        <f t="shared" si="0"/>
        <v>23.444625000000002</v>
      </c>
      <c r="F12" s="5">
        <f t="shared" si="1"/>
        <v>-30.622149999999998</v>
      </c>
    </row>
    <row r="13" spans="1:6" ht="15.75" customHeight="1">
      <c r="A13" s="7">
        <v>1050300000</v>
      </c>
      <c r="B13" s="11" t="s">
        <v>229</v>
      </c>
      <c r="C13" s="12">
        <v>40</v>
      </c>
      <c r="D13" s="10">
        <v>9.3778500000000005</v>
      </c>
      <c r="E13" s="9">
        <f t="shared" si="0"/>
        <v>23.444625000000002</v>
      </c>
      <c r="F13" s="9">
        <f t="shared" si="1"/>
        <v>-30.622149999999998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1876</v>
      </c>
      <c r="D14" s="5">
        <f>D15+D16</f>
        <v>758.91418999999996</v>
      </c>
      <c r="E14" s="5">
        <f t="shared" si="0"/>
        <v>40.453848081023452</v>
      </c>
      <c r="F14" s="5">
        <f t="shared" si="1"/>
        <v>-1117.08581</v>
      </c>
    </row>
    <row r="15" spans="1:6" s="6" customFormat="1" ht="15.75" customHeight="1">
      <c r="A15" s="7">
        <v>1060100000</v>
      </c>
      <c r="B15" s="11" t="s">
        <v>8</v>
      </c>
      <c r="C15" s="9">
        <v>326</v>
      </c>
      <c r="D15" s="10">
        <v>103.24835</v>
      </c>
      <c r="E15" s="9">
        <f t="shared" si="0"/>
        <v>31.671273006134971</v>
      </c>
      <c r="F15" s="9">
        <f>SUM(D15-C15)</f>
        <v>-222.75164999999998</v>
      </c>
    </row>
    <row r="16" spans="1:6" ht="15.75" customHeight="1">
      <c r="A16" s="7">
        <v>1060600000</v>
      </c>
      <c r="B16" s="11" t="s">
        <v>7</v>
      </c>
      <c r="C16" s="9">
        <v>1550</v>
      </c>
      <c r="D16" s="10">
        <v>655.66584</v>
      </c>
      <c r="E16" s="9">
        <f t="shared" si="0"/>
        <v>42.301021935483874</v>
      </c>
      <c r="F16" s="9">
        <f t="shared" si="1"/>
        <v>-894.33416</v>
      </c>
    </row>
    <row r="17" spans="1:6" s="6" customFormat="1">
      <c r="A17" s="3">
        <v>1080000000</v>
      </c>
      <c r="B17" s="4" t="s">
        <v>10</v>
      </c>
      <c r="C17" s="5">
        <f>C18</f>
        <v>10</v>
      </c>
      <c r="D17" s="5">
        <f>D18</f>
        <v>4.24</v>
      </c>
      <c r="E17" s="5">
        <f t="shared" si="0"/>
        <v>42.400000000000006</v>
      </c>
      <c r="F17" s="5">
        <f t="shared" si="1"/>
        <v>-5.76</v>
      </c>
    </row>
    <row r="18" spans="1:6" ht="18" customHeight="1">
      <c r="A18" s="7">
        <v>1080400001</v>
      </c>
      <c r="B18" s="8" t="s">
        <v>227</v>
      </c>
      <c r="C18" s="9">
        <v>10</v>
      </c>
      <c r="D18" s="9">
        <v>4.24</v>
      </c>
      <c r="E18" s="9">
        <f t="shared" si="0"/>
        <v>42.400000000000006</v>
      </c>
      <c r="F18" s="9">
        <f t="shared" si="1"/>
        <v>-5.76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123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124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125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126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127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C26+C29+C31+C36</f>
        <v>110</v>
      </c>
      <c r="D25" s="5">
        <f>D26+D29+D31+D36+D34</f>
        <v>75.893460000000005</v>
      </c>
      <c r="E25" s="5">
        <f t="shared" si="0"/>
        <v>68.99405454545456</v>
      </c>
      <c r="F25" s="5">
        <f t="shared" si="1"/>
        <v>-34.106539999999995</v>
      </c>
    </row>
    <row r="26" spans="1:6" s="6" customFormat="1" ht="30" customHeight="1">
      <c r="A26" s="68">
        <v>1110000000</v>
      </c>
      <c r="B26" s="69" t="s">
        <v>128</v>
      </c>
      <c r="C26" s="5">
        <f>C27+C28</f>
        <v>80</v>
      </c>
      <c r="D26" s="5">
        <f>D27+D28</f>
        <v>47.081600000000002</v>
      </c>
      <c r="E26" s="5">
        <f t="shared" si="0"/>
        <v>58.852000000000004</v>
      </c>
      <c r="F26" s="5">
        <f t="shared" si="1"/>
        <v>-32.918399999999998</v>
      </c>
    </row>
    <row r="27" spans="1:6" ht="15.75" customHeight="1">
      <c r="A27" s="16">
        <v>1110502510</v>
      </c>
      <c r="B27" s="17" t="s">
        <v>225</v>
      </c>
      <c r="C27" s="12">
        <v>50</v>
      </c>
      <c r="D27" s="12">
        <v>11.0816</v>
      </c>
      <c r="E27" s="9">
        <f t="shared" si="0"/>
        <v>22.1632</v>
      </c>
      <c r="F27" s="9">
        <f t="shared" si="1"/>
        <v>-38.918399999999998</v>
      </c>
    </row>
    <row r="28" spans="1:6" ht="17.25" customHeight="1">
      <c r="A28" s="7">
        <v>1110503510</v>
      </c>
      <c r="B28" s="11" t="s">
        <v>224</v>
      </c>
      <c r="C28" s="12">
        <v>30</v>
      </c>
      <c r="D28" s="10">
        <v>36</v>
      </c>
      <c r="E28" s="9">
        <f t="shared" si="0"/>
        <v>120</v>
      </c>
      <c r="F28" s="9">
        <f t="shared" si="1"/>
        <v>6</v>
      </c>
    </row>
    <row r="29" spans="1:6" s="15" customFormat="1" ht="15" customHeight="1">
      <c r="A29" s="68">
        <v>1130000000</v>
      </c>
      <c r="B29" s="69" t="s">
        <v>130</v>
      </c>
      <c r="C29" s="5">
        <f>C30</f>
        <v>30</v>
      </c>
      <c r="D29" s="5">
        <f>D30</f>
        <v>33.461860000000001</v>
      </c>
      <c r="E29" s="5">
        <f t="shared" si="0"/>
        <v>111.53953333333332</v>
      </c>
      <c r="F29" s="5">
        <f t="shared" si="1"/>
        <v>3.4618600000000015</v>
      </c>
    </row>
    <row r="30" spans="1:6" ht="15.75" customHeight="1">
      <c r="A30" s="7">
        <v>1130206005</v>
      </c>
      <c r="B30" s="8" t="s">
        <v>223</v>
      </c>
      <c r="C30" s="9">
        <v>30</v>
      </c>
      <c r="D30" s="10">
        <v>33.461860000000001</v>
      </c>
      <c r="E30" s="9">
        <f t="shared" si="0"/>
        <v>111.53953333333332</v>
      </c>
      <c r="F30" s="9">
        <f t="shared" si="1"/>
        <v>3.4618600000000015</v>
      </c>
    </row>
    <row r="31" spans="1:6" ht="15.75" hidden="1" customHeight="1">
      <c r="A31" s="70">
        <v>1140000000</v>
      </c>
      <c r="B31" s="71" t="s">
        <v>131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0.75" hidden="1" customHeight="1">
      <c r="A32" s="16">
        <v>1140200000</v>
      </c>
      <c r="B32" s="18" t="s">
        <v>132</v>
      </c>
      <c r="C32" s="9"/>
      <c r="D32" s="10"/>
      <c r="E32" s="9" t="e">
        <f t="shared" si="0"/>
        <v>#DIV/0!</v>
      </c>
      <c r="F32" s="9">
        <f t="shared" si="1"/>
        <v>0</v>
      </c>
    </row>
    <row r="33" spans="1:7" ht="18" hidden="1" customHeight="1">
      <c r="A33" s="7">
        <v>1140600000</v>
      </c>
      <c r="B33" s="8" t="s">
        <v>222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8" hidden="1" customHeight="1">
      <c r="A34" s="7">
        <v>1169000000</v>
      </c>
      <c r="B34" s="13" t="s">
        <v>339</v>
      </c>
      <c r="C34" s="9">
        <v>0</v>
      </c>
      <c r="D34" s="10">
        <v>0</v>
      </c>
      <c r="E34" s="9" t="e">
        <f>SUM(D34/C34*100)</f>
        <v>#DIV/0!</v>
      </c>
      <c r="F34" s="9">
        <f>SUM(D34-C34)</f>
        <v>0</v>
      </c>
    </row>
    <row r="35" spans="1:7" ht="18" hidden="1" customHeight="1">
      <c r="A35" s="7">
        <v>1169005010</v>
      </c>
      <c r="B35" s="8" t="s">
        <v>340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9.5" customHeight="1">
      <c r="A36" s="3">
        <v>1170000000</v>
      </c>
      <c r="B36" s="13" t="s">
        <v>134</v>
      </c>
      <c r="C36" s="5">
        <f>C37+C38</f>
        <v>0</v>
      </c>
      <c r="D36" s="5">
        <f>D37+D38</f>
        <v>-4.6500000000000004</v>
      </c>
      <c r="E36" s="5" t="e">
        <f t="shared" si="0"/>
        <v>#DIV/0!</v>
      </c>
      <c r="F36" s="5">
        <f t="shared" si="1"/>
        <v>-4.6500000000000004</v>
      </c>
    </row>
    <row r="37" spans="1:7" ht="15.75" customHeight="1">
      <c r="A37" s="7">
        <v>1170105005</v>
      </c>
      <c r="B37" s="8" t="s">
        <v>17</v>
      </c>
      <c r="C37" s="9">
        <v>0</v>
      </c>
      <c r="D37" s="9">
        <v>-4.6500000000000004</v>
      </c>
      <c r="E37" s="9" t="e">
        <f t="shared" si="0"/>
        <v>#DIV/0!</v>
      </c>
      <c r="F37" s="9">
        <f t="shared" si="1"/>
        <v>-4.6500000000000004</v>
      </c>
    </row>
    <row r="38" spans="1:7" ht="18.75" customHeight="1">
      <c r="A38" s="7">
        <v>1170505005</v>
      </c>
      <c r="B38" s="11" t="s">
        <v>220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20.25" customHeight="1">
      <c r="A39" s="3">
        <v>1000000000</v>
      </c>
      <c r="B39" s="4" t="s">
        <v>18</v>
      </c>
      <c r="C39" s="264">
        <f>SUM(C4,C25)</f>
        <v>2704.6179999999999</v>
      </c>
      <c r="D39" s="264">
        <f>SUM(D4,D25)</f>
        <v>1358.3789200000001</v>
      </c>
      <c r="E39" s="5">
        <f t="shared" si="0"/>
        <v>50.224427996855759</v>
      </c>
      <c r="F39" s="5">
        <f t="shared" si="1"/>
        <v>-1346.2390799999998</v>
      </c>
    </row>
    <row r="40" spans="1:7" s="6" customFormat="1">
      <c r="A40" s="3">
        <v>2000000000</v>
      </c>
      <c r="B40" s="4" t="s">
        <v>19</v>
      </c>
      <c r="C40" s="5">
        <f>C41+C43+C45+C46+C48+C49+C47+C42+C44</f>
        <v>3679.9829999999997</v>
      </c>
      <c r="D40" s="259">
        <f>D41+D43+D45+D46+D48+D49+D42+D47</f>
        <v>2669.8700000000003</v>
      </c>
      <c r="E40" s="5">
        <f t="shared" si="0"/>
        <v>72.55115037216207</v>
      </c>
      <c r="F40" s="5">
        <f t="shared" si="1"/>
        <v>-1010.1129999999994</v>
      </c>
      <c r="G40" s="19"/>
    </row>
    <row r="41" spans="1:7">
      <c r="A41" s="16">
        <v>2021000000</v>
      </c>
      <c r="B41" s="17" t="s">
        <v>20</v>
      </c>
      <c r="C41" s="99">
        <v>1462.5</v>
      </c>
      <c r="D41" s="20">
        <v>1170.345</v>
      </c>
      <c r="E41" s="9">
        <f t="shared" si="0"/>
        <v>80.023589743589739</v>
      </c>
      <c r="F41" s="9">
        <f t="shared" si="1"/>
        <v>-292.15499999999997</v>
      </c>
    </row>
    <row r="42" spans="1:7" ht="17.25" customHeight="1">
      <c r="A42" s="16">
        <v>2021500200</v>
      </c>
      <c r="B42" s="17" t="s">
        <v>231</v>
      </c>
      <c r="C42" s="12">
        <v>620</v>
      </c>
      <c r="D42" s="20">
        <v>210</v>
      </c>
      <c r="E42" s="9">
        <f>SUM(D42/C42*100)</f>
        <v>33.87096774193548</v>
      </c>
      <c r="F42" s="9">
        <f>SUM(D42-C42)</f>
        <v>-410</v>
      </c>
    </row>
    <row r="43" spans="1:7" ht="19.5" customHeight="1">
      <c r="A43" s="16">
        <v>2022000000</v>
      </c>
      <c r="B43" s="17" t="s">
        <v>21</v>
      </c>
      <c r="C43" s="12">
        <v>1165.08</v>
      </c>
      <c r="D43" s="10">
        <v>1054.826</v>
      </c>
      <c r="E43" s="9">
        <f t="shared" si="0"/>
        <v>90.536787173412989</v>
      </c>
      <c r="F43" s="9">
        <f t="shared" si="1"/>
        <v>-110.25399999999991</v>
      </c>
    </row>
    <row r="44" spans="1:7" hidden="1">
      <c r="A44" s="16">
        <v>2022999910</v>
      </c>
      <c r="B44" s="18" t="s">
        <v>349</v>
      </c>
      <c r="C44" s="12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7.25" customHeight="1">
      <c r="A45" s="16">
        <v>2023000000</v>
      </c>
      <c r="B45" s="17" t="s">
        <v>22</v>
      </c>
      <c r="C45" s="12">
        <v>182.40299999999999</v>
      </c>
      <c r="D45" s="187">
        <v>134.79900000000001</v>
      </c>
      <c r="E45" s="9">
        <f t="shared" si="0"/>
        <v>73.901745037088219</v>
      </c>
      <c r="F45" s="9">
        <f t="shared" si="1"/>
        <v>-47.603999999999985</v>
      </c>
    </row>
    <row r="46" spans="1:7" ht="19.5" customHeight="1">
      <c r="A46" s="16">
        <v>2020400000</v>
      </c>
      <c r="B46" s="17" t="s">
        <v>23</v>
      </c>
      <c r="C46" s="12">
        <v>250</v>
      </c>
      <c r="D46" s="188">
        <v>99.9</v>
      </c>
      <c r="E46" s="9">
        <f t="shared" si="0"/>
        <v>39.96</v>
      </c>
      <c r="F46" s="9">
        <f t="shared" si="1"/>
        <v>-150.1</v>
      </c>
    </row>
    <row r="47" spans="1:7" ht="20.25" customHeight="1">
      <c r="A47" s="7">
        <v>2070500010</v>
      </c>
      <c r="B47" s="18" t="s">
        <v>297</v>
      </c>
      <c r="C47" s="12">
        <v>0</v>
      </c>
      <c r="D47" s="188">
        <v>0</v>
      </c>
      <c r="E47" s="9" t="e">
        <f t="shared" si="0"/>
        <v>#DIV/0!</v>
      </c>
      <c r="F47" s="9">
        <f t="shared" si="1"/>
        <v>0</v>
      </c>
    </row>
    <row r="48" spans="1:7" ht="19.5" hidden="1" customHeight="1">
      <c r="A48" s="16">
        <v>2020900000</v>
      </c>
      <c r="B48" s="18" t="s">
        <v>24</v>
      </c>
      <c r="C48" s="12"/>
      <c r="D48" s="188"/>
      <c r="E48" s="9" t="e">
        <f t="shared" si="0"/>
        <v>#DIV/0!</v>
      </c>
      <c r="F48" s="9">
        <f t="shared" si="1"/>
        <v>0</v>
      </c>
    </row>
    <row r="49" spans="1:7" ht="0.75" hidden="1" customHeight="1">
      <c r="A49" s="7">
        <v>2190500005</v>
      </c>
      <c r="B49" s="11" t="s">
        <v>25</v>
      </c>
      <c r="C49" s="14"/>
      <c r="D49" s="14"/>
      <c r="E49" s="5"/>
      <c r="F49" s="5">
        <f>SUM(D49-C49)</f>
        <v>0</v>
      </c>
    </row>
    <row r="50" spans="1:7" s="6" customFormat="1" ht="3" hidden="1" customHeight="1">
      <c r="A50" s="3">
        <v>3000000000</v>
      </c>
      <c r="B50" s="13" t="s">
        <v>26</v>
      </c>
      <c r="C50" s="122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7" s="6" customFormat="1" ht="17.25" customHeight="1">
      <c r="A51" s="3"/>
      <c r="B51" s="4" t="s">
        <v>27</v>
      </c>
      <c r="C51" s="257">
        <f>C39+C40</f>
        <v>6384.6009999999997</v>
      </c>
      <c r="D51" s="258">
        <f>D39+D40</f>
        <v>4028.2489200000005</v>
      </c>
      <c r="E51" s="5">
        <f t="shared" si="0"/>
        <v>63.093197523228163</v>
      </c>
      <c r="F51" s="5">
        <f t="shared" si="1"/>
        <v>-2356.3520799999992</v>
      </c>
      <c r="G51" s="200"/>
    </row>
    <row r="52" spans="1:7" s="6" customFormat="1">
      <c r="A52" s="3"/>
      <c r="B52" s="21" t="s">
        <v>320</v>
      </c>
      <c r="C52" s="93">
        <f>C51-C99</f>
        <v>-359.81648000000041</v>
      </c>
      <c r="D52" s="93">
        <f>D51-D99</f>
        <v>-39.009280000000217</v>
      </c>
      <c r="E52" s="22"/>
      <c r="F52" s="22"/>
    </row>
    <row r="53" spans="1:7" ht="23.25" customHeight="1">
      <c r="A53" s="23"/>
      <c r="B53" s="24"/>
      <c r="C53" s="178"/>
      <c r="D53" s="178"/>
      <c r="E53" s="132"/>
      <c r="F53" s="92"/>
    </row>
    <row r="54" spans="1:7" ht="65.25" customHeight="1">
      <c r="A54" s="28" t="s">
        <v>0</v>
      </c>
      <c r="B54" s="28" t="s">
        <v>28</v>
      </c>
      <c r="C54" s="72" t="s">
        <v>411</v>
      </c>
      <c r="D54" s="103" t="s">
        <v>422</v>
      </c>
      <c r="E54" s="72" t="s">
        <v>2</v>
      </c>
      <c r="F54" s="74" t="s">
        <v>3</v>
      </c>
    </row>
    <row r="55" spans="1:7" ht="19.5" customHeight="1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>
      <c r="A56" s="30" t="s">
        <v>29</v>
      </c>
      <c r="B56" s="31" t="s">
        <v>30</v>
      </c>
      <c r="C56" s="32">
        <f>C57+C58+C59+C60+C61+C63+C62</f>
        <v>1324.2350000000001</v>
      </c>
      <c r="D56" s="33">
        <f>D57+D58+D59+D60+D61+D63+D62</f>
        <v>955.86023999999998</v>
      </c>
      <c r="E56" s="34">
        <f>SUM(D56/C56*100)</f>
        <v>72.182070402911862</v>
      </c>
      <c r="F56" s="34">
        <f>SUM(D56-C56)</f>
        <v>-368.37476000000015</v>
      </c>
    </row>
    <row r="57" spans="1:7" s="6" customFormat="1" ht="0.75" hidden="1" customHeight="1">
      <c r="A57" s="35" t="s">
        <v>31</v>
      </c>
      <c r="B57" s="36" t="s">
        <v>32</v>
      </c>
      <c r="C57" s="37"/>
      <c r="D57" s="37"/>
      <c r="E57" s="38"/>
      <c r="F57" s="38"/>
    </row>
    <row r="58" spans="1:7" ht="18" customHeight="1">
      <c r="A58" s="35" t="s">
        <v>33</v>
      </c>
      <c r="B58" s="39" t="s">
        <v>34</v>
      </c>
      <c r="C58" s="37">
        <v>1295.0350000000001</v>
      </c>
      <c r="D58" s="37">
        <v>951.82574</v>
      </c>
      <c r="E58" s="38">
        <f t="shared" ref="E58:E99" si="3">SUM(D58/C58*100)</f>
        <v>73.498070708513666</v>
      </c>
      <c r="F58" s="38">
        <f t="shared" ref="F58:F99" si="4">SUM(D58-C58)</f>
        <v>-343.20926000000009</v>
      </c>
    </row>
    <row r="59" spans="1:7" ht="16.5" hidden="1" customHeight="1">
      <c r="A59" s="35" t="s">
        <v>35</v>
      </c>
      <c r="B59" s="39" t="s">
        <v>36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37</v>
      </c>
      <c r="B60" s="39" t="s">
        <v>38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 ht="15.75" customHeight="1">
      <c r="A61" s="35" t="s">
        <v>39</v>
      </c>
      <c r="B61" s="39" t="s">
        <v>40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41</v>
      </c>
      <c r="B62" s="39" t="s">
        <v>42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7" ht="18" customHeight="1">
      <c r="A63" s="35" t="s">
        <v>43</v>
      </c>
      <c r="B63" s="39" t="s">
        <v>44</v>
      </c>
      <c r="C63" s="37">
        <v>24.2</v>
      </c>
      <c r="D63" s="37">
        <v>4.0345000000000004</v>
      </c>
      <c r="E63" s="38">
        <f t="shared" si="3"/>
        <v>16.671487603305788</v>
      </c>
      <c r="F63" s="38">
        <f t="shared" si="4"/>
        <v>-20.165499999999998</v>
      </c>
    </row>
    <row r="64" spans="1:7" s="6" customFormat="1">
      <c r="A64" s="41" t="s">
        <v>45</v>
      </c>
      <c r="B64" s="42" t="s">
        <v>46</v>
      </c>
      <c r="C64" s="32">
        <f>C65</f>
        <v>179.892</v>
      </c>
      <c r="D64" s="32">
        <f>D65</f>
        <v>111.04129</v>
      </c>
      <c r="E64" s="34">
        <f t="shared" si="3"/>
        <v>61.726641540479847</v>
      </c>
      <c r="F64" s="34">
        <f t="shared" si="4"/>
        <v>-68.850709999999992</v>
      </c>
    </row>
    <row r="65" spans="1:7">
      <c r="A65" s="43" t="s">
        <v>47</v>
      </c>
      <c r="B65" s="44" t="s">
        <v>48</v>
      </c>
      <c r="C65" s="37">
        <v>179.892</v>
      </c>
      <c r="D65" s="37">
        <v>111.04129</v>
      </c>
      <c r="E65" s="38">
        <f t="shared" si="3"/>
        <v>61.726641540479847</v>
      </c>
      <c r="F65" s="38">
        <f t="shared" si="4"/>
        <v>-68.850709999999992</v>
      </c>
    </row>
    <row r="66" spans="1:7" s="6" customFormat="1" ht="18.75" customHeight="1">
      <c r="A66" s="30" t="s">
        <v>49</v>
      </c>
      <c r="B66" s="31" t="s">
        <v>50</v>
      </c>
      <c r="C66" s="32">
        <f>C70+C69+C68+C67+C71</f>
        <v>113.5</v>
      </c>
      <c r="D66" s="32">
        <f>D70+D69+D68+D67</f>
        <v>9.2531099999999995</v>
      </c>
      <c r="E66" s="34">
        <f t="shared" si="3"/>
        <v>8.1525198237885448</v>
      </c>
      <c r="F66" s="34">
        <f t="shared" si="4"/>
        <v>-104.24689000000001</v>
      </c>
    </row>
    <row r="67" spans="1:7" hidden="1">
      <c r="A67" s="35" t="s">
        <v>51</v>
      </c>
      <c r="B67" s="39" t="s">
        <v>52</v>
      </c>
      <c r="C67" s="37"/>
      <c r="D67" s="37"/>
      <c r="E67" s="38" t="e">
        <f t="shared" si="3"/>
        <v>#DIV/0!</v>
      </c>
      <c r="F67" s="38">
        <f t="shared" si="4"/>
        <v>0</v>
      </c>
    </row>
    <row r="68" spans="1:7" hidden="1">
      <c r="A68" s="45" t="s">
        <v>53</v>
      </c>
      <c r="B68" s="39" t="s">
        <v>54</v>
      </c>
      <c r="C68" s="37"/>
      <c r="D68" s="37"/>
      <c r="E68" s="38" t="e">
        <f t="shared" si="3"/>
        <v>#DIV/0!</v>
      </c>
      <c r="F68" s="38">
        <f t="shared" si="4"/>
        <v>0</v>
      </c>
    </row>
    <row r="69" spans="1:7" ht="15.75" customHeight="1">
      <c r="A69" s="46" t="s">
        <v>55</v>
      </c>
      <c r="B69" s="47" t="s">
        <v>56</v>
      </c>
      <c r="C69" s="37">
        <v>3</v>
      </c>
      <c r="D69" s="37">
        <v>2.7031100000000001</v>
      </c>
      <c r="E69" s="38">
        <f t="shared" si="3"/>
        <v>90.103666666666669</v>
      </c>
      <c r="F69" s="38">
        <f t="shared" si="4"/>
        <v>-0.29688999999999988</v>
      </c>
    </row>
    <row r="70" spans="1:7" ht="15.75" customHeight="1">
      <c r="A70" s="46" t="s">
        <v>218</v>
      </c>
      <c r="B70" s="47" t="s">
        <v>219</v>
      </c>
      <c r="C70" s="37">
        <v>108.5</v>
      </c>
      <c r="D70" s="37">
        <v>6.55</v>
      </c>
      <c r="E70" s="38">
        <f>SUM(D70/C70*100)</f>
        <v>6.0368663594470044</v>
      </c>
      <c r="F70" s="38">
        <f>SUM(D70-C70)</f>
        <v>-101.95</v>
      </c>
    </row>
    <row r="71" spans="1:7" ht="15.75" customHeight="1">
      <c r="A71" s="46" t="s">
        <v>357</v>
      </c>
      <c r="B71" s="47" t="s">
        <v>414</v>
      </c>
      <c r="C71" s="37">
        <v>2</v>
      </c>
      <c r="D71" s="37"/>
      <c r="E71" s="38"/>
      <c r="F71" s="38"/>
    </row>
    <row r="72" spans="1:7" s="6" customFormat="1">
      <c r="A72" s="30" t="s">
        <v>57</v>
      </c>
      <c r="B72" s="31" t="s">
        <v>58</v>
      </c>
      <c r="C72" s="48">
        <f>SUM(C73:C76)</f>
        <v>2138.6814800000002</v>
      </c>
      <c r="D72" s="48">
        <f>SUM(D73:D76)</f>
        <v>1469.6379300000001</v>
      </c>
      <c r="E72" s="34">
        <f t="shared" si="3"/>
        <v>68.717008294287936</v>
      </c>
      <c r="F72" s="34">
        <f t="shared" si="4"/>
        <v>-669.0435500000001</v>
      </c>
    </row>
    <row r="73" spans="1:7" ht="17.25" customHeight="1">
      <c r="A73" s="35" t="s">
        <v>59</v>
      </c>
      <c r="B73" s="39" t="s">
        <v>60</v>
      </c>
      <c r="C73" s="49">
        <v>6.7024999999999997</v>
      </c>
      <c r="D73" s="37">
        <v>0</v>
      </c>
      <c r="E73" s="38">
        <f t="shared" si="3"/>
        <v>0</v>
      </c>
      <c r="F73" s="38">
        <f t="shared" si="4"/>
        <v>-6.7024999999999997</v>
      </c>
    </row>
    <row r="74" spans="1:7" s="6" customFormat="1" ht="17.25" customHeight="1">
      <c r="A74" s="35" t="s">
        <v>61</v>
      </c>
      <c r="B74" s="39" t="s">
        <v>62</v>
      </c>
      <c r="C74" s="49">
        <v>175</v>
      </c>
      <c r="D74" s="37">
        <v>77.400000000000006</v>
      </c>
      <c r="E74" s="38">
        <f t="shared" si="3"/>
        <v>44.228571428571435</v>
      </c>
      <c r="F74" s="38">
        <f t="shared" si="4"/>
        <v>-97.6</v>
      </c>
      <c r="G74" s="50"/>
    </row>
    <row r="75" spans="1:7">
      <c r="A75" s="35" t="s">
        <v>63</v>
      </c>
      <c r="B75" s="39" t="s">
        <v>64</v>
      </c>
      <c r="C75" s="49">
        <v>1716.9789800000001</v>
      </c>
      <c r="D75" s="37">
        <v>1303.0129300000001</v>
      </c>
      <c r="E75" s="38">
        <f t="shared" si="3"/>
        <v>75.889859175794911</v>
      </c>
      <c r="F75" s="38">
        <f t="shared" si="4"/>
        <v>-413.96605</v>
      </c>
    </row>
    <row r="76" spans="1:7">
      <c r="A76" s="35" t="s">
        <v>65</v>
      </c>
      <c r="B76" s="39" t="s">
        <v>66</v>
      </c>
      <c r="C76" s="49">
        <v>240</v>
      </c>
      <c r="D76" s="37">
        <v>89.224999999999994</v>
      </c>
      <c r="E76" s="38">
        <f t="shared" si="3"/>
        <v>37.177083333333336</v>
      </c>
      <c r="F76" s="38">
        <f t="shared" si="4"/>
        <v>-150.77500000000001</v>
      </c>
    </row>
    <row r="77" spans="1:7" s="6" customFormat="1" ht="18" customHeight="1">
      <c r="A77" s="30" t="s">
        <v>67</v>
      </c>
      <c r="B77" s="31" t="s">
        <v>68</v>
      </c>
      <c r="C77" s="32">
        <f>SUM(C78:C81)</f>
        <v>1337.009</v>
      </c>
      <c r="D77" s="32">
        <f>SUM(D78:D81)</f>
        <v>849.17462999999998</v>
      </c>
      <c r="E77" s="34">
        <f t="shared" si="3"/>
        <v>63.513007765841515</v>
      </c>
      <c r="F77" s="34">
        <f t="shared" si="4"/>
        <v>-487.83437000000004</v>
      </c>
    </row>
    <row r="78" spans="1:7" hidden="1">
      <c r="A78" s="35" t="s">
        <v>69</v>
      </c>
      <c r="B78" s="51" t="s">
        <v>70</v>
      </c>
      <c r="C78" s="37"/>
      <c r="D78" s="37"/>
      <c r="E78" s="38" t="e">
        <f t="shared" si="3"/>
        <v>#DIV/0!</v>
      </c>
      <c r="F78" s="38">
        <f t="shared" si="4"/>
        <v>0</v>
      </c>
    </row>
    <row r="79" spans="1:7" ht="15.75" hidden="1" customHeight="1">
      <c r="A79" s="35" t="s">
        <v>71</v>
      </c>
      <c r="B79" s="51" t="s">
        <v>72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 ht="16.5" customHeight="1">
      <c r="A80" s="35" t="s">
        <v>73</v>
      </c>
      <c r="B80" s="39" t="s">
        <v>74</v>
      </c>
      <c r="C80" s="37">
        <v>1337.009</v>
      </c>
      <c r="D80" s="37">
        <v>849.17462999999998</v>
      </c>
      <c r="E80" s="38">
        <f t="shared" si="3"/>
        <v>63.513007765841515</v>
      </c>
      <c r="F80" s="38">
        <f t="shared" si="4"/>
        <v>-487.83437000000004</v>
      </c>
    </row>
    <row r="81" spans="1:6" ht="31.5" hidden="1">
      <c r="A81" s="35" t="s">
        <v>263</v>
      </c>
      <c r="B81" s="39" t="s">
        <v>277</v>
      </c>
      <c r="C81" s="37">
        <v>0</v>
      </c>
      <c r="D81" s="37">
        <v>0</v>
      </c>
      <c r="E81" s="38" t="e">
        <f t="shared" si="3"/>
        <v>#DIV/0!</v>
      </c>
      <c r="F81" s="38">
        <f t="shared" si="4"/>
        <v>0</v>
      </c>
    </row>
    <row r="82" spans="1:6" s="6" customFormat="1">
      <c r="A82" s="30" t="s">
        <v>85</v>
      </c>
      <c r="B82" s="31" t="s">
        <v>86</v>
      </c>
      <c r="C82" s="32">
        <f>C83</f>
        <v>1639.1</v>
      </c>
      <c r="D82" s="32">
        <f>SUM(D83)</f>
        <v>672.29100000000005</v>
      </c>
      <c r="E82" s="34">
        <f t="shared" si="3"/>
        <v>41.015862363492168</v>
      </c>
      <c r="F82" s="34">
        <f t="shared" si="4"/>
        <v>-966.80899999999986</v>
      </c>
    </row>
    <row r="83" spans="1:6" ht="16.5" customHeight="1">
      <c r="A83" s="35" t="s">
        <v>87</v>
      </c>
      <c r="B83" s="39" t="s">
        <v>233</v>
      </c>
      <c r="C83" s="37">
        <v>1639.1</v>
      </c>
      <c r="D83" s="37">
        <v>672.29100000000005</v>
      </c>
      <c r="E83" s="38">
        <f t="shared" si="3"/>
        <v>41.015862363492168</v>
      </c>
      <c r="F83" s="38">
        <f t="shared" si="4"/>
        <v>-966.80899999999986</v>
      </c>
    </row>
    <row r="84" spans="1:6" s="6" customFormat="1" ht="18" hidden="1" customHeight="1">
      <c r="A84" s="52">
        <v>1000</v>
      </c>
      <c r="B84" s="31" t="s">
        <v>88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0.75" hidden="1" customHeight="1">
      <c r="A85" s="53">
        <v>1001</v>
      </c>
      <c r="B85" s="54" t="s">
        <v>89</v>
      </c>
      <c r="C85" s="37"/>
      <c r="D85" s="32">
        <v>0</v>
      </c>
      <c r="E85" s="38" t="e">
        <f t="shared" si="3"/>
        <v>#DIV/0!</v>
      </c>
      <c r="F85" s="38">
        <f t="shared" si="4"/>
        <v>0</v>
      </c>
    </row>
    <row r="86" spans="1:6" ht="18.75" hidden="1" customHeight="1">
      <c r="A86" s="53">
        <v>1003</v>
      </c>
      <c r="B86" s="54" t="s">
        <v>90</v>
      </c>
      <c r="C86" s="37">
        <v>0</v>
      </c>
      <c r="D86" s="32">
        <v>0</v>
      </c>
      <c r="E86" s="38" t="e">
        <f t="shared" si="3"/>
        <v>#DIV/0!</v>
      </c>
      <c r="F86" s="38">
        <f t="shared" si="4"/>
        <v>0</v>
      </c>
    </row>
    <row r="87" spans="1:6" ht="19.5" hidden="1" customHeight="1">
      <c r="A87" s="53">
        <v>1004</v>
      </c>
      <c r="B87" s="54" t="s">
        <v>91</v>
      </c>
      <c r="C87" s="37">
        <v>0</v>
      </c>
      <c r="D87" s="32">
        <v>0</v>
      </c>
      <c r="E87" s="38" t="e">
        <f t="shared" si="3"/>
        <v>#DIV/0!</v>
      </c>
      <c r="F87" s="38">
        <f t="shared" si="4"/>
        <v>0</v>
      </c>
    </row>
    <row r="88" spans="1:6" ht="18" hidden="1" customHeight="1">
      <c r="A88" s="35" t="s">
        <v>92</v>
      </c>
      <c r="B88" s="39" t="s">
        <v>93</v>
      </c>
      <c r="C88" s="37">
        <v>0</v>
      </c>
      <c r="D88" s="37">
        <v>0</v>
      </c>
      <c r="E88" s="38"/>
      <c r="F88" s="38">
        <f t="shared" si="4"/>
        <v>0</v>
      </c>
    </row>
    <row r="89" spans="1:6" ht="15.75" customHeight="1">
      <c r="A89" s="30" t="s">
        <v>94</v>
      </c>
      <c r="B89" s="31" t="s">
        <v>95</v>
      </c>
      <c r="C89" s="32">
        <f>C90+C91+C92+C93+C94</f>
        <v>12</v>
      </c>
      <c r="D89" s="32">
        <f>D90+D91+D92+D93+D94</f>
        <v>0</v>
      </c>
      <c r="E89" s="38">
        <f t="shared" si="3"/>
        <v>0</v>
      </c>
      <c r="F89" s="22">
        <f>F90+F91+F92+F93+F94</f>
        <v>-12</v>
      </c>
    </row>
    <row r="90" spans="1:6" ht="19.5" customHeight="1">
      <c r="A90" s="35" t="s">
        <v>96</v>
      </c>
      <c r="B90" s="39" t="s">
        <v>97</v>
      </c>
      <c r="C90" s="37">
        <v>12</v>
      </c>
      <c r="D90" s="37">
        <v>0</v>
      </c>
      <c r="E90" s="38">
        <f t="shared" si="3"/>
        <v>0</v>
      </c>
      <c r="F90" s="38">
        <f>SUM(D90-C90)</f>
        <v>-12</v>
      </c>
    </row>
    <row r="91" spans="1:6" ht="15" hidden="1" customHeight="1">
      <c r="A91" s="35" t="s">
        <v>98</v>
      </c>
      <c r="B91" s="39" t="s">
        <v>99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15" hidden="1" customHeight="1">
      <c r="A92" s="35" t="s">
        <v>100</v>
      </c>
      <c r="B92" s="39" t="s">
        <v>101</v>
      </c>
      <c r="C92" s="37"/>
      <c r="D92" s="37"/>
      <c r="E92" s="38" t="e">
        <f t="shared" si="3"/>
        <v>#DIV/0!</v>
      </c>
      <c r="F92" s="38"/>
    </row>
    <row r="93" spans="1:6" ht="15" hidden="1" customHeight="1">
      <c r="A93" s="35" t="s">
        <v>102</v>
      </c>
      <c r="B93" s="39" t="s">
        <v>103</v>
      </c>
      <c r="C93" s="37"/>
      <c r="D93" s="37"/>
      <c r="E93" s="38" t="e">
        <f t="shared" si="3"/>
        <v>#DIV/0!</v>
      </c>
      <c r="F93" s="38"/>
    </row>
    <row r="94" spans="1:6" ht="13.5" hidden="1" customHeight="1">
      <c r="A94" s="35" t="s">
        <v>104</v>
      </c>
      <c r="B94" s="39" t="s">
        <v>105</v>
      </c>
      <c r="C94" s="37"/>
      <c r="D94" s="37"/>
      <c r="E94" s="38" t="e">
        <f t="shared" si="3"/>
        <v>#DIV/0!</v>
      </c>
      <c r="F94" s="38"/>
    </row>
    <row r="95" spans="1:6" s="6" customFormat="1" ht="0.75" hidden="1" customHeight="1">
      <c r="A95" s="52">
        <v>1400</v>
      </c>
      <c r="B95" s="56" t="s">
        <v>114</v>
      </c>
      <c r="C95" s="48">
        <f>C96+C97+C98</f>
        <v>0</v>
      </c>
      <c r="D95" s="48">
        <f>SUM(D96:D98)</f>
        <v>0</v>
      </c>
      <c r="E95" s="34" t="e">
        <f t="shared" si="3"/>
        <v>#DIV/0!</v>
      </c>
      <c r="F95" s="34">
        <f t="shared" si="4"/>
        <v>0</v>
      </c>
    </row>
    <row r="96" spans="1:6" ht="15" hidden="1" customHeight="1">
      <c r="A96" s="53">
        <v>1401</v>
      </c>
      <c r="B96" s="54" t="s">
        <v>115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6" ht="57.75" hidden="1" customHeight="1">
      <c r="A97" s="53">
        <v>1402</v>
      </c>
      <c r="B97" s="54" t="s">
        <v>116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6" ht="15" hidden="1" customHeight="1">
      <c r="A98" s="53">
        <v>1403</v>
      </c>
      <c r="B98" s="54" t="s">
        <v>117</v>
      </c>
      <c r="C98" s="49">
        <v>0</v>
      </c>
      <c r="D98" s="37">
        <v>0</v>
      </c>
      <c r="E98" s="38" t="e">
        <f t="shared" si="3"/>
        <v>#DIV/0!</v>
      </c>
      <c r="F98" s="38">
        <f t="shared" si="4"/>
        <v>0</v>
      </c>
    </row>
    <row r="99" spans="1:6" s="6" customFormat="1" ht="16.5" customHeight="1">
      <c r="A99" s="52"/>
      <c r="B99" s="57" t="s">
        <v>118</v>
      </c>
      <c r="C99" s="253">
        <f>C56+C64+C66+C72+C77+C82+C84+C89+C95</f>
        <v>6744.4174800000001</v>
      </c>
      <c r="D99" s="253">
        <f>D56+D64+D66+D72+D77+D82+D84+D89+D95</f>
        <v>4067.2582000000007</v>
      </c>
      <c r="E99" s="34">
        <f t="shared" si="3"/>
        <v>60.305552140879634</v>
      </c>
      <c r="F99" s="34">
        <f t="shared" si="4"/>
        <v>-2677.1592799999994</v>
      </c>
    </row>
    <row r="100" spans="1:6" ht="20.25" customHeight="1">
      <c r="C100" s="235"/>
      <c r="D100" s="236"/>
    </row>
    <row r="101" spans="1:6" s="65" customFormat="1" ht="13.5" customHeight="1">
      <c r="A101" s="63" t="s">
        <v>119</v>
      </c>
      <c r="B101" s="63"/>
      <c r="C101" s="64"/>
      <c r="D101" s="64"/>
    </row>
    <row r="102" spans="1:6" s="65" customFormat="1" ht="12.75">
      <c r="A102" s="66" t="s">
        <v>120</v>
      </c>
      <c r="B102" s="66"/>
      <c r="C102" s="134" t="s">
        <v>121</v>
      </c>
      <c r="D102" s="134"/>
    </row>
    <row r="103" spans="1:6" ht="5.25" customHeight="1"/>
    <row r="142" hidden="1"/>
  </sheetData>
  <customSheetViews>
    <customSheetView guid="{61FF8493-E373-4DFF-BB86-59B971567639}" scale="70" showPageBreaks="1" hiddenRows="1" view="pageBreakPreview" topLeftCell="A28">
      <selection activeCell="C90" sqref="C90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howPageBreaks="1" hiddenRows="1" topLeftCell="A51">
      <selection activeCell="D98" sqref="D98"/>
      <pageMargins left="0.7" right="0.7" top="0.75" bottom="0.75" header="0.3" footer="0.3"/>
      <pageSetup paperSize="9" scale="57" orientation="portrait" r:id="rId2"/>
    </customSheetView>
    <customSheetView guid="{B31C8DB7-3E78-4144-A6B5-8DE36DE63F0E}" hiddenRows="1" topLeftCell="A31">
      <selection activeCell="D46" sqref="D46"/>
      <pageMargins left="0.7" right="0.7" top="0.75" bottom="0.75" header="0.3" footer="0.3"/>
      <pageSetup paperSize="9" scale="57" orientation="portrait" r:id="rId3"/>
    </customSheetView>
    <customSheetView guid="{1A52382B-3765-4E8C-903F-6B8919B7242E}" scale="70" showPageBreaks="1" hiddenRows="1" view="pageBreakPreview" topLeftCell="A40">
      <selection activeCell="D90" sqref="D90"/>
      <pageMargins left="0.7" right="0.7" top="0.75" bottom="0.75" header="0.3" footer="0.3"/>
      <pageSetup paperSize="9" scale="57" orientation="portrait" r:id="rId4"/>
    </customSheetView>
    <customSheetView guid="{A54C432C-6C68-4B53-A75C-446EB3A61B2B}" scale="70" showPageBreaks="1" hiddenRows="1" view="pageBreakPreview" topLeftCell="A51">
      <selection activeCell="D88" sqref="D88"/>
      <pageMargins left="0.70866141732283472" right="0.70866141732283472" top="0.74803149606299213" bottom="0.74803149606299213" header="0.31496062992125984" footer="0.31496062992125984"/>
      <pageSetup paperSize="9" scale="63" orientation="portrait" r:id="rId5"/>
    </customSheetView>
    <customSheetView guid="{3DCB9AAA-F09C-4EA6-B992-F93E466D374A}" hiddenRows="1" topLeftCell="A43">
      <selection activeCell="B100" sqref="B100"/>
      <pageMargins left="0.7" right="0.7" top="0.75" bottom="0.75" header="0.3" footer="0.3"/>
      <pageSetup paperSize="9" scale="57" orientation="portrait" r:id="rId6"/>
    </customSheetView>
    <customSheetView guid="{1718F1EE-9F48-4DBE-9531-3B70F9C4A5DD}" scale="70" showPageBreaks="1" hiddenRows="1" view="pageBreakPreview" topLeftCell="A45">
      <selection activeCell="C64" sqref="C64"/>
      <pageMargins left="0.7" right="0.7" top="0.75" bottom="0.75" header="0.3" footer="0.3"/>
      <pageSetup paperSize="9" scale="40" orientation="portrait" r:id="rId7"/>
    </customSheetView>
    <customSheetView guid="{42584DC0-1D41-4C93-9B38-C388E7B8DAC4}" scale="70" showPageBreaks="1" hiddenRows="1" view="pageBreakPreview" topLeftCell="A69">
      <selection activeCell="C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8"/>
    </customSheetView>
    <customSheetView guid="{B30CE22D-C12F-4E12-8BB9-3AAE0A6991CC}" scale="70" showPageBreaks="1" hiddenRows="1" view="pageBreakPreview" topLeftCell="A28">
      <selection activeCell="C90" sqref="C90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  <customSheetView guid="{61528DAC-5C4C-48F4-ADE2-8A724B05A086}" scale="70" showPageBreaks="1" hiddenRows="1" view="pageBreakPreview" topLeftCell="A28">
      <selection activeCell="C90" sqref="C90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/>
  <dimension ref="A1:G143"/>
  <sheetViews>
    <sheetView view="pageBreakPreview" topLeftCell="A28" zoomScale="70" zoomScaleSheetLayoutView="70" workbookViewId="0">
      <selection activeCell="D89" sqref="D89"/>
    </sheetView>
  </sheetViews>
  <sheetFormatPr defaultRowHeight="15.75"/>
  <cols>
    <col min="1" max="1" width="17" style="58" customWidth="1"/>
    <col min="2" max="2" width="57.5703125" style="59" customWidth="1"/>
    <col min="3" max="3" width="16.5703125" style="62" customWidth="1"/>
    <col min="4" max="4" width="16.28515625" style="62" customWidth="1"/>
    <col min="5" max="5" width="13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37" t="s">
        <v>439</v>
      </c>
      <c r="B1" s="537"/>
      <c r="C1" s="537"/>
      <c r="D1" s="537"/>
      <c r="E1" s="537"/>
      <c r="F1" s="537"/>
    </row>
    <row r="2" spans="1:6">
      <c r="A2" s="537"/>
      <c r="B2" s="537"/>
      <c r="C2" s="537"/>
      <c r="D2" s="537"/>
      <c r="E2" s="537"/>
      <c r="F2" s="537"/>
    </row>
    <row r="3" spans="1:6" ht="63">
      <c r="A3" s="2" t="s">
        <v>0</v>
      </c>
      <c r="B3" s="2" t="s">
        <v>1</v>
      </c>
      <c r="C3" s="72" t="s">
        <v>411</v>
      </c>
      <c r="D3" s="73" t="s">
        <v>421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C5+C12+C14+C17+C7</f>
        <v>1828.2080000000001</v>
      </c>
      <c r="D4" s="5">
        <f>D5+D12+D14+D17+D7+D20</f>
        <v>1243.23046</v>
      </c>
      <c r="E4" s="5">
        <f>SUM(D4/C4*100)</f>
        <v>68.00268131416118</v>
      </c>
      <c r="F4" s="5">
        <f>SUM(D4-C4)</f>
        <v>-584.97754000000009</v>
      </c>
    </row>
    <row r="5" spans="1:6" s="6" customFormat="1">
      <c r="A5" s="68">
        <v>1010000000</v>
      </c>
      <c r="B5" s="67" t="s">
        <v>5</v>
      </c>
      <c r="C5" s="5">
        <f>C6</f>
        <v>111.54300000000001</v>
      </c>
      <c r="D5" s="5">
        <f>D6</f>
        <v>90.543400000000005</v>
      </c>
      <c r="E5" s="5">
        <f t="shared" ref="E5:E51" si="0">SUM(D5/C5*100)</f>
        <v>81.173538456021447</v>
      </c>
      <c r="F5" s="5">
        <f t="shared" ref="F5:F48" si="1">SUM(D5-C5)</f>
        <v>-20.999600000000001</v>
      </c>
    </row>
    <row r="6" spans="1:6">
      <c r="A6" s="7">
        <v>1010200001</v>
      </c>
      <c r="B6" s="8" t="s">
        <v>228</v>
      </c>
      <c r="C6" s="9">
        <v>111.54300000000001</v>
      </c>
      <c r="D6" s="10">
        <v>90.543400000000005</v>
      </c>
      <c r="E6" s="9">
        <f t="shared" ref="E6:E11" si="2">SUM(D6/C6*100)</f>
        <v>81.173538456021447</v>
      </c>
      <c r="F6" s="9">
        <f t="shared" si="1"/>
        <v>-20.999600000000001</v>
      </c>
    </row>
    <row r="7" spans="1:6" ht="31.5">
      <c r="A7" s="3">
        <v>1030000000</v>
      </c>
      <c r="B7" s="13" t="s">
        <v>280</v>
      </c>
      <c r="C7" s="5">
        <f>C8+C10+C9</f>
        <v>523.66500000000008</v>
      </c>
      <c r="D7" s="5">
        <f>D8+D10+D9+D11</f>
        <v>471.71138000000002</v>
      </c>
      <c r="E7" s="9">
        <f t="shared" si="2"/>
        <v>90.078844299313488</v>
      </c>
      <c r="F7" s="9">
        <f t="shared" si="1"/>
        <v>-51.953620000000058</v>
      </c>
    </row>
    <row r="8" spans="1:6">
      <c r="A8" s="7">
        <v>1030223001</v>
      </c>
      <c r="B8" s="8" t="s">
        <v>282</v>
      </c>
      <c r="C8" s="9">
        <v>195.33</v>
      </c>
      <c r="D8" s="10">
        <v>213.53460000000001</v>
      </c>
      <c r="E8" s="9">
        <f t="shared" si="2"/>
        <v>109.31992013515588</v>
      </c>
      <c r="F8" s="9">
        <f t="shared" si="1"/>
        <v>18.204599999999999</v>
      </c>
    </row>
    <row r="9" spans="1:6">
      <c r="A9" s="7">
        <v>1030224001</v>
      </c>
      <c r="B9" s="8" t="s">
        <v>288</v>
      </c>
      <c r="C9" s="9">
        <v>2.0950000000000002</v>
      </c>
      <c r="D9" s="10">
        <v>1.6234200000000001</v>
      </c>
      <c r="E9" s="9">
        <f t="shared" si="2"/>
        <v>77.490214797136034</v>
      </c>
      <c r="F9" s="9">
        <f t="shared" si="1"/>
        <v>-0.47158000000000011</v>
      </c>
    </row>
    <row r="10" spans="1:6">
      <c r="A10" s="7">
        <v>1030225001</v>
      </c>
      <c r="B10" s="8" t="s">
        <v>281</v>
      </c>
      <c r="C10" s="9">
        <v>326.24</v>
      </c>
      <c r="D10" s="10">
        <v>292.66847999999999</v>
      </c>
      <c r="E10" s="9">
        <f t="shared" si="2"/>
        <v>89.709563511525246</v>
      </c>
      <c r="F10" s="9">
        <f t="shared" si="1"/>
        <v>-33.571520000000021</v>
      </c>
    </row>
    <row r="11" spans="1:6">
      <c r="A11" s="7">
        <v>1030226001</v>
      </c>
      <c r="B11" s="8" t="s">
        <v>290</v>
      </c>
      <c r="C11" s="9">
        <v>0</v>
      </c>
      <c r="D11" s="10">
        <v>-36.115119999999997</v>
      </c>
      <c r="E11" s="9" t="e">
        <f t="shared" si="2"/>
        <v>#DIV/0!</v>
      </c>
      <c r="F11" s="9">
        <f t="shared" si="1"/>
        <v>-36.115119999999997</v>
      </c>
    </row>
    <row r="12" spans="1:6" s="6" customFormat="1">
      <c r="A12" s="68">
        <v>1050000000</v>
      </c>
      <c r="B12" s="67" t="s">
        <v>6</v>
      </c>
      <c r="C12" s="5">
        <f>SUM(C13:C13)</f>
        <v>45</v>
      </c>
      <c r="D12" s="5">
        <f>D13</f>
        <v>98.753339999999994</v>
      </c>
      <c r="E12" s="5">
        <f t="shared" si="0"/>
        <v>219.45186666666666</v>
      </c>
      <c r="F12" s="5">
        <f t="shared" si="1"/>
        <v>53.753339999999994</v>
      </c>
    </row>
    <row r="13" spans="1:6" ht="15.75" customHeight="1">
      <c r="A13" s="7">
        <v>1050300000</v>
      </c>
      <c r="B13" s="11" t="s">
        <v>229</v>
      </c>
      <c r="C13" s="12">
        <v>45</v>
      </c>
      <c r="D13" s="10">
        <v>98.753339999999994</v>
      </c>
      <c r="E13" s="9">
        <f t="shared" si="0"/>
        <v>219.45186666666666</v>
      </c>
      <c r="F13" s="9">
        <f t="shared" si="1"/>
        <v>53.753339999999994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1138</v>
      </c>
      <c r="D14" s="5">
        <f>D15+D16</f>
        <v>578.72234000000003</v>
      </c>
      <c r="E14" s="5">
        <f t="shared" si="0"/>
        <v>50.854335676625659</v>
      </c>
      <c r="F14" s="5">
        <f t="shared" si="1"/>
        <v>-559.27765999999997</v>
      </c>
    </row>
    <row r="15" spans="1:6" s="6" customFormat="1" ht="15.75" customHeight="1">
      <c r="A15" s="7">
        <v>1060100000</v>
      </c>
      <c r="B15" s="11" t="s">
        <v>8</v>
      </c>
      <c r="C15" s="9">
        <v>138</v>
      </c>
      <c r="D15" s="10">
        <v>67.533000000000001</v>
      </c>
      <c r="E15" s="9">
        <f t="shared" si="0"/>
        <v>48.936956521739134</v>
      </c>
      <c r="F15" s="9">
        <f>SUM(D15-C15)</f>
        <v>-70.466999999999999</v>
      </c>
    </row>
    <row r="16" spans="1:6" ht="15.75" customHeight="1">
      <c r="A16" s="7">
        <v>1060600000</v>
      </c>
      <c r="B16" s="11" t="s">
        <v>7</v>
      </c>
      <c r="C16" s="9">
        <v>1000</v>
      </c>
      <c r="D16" s="10">
        <v>511.18934000000002</v>
      </c>
      <c r="E16" s="9">
        <f t="shared" si="0"/>
        <v>51.118934000000003</v>
      </c>
      <c r="F16" s="9">
        <f t="shared" si="1"/>
        <v>-488.81065999999998</v>
      </c>
    </row>
    <row r="17" spans="1:6" s="6" customFormat="1">
      <c r="A17" s="3">
        <v>1080000000</v>
      </c>
      <c r="B17" s="4" t="s">
        <v>10</v>
      </c>
      <c r="C17" s="5">
        <f>C18+C19</f>
        <v>10</v>
      </c>
      <c r="D17" s="5">
        <f>D18+D19</f>
        <v>3.5</v>
      </c>
      <c r="E17" s="5">
        <f t="shared" si="0"/>
        <v>35</v>
      </c>
      <c r="F17" s="5">
        <f t="shared" si="1"/>
        <v>-6.5</v>
      </c>
    </row>
    <row r="18" spans="1:6" ht="18" customHeight="1">
      <c r="A18" s="7">
        <v>1080400001</v>
      </c>
      <c r="B18" s="8" t="s">
        <v>227</v>
      </c>
      <c r="C18" s="9">
        <v>10</v>
      </c>
      <c r="D18" s="10">
        <v>3.5</v>
      </c>
      <c r="E18" s="9">
        <f t="shared" si="0"/>
        <v>35</v>
      </c>
      <c r="F18" s="9">
        <f t="shared" si="1"/>
        <v>-6.5</v>
      </c>
    </row>
    <row r="19" spans="1:6" ht="36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2.25" hidden="1" customHeight="1">
      <c r="A20" s="68">
        <v>1090000000</v>
      </c>
      <c r="B20" s="69" t="s">
        <v>123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4.75" hidden="1" customHeight="1">
      <c r="A21" s="7">
        <v>1090100000</v>
      </c>
      <c r="B21" s="8" t="s">
        <v>124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18.75" hidden="1" customHeight="1">
      <c r="A22" s="7">
        <v>1090400000</v>
      </c>
      <c r="B22" s="8" t="s">
        <v>125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8" hidden="1" customHeight="1">
      <c r="A23" s="7">
        <v>1090600000</v>
      </c>
      <c r="B23" s="8" t="s">
        <v>126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28.5" hidden="1" customHeight="1">
      <c r="A24" s="3">
        <v>1090700000</v>
      </c>
      <c r="B24" s="13" t="s">
        <v>127</v>
      </c>
      <c r="C24" s="5">
        <v>0</v>
      </c>
      <c r="D24" s="14">
        <v>0</v>
      </c>
      <c r="E24" s="9" t="e">
        <f t="shared" si="0"/>
        <v>#DIV/0!</v>
      </c>
      <c r="F24" s="9">
        <f t="shared" si="1"/>
        <v>0</v>
      </c>
    </row>
    <row r="25" spans="1:6" s="6" customFormat="1" ht="17.25" customHeight="1">
      <c r="A25" s="3"/>
      <c r="B25" s="4" t="s">
        <v>12</v>
      </c>
      <c r="C25" s="5">
        <f>C26+C29+C31+C36+C34</f>
        <v>89</v>
      </c>
      <c r="D25" s="5">
        <f>D26+D29+D31+D36+D34</f>
        <v>33.867240000000002</v>
      </c>
      <c r="E25" s="5">
        <f t="shared" si="0"/>
        <v>38.053078651685396</v>
      </c>
      <c r="F25" s="5">
        <f t="shared" si="1"/>
        <v>-55.132759999999998</v>
      </c>
    </row>
    <row r="26" spans="1:6" s="6" customFormat="1" ht="30" customHeight="1">
      <c r="A26" s="68">
        <v>1110000000</v>
      </c>
      <c r="B26" s="69" t="s">
        <v>128</v>
      </c>
      <c r="C26" s="5">
        <f>C27+C28</f>
        <v>89</v>
      </c>
      <c r="D26" s="252">
        <f>D27+D28</f>
        <v>26.090320000000002</v>
      </c>
      <c r="E26" s="5">
        <f t="shared" si="0"/>
        <v>29.314966292134837</v>
      </c>
      <c r="F26" s="5">
        <f t="shared" si="1"/>
        <v>-62.909679999999994</v>
      </c>
    </row>
    <row r="27" spans="1:6">
      <c r="A27" s="16">
        <v>1110502510</v>
      </c>
      <c r="B27" s="17" t="s">
        <v>225</v>
      </c>
      <c r="C27" s="12">
        <v>83</v>
      </c>
      <c r="D27" s="10">
        <v>21.01</v>
      </c>
      <c r="E27" s="9">
        <f t="shared" si="0"/>
        <v>25.313253012048193</v>
      </c>
      <c r="F27" s="9">
        <f t="shared" si="1"/>
        <v>-61.989999999999995</v>
      </c>
    </row>
    <row r="28" spans="1:6" ht="18" customHeight="1">
      <c r="A28" s="7">
        <v>1110503510</v>
      </c>
      <c r="B28" s="11" t="s">
        <v>224</v>
      </c>
      <c r="C28" s="12">
        <v>6</v>
      </c>
      <c r="D28" s="10">
        <v>5.0803200000000004</v>
      </c>
      <c r="E28" s="9">
        <f t="shared" si="0"/>
        <v>84.671999999999997</v>
      </c>
      <c r="F28" s="9">
        <f t="shared" si="1"/>
        <v>-0.91967999999999961</v>
      </c>
    </row>
    <row r="29" spans="1:6" s="15" customFormat="1" ht="29.25">
      <c r="A29" s="68">
        <v>1130000000</v>
      </c>
      <c r="B29" s="69" t="s">
        <v>130</v>
      </c>
      <c r="C29" s="5">
        <f>C30</f>
        <v>0</v>
      </c>
      <c r="D29" s="5">
        <f>D30</f>
        <v>5.9474200000000002</v>
      </c>
      <c r="E29" s="5" t="e">
        <f t="shared" si="0"/>
        <v>#DIV/0!</v>
      </c>
      <c r="F29" s="5">
        <f t="shared" si="1"/>
        <v>5.9474200000000002</v>
      </c>
    </row>
    <row r="30" spans="1:6" ht="17.25" customHeight="1">
      <c r="A30" s="7">
        <v>1130206005</v>
      </c>
      <c r="B30" s="8" t="s">
        <v>223</v>
      </c>
      <c r="C30" s="9">
        <v>0</v>
      </c>
      <c r="D30" s="10">
        <v>5.9474200000000002</v>
      </c>
      <c r="E30" s="9" t="e">
        <f t="shared" si="0"/>
        <v>#DIV/0!</v>
      </c>
      <c r="F30" s="9">
        <f t="shared" si="1"/>
        <v>5.9474200000000002</v>
      </c>
    </row>
    <row r="31" spans="1:6" ht="28.5" hidden="1">
      <c r="A31" s="70">
        <v>1140000000</v>
      </c>
      <c r="B31" s="71" t="s">
        <v>131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idden="1">
      <c r="A32" s="16">
        <v>1140200000</v>
      </c>
      <c r="B32" s="18" t="s">
        <v>221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idden="1">
      <c r="A33" s="7">
        <v>1140600000</v>
      </c>
      <c r="B33" s="8" t="s">
        <v>222</v>
      </c>
      <c r="C33" s="9">
        <v>0</v>
      </c>
      <c r="D33" s="10">
        <v>0</v>
      </c>
      <c r="E33" s="9" t="e">
        <f>SUM(D33/C33*100)</f>
        <v>#DIV/0!</v>
      </c>
      <c r="F33" s="9">
        <f t="shared" si="1"/>
        <v>0</v>
      </c>
    </row>
    <row r="34" spans="1:7" ht="22.5" customHeight="1">
      <c r="A34" s="3">
        <v>1160000000</v>
      </c>
      <c r="B34" s="13" t="s">
        <v>251</v>
      </c>
      <c r="C34" s="5">
        <f>C35</f>
        <v>0</v>
      </c>
      <c r="D34" s="5">
        <f>D35</f>
        <v>1.8294999999999999</v>
      </c>
      <c r="E34" s="9" t="e">
        <f>SUM(D34/C34*100)</f>
        <v>#DIV/0!</v>
      </c>
      <c r="F34" s="9">
        <f>SUM(D34-C34)</f>
        <v>1.8294999999999999</v>
      </c>
    </row>
    <row r="35" spans="1:7" ht="29.25" customHeight="1">
      <c r="A35" s="7">
        <v>1163305010</v>
      </c>
      <c r="B35" s="8" t="s">
        <v>267</v>
      </c>
      <c r="C35" s="9">
        <v>0</v>
      </c>
      <c r="D35" s="10">
        <v>1.8294999999999999</v>
      </c>
      <c r="E35" s="9" t="e">
        <f>SUM(D35/C35*100)</f>
        <v>#DIV/0!</v>
      </c>
      <c r="F35" s="9">
        <f>SUM(D35-C35)</f>
        <v>1.8294999999999999</v>
      </c>
    </row>
    <row r="36" spans="1:7" ht="17.25" customHeight="1">
      <c r="A36" s="3">
        <v>1170000000</v>
      </c>
      <c r="B36" s="13" t="s">
        <v>134</v>
      </c>
      <c r="C36" s="5">
        <f>C37+C38</f>
        <v>0</v>
      </c>
      <c r="D36" s="5">
        <f>D37+D38</f>
        <v>0</v>
      </c>
      <c r="E36" s="5" t="e">
        <f t="shared" si="0"/>
        <v>#DIV/0!</v>
      </c>
      <c r="F36" s="5">
        <f t="shared" si="1"/>
        <v>0</v>
      </c>
    </row>
    <row r="37" spans="1:7" ht="17.25" customHeight="1">
      <c r="A37" s="7">
        <v>1170105005</v>
      </c>
      <c r="B37" s="8" t="s">
        <v>17</v>
      </c>
      <c r="C37" s="9">
        <f>C38</f>
        <v>0</v>
      </c>
      <c r="D37" s="9">
        <v>0</v>
      </c>
      <c r="E37" s="9" t="e">
        <f t="shared" si="0"/>
        <v>#DIV/0!</v>
      </c>
      <c r="F37" s="9">
        <f t="shared" si="1"/>
        <v>0</v>
      </c>
    </row>
    <row r="38" spans="1:7" ht="19.5" hidden="1" customHeight="1">
      <c r="A38" s="7">
        <v>1170505005</v>
      </c>
      <c r="B38" s="11" t="s">
        <v>220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18</v>
      </c>
      <c r="C39" s="127">
        <f>SUM(C4,C25)</f>
        <v>1917.2080000000001</v>
      </c>
      <c r="D39" s="127">
        <f>SUM(D4,D25)</f>
        <v>1277.0977</v>
      </c>
      <c r="E39" s="5">
        <f t="shared" si="0"/>
        <v>66.612370697389125</v>
      </c>
      <c r="F39" s="5">
        <f t="shared" si="1"/>
        <v>-640.11030000000005</v>
      </c>
    </row>
    <row r="40" spans="1:7" s="6" customFormat="1">
      <c r="A40" s="3">
        <v>2000000000</v>
      </c>
      <c r="B40" s="4" t="s">
        <v>19</v>
      </c>
      <c r="C40" s="234">
        <f>C41+C42+C43+C44+C48+C49</f>
        <v>5549.1359999999995</v>
      </c>
      <c r="D40" s="234">
        <f>D41+D42+D43+D44+D48+D49+D50</f>
        <v>4736.6023999999989</v>
      </c>
      <c r="E40" s="5">
        <f t="shared" si="0"/>
        <v>85.357475470055149</v>
      </c>
      <c r="F40" s="5">
        <f t="shared" si="1"/>
        <v>-812.53360000000066</v>
      </c>
      <c r="G40" s="19"/>
    </row>
    <row r="41" spans="1:7">
      <c r="A41" s="16">
        <v>2021000000</v>
      </c>
      <c r="B41" s="17" t="s">
        <v>20</v>
      </c>
      <c r="C41" s="12">
        <v>2862</v>
      </c>
      <c r="D41" s="20">
        <v>2290.2730000000001</v>
      </c>
      <c r="E41" s="9">
        <f t="shared" si="0"/>
        <v>80.023515024458419</v>
      </c>
      <c r="F41" s="9">
        <f t="shared" si="1"/>
        <v>-571.72699999999986</v>
      </c>
    </row>
    <row r="42" spans="1:7" ht="17.25" customHeight="1">
      <c r="A42" s="16">
        <v>2021500200</v>
      </c>
      <c r="B42" s="17" t="s">
        <v>231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>
      <c r="A43" s="16">
        <v>2022000000</v>
      </c>
      <c r="B43" s="17" t="s">
        <v>21</v>
      </c>
      <c r="C43" s="12">
        <v>2013.269</v>
      </c>
      <c r="D43" s="10">
        <v>1911.1089999999999</v>
      </c>
      <c r="E43" s="9">
        <f t="shared" si="0"/>
        <v>94.925665671105051</v>
      </c>
      <c r="F43" s="9">
        <f t="shared" si="1"/>
        <v>-102.16000000000008</v>
      </c>
    </row>
    <row r="44" spans="1:7" ht="18" customHeight="1">
      <c r="A44" s="16">
        <v>2023000000</v>
      </c>
      <c r="B44" s="17" t="s">
        <v>22</v>
      </c>
      <c r="C44" s="12">
        <v>182.04300000000001</v>
      </c>
      <c r="D44" s="187">
        <v>135.3964</v>
      </c>
      <c r="E44" s="9">
        <f t="shared" si="0"/>
        <v>74.376054009217597</v>
      </c>
      <c r="F44" s="9">
        <f t="shared" si="1"/>
        <v>-46.646600000000007</v>
      </c>
    </row>
    <row r="45" spans="1:7" ht="0.75" hidden="1" customHeight="1">
      <c r="A45" s="16">
        <v>2020400000</v>
      </c>
      <c r="B45" s="17" t="s">
        <v>23</v>
      </c>
      <c r="C45" s="12"/>
      <c r="D45" s="188"/>
      <c r="E45" s="9" t="e">
        <f t="shared" si="0"/>
        <v>#DIV/0!</v>
      </c>
      <c r="F45" s="9">
        <f t="shared" si="1"/>
        <v>0</v>
      </c>
    </row>
    <row r="46" spans="1:7" ht="18" hidden="1" customHeight="1">
      <c r="A46" s="16">
        <v>2020900000</v>
      </c>
      <c r="B46" s="18" t="s">
        <v>24</v>
      </c>
      <c r="C46" s="12"/>
      <c r="D46" s="188"/>
      <c r="E46" s="9" t="e">
        <f t="shared" si="0"/>
        <v>#DIV/0!</v>
      </c>
      <c r="F46" s="9">
        <f t="shared" si="1"/>
        <v>0</v>
      </c>
    </row>
    <row r="47" spans="1:7" hidden="1">
      <c r="A47" s="7">
        <v>2190500005</v>
      </c>
      <c r="B47" s="11" t="s">
        <v>25</v>
      </c>
      <c r="C47" s="14"/>
      <c r="D47" s="14"/>
      <c r="E47" s="5"/>
      <c r="F47" s="5">
        <f>SUM(D47-C47)</f>
        <v>0</v>
      </c>
    </row>
    <row r="48" spans="1:7" s="6" customFormat="1" ht="18" customHeight="1">
      <c r="A48" s="7">
        <v>2020400000</v>
      </c>
      <c r="B48" s="8" t="s">
        <v>23</v>
      </c>
      <c r="C48" s="12">
        <v>267</v>
      </c>
      <c r="D48" s="10">
        <v>175</v>
      </c>
      <c r="E48" s="9">
        <f t="shared" si="0"/>
        <v>65.543071161048687</v>
      </c>
      <c r="F48" s="9">
        <f t="shared" si="1"/>
        <v>-92</v>
      </c>
    </row>
    <row r="49" spans="1:7" s="6" customFormat="1" ht="18.75" customHeight="1">
      <c r="A49" s="7">
        <v>2070500010</v>
      </c>
      <c r="B49" s="8" t="s">
        <v>352</v>
      </c>
      <c r="C49" s="12">
        <v>224.82400000000001</v>
      </c>
      <c r="D49" s="10">
        <v>224.82400000000001</v>
      </c>
      <c r="E49" s="9">
        <f>SUM(D49/C49*100)</f>
        <v>100</v>
      </c>
      <c r="F49" s="9">
        <f>SUM(D49-C49)</f>
        <v>0</v>
      </c>
    </row>
    <row r="50" spans="1:7" s="6" customFormat="1" ht="18.75" customHeight="1">
      <c r="A50" s="7">
        <v>2190500005</v>
      </c>
      <c r="B50" s="11" t="s">
        <v>25</v>
      </c>
      <c r="C50" s="12">
        <v>0</v>
      </c>
      <c r="D50" s="10">
        <v>0</v>
      </c>
      <c r="E50" s="9"/>
      <c r="F50" s="9"/>
    </row>
    <row r="51" spans="1:7" s="6" customFormat="1" ht="19.5" customHeight="1">
      <c r="A51" s="3"/>
      <c r="B51" s="4" t="s">
        <v>27</v>
      </c>
      <c r="C51" s="250">
        <f>C39+C40</f>
        <v>7466.3439999999991</v>
      </c>
      <c r="D51" s="250">
        <f>SUM(D39,D40,)</f>
        <v>6013.7000999999991</v>
      </c>
      <c r="E51" s="5">
        <f t="shared" si="0"/>
        <v>80.544106995338012</v>
      </c>
      <c r="F51" s="5">
        <f>SUM(D51-C51)</f>
        <v>-1452.6439</v>
      </c>
      <c r="G51" s="200"/>
    </row>
    <row r="52" spans="1:7" s="6" customFormat="1">
      <c r="A52" s="3"/>
      <c r="B52" s="21" t="s">
        <v>320</v>
      </c>
      <c r="C52" s="250">
        <f>C51-C98</f>
        <v>-288.5238500000014</v>
      </c>
      <c r="D52" s="250">
        <f>D51-D98</f>
        <v>136.0376899999992</v>
      </c>
      <c r="E52" s="22"/>
      <c r="F52" s="22"/>
    </row>
    <row r="53" spans="1:7">
      <c r="A53" s="23"/>
      <c r="B53" s="24"/>
      <c r="C53" s="186"/>
      <c r="D53" s="186"/>
      <c r="E53" s="26"/>
      <c r="F53" s="92"/>
    </row>
    <row r="54" spans="1:7" ht="60" customHeight="1">
      <c r="A54" s="28" t="s">
        <v>0</v>
      </c>
      <c r="B54" s="28" t="s">
        <v>28</v>
      </c>
      <c r="C54" s="179" t="s">
        <v>411</v>
      </c>
      <c r="D54" s="180" t="s">
        <v>422</v>
      </c>
      <c r="E54" s="72" t="s">
        <v>2</v>
      </c>
      <c r="F54" s="74" t="s">
        <v>3</v>
      </c>
    </row>
    <row r="55" spans="1:7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 ht="29.25" customHeight="1">
      <c r="A56" s="30" t="s">
        <v>29</v>
      </c>
      <c r="B56" s="31" t="s">
        <v>30</v>
      </c>
      <c r="C56" s="32">
        <f>C57+C58+C59+C60+C61+C63+C62</f>
        <v>1386.5060000000001</v>
      </c>
      <c r="D56" s="182">
        <f>D57+D58+D59+D60+D61+D63+D62</f>
        <v>929.73382000000004</v>
      </c>
      <c r="E56" s="34">
        <f>SUM(D56/C56*100)</f>
        <v>67.055881474728565</v>
      </c>
      <c r="F56" s="34">
        <f>SUM(D56-C56)</f>
        <v>-456.77218000000005</v>
      </c>
    </row>
    <row r="57" spans="1:7" s="6" customFormat="1" ht="31.5" hidden="1">
      <c r="A57" s="35" t="s">
        <v>31</v>
      </c>
      <c r="B57" s="36" t="s">
        <v>32</v>
      </c>
      <c r="C57" s="37"/>
      <c r="D57" s="37"/>
      <c r="E57" s="38"/>
      <c r="F57" s="38"/>
    </row>
    <row r="58" spans="1:7">
      <c r="A58" s="35" t="s">
        <v>33</v>
      </c>
      <c r="B58" s="39" t="s">
        <v>34</v>
      </c>
      <c r="C58" s="37">
        <v>1348</v>
      </c>
      <c r="D58" s="37">
        <v>916.62832000000003</v>
      </c>
      <c r="E58" s="38">
        <f t="shared" ref="E58:E98" si="3">SUM(D58/C58*100)</f>
        <v>67.99913353115727</v>
      </c>
      <c r="F58" s="38">
        <f t="shared" ref="F58:F98" si="4">SUM(D58-C58)</f>
        <v>-431.37167999999997</v>
      </c>
    </row>
    <row r="59" spans="1:7" ht="0.75" hidden="1" customHeight="1">
      <c r="A59" s="35" t="s">
        <v>35</v>
      </c>
      <c r="B59" s="39" t="s">
        <v>36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37</v>
      </c>
      <c r="B60" s="39" t="s">
        <v>38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>
      <c r="A61" s="35" t="s">
        <v>39</v>
      </c>
      <c r="B61" s="39" t="s">
        <v>40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41</v>
      </c>
      <c r="B62" s="39" t="s">
        <v>42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7" ht="18.75" customHeight="1">
      <c r="A63" s="35" t="s">
        <v>43</v>
      </c>
      <c r="B63" s="39" t="s">
        <v>44</v>
      </c>
      <c r="C63" s="37">
        <v>33.506</v>
      </c>
      <c r="D63" s="37">
        <v>13.105499999999999</v>
      </c>
      <c r="E63" s="38">
        <f t="shared" si="3"/>
        <v>39.113890049543365</v>
      </c>
      <c r="F63" s="38">
        <f t="shared" si="4"/>
        <v>-20.400500000000001</v>
      </c>
    </row>
    <row r="64" spans="1:7" s="6" customFormat="1">
      <c r="A64" s="41" t="s">
        <v>45</v>
      </c>
      <c r="B64" s="42" t="s">
        <v>46</v>
      </c>
      <c r="C64" s="32">
        <f>C65</f>
        <v>179.892</v>
      </c>
      <c r="D64" s="32">
        <f>D65</f>
        <v>124.85493</v>
      </c>
      <c r="E64" s="34">
        <f>SUM(D64/C64*100)</f>
        <v>69.405493295977578</v>
      </c>
      <c r="F64" s="34">
        <f t="shared" si="4"/>
        <v>-55.03707</v>
      </c>
    </row>
    <row r="65" spans="1:7">
      <c r="A65" s="43" t="s">
        <v>47</v>
      </c>
      <c r="B65" s="44" t="s">
        <v>48</v>
      </c>
      <c r="C65" s="37">
        <v>179.892</v>
      </c>
      <c r="D65" s="37">
        <v>124.85493</v>
      </c>
      <c r="E65" s="270">
        <f>SUM(D65/C65*100)</f>
        <v>69.405493295977578</v>
      </c>
      <c r="F65" s="38">
        <f t="shared" si="4"/>
        <v>-55.03707</v>
      </c>
    </row>
    <row r="66" spans="1:7" s="6" customFormat="1" ht="18" customHeight="1">
      <c r="A66" s="30" t="s">
        <v>49</v>
      </c>
      <c r="B66" s="31" t="s">
        <v>50</v>
      </c>
      <c r="C66" s="32">
        <f>C69+C70+C71</f>
        <v>9.6999999999999993</v>
      </c>
      <c r="D66" s="32">
        <f>D69+D70</f>
        <v>0.65</v>
      </c>
      <c r="E66" s="34">
        <f t="shared" si="3"/>
        <v>6.7010309278350526</v>
      </c>
      <c r="F66" s="34">
        <f t="shared" si="4"/>
        <v>-9.0499999999999989</v>
      </c>
    </row>
    <row r="67" spans="1:7" hidden="1">
      <c r="A67" s="35" t="s">
        <v>51</v>
      </c>
      <c r="B67" s="39" t="s">
        <v>52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53</v>
      </c>
      <c r="B68" s="39" t="s">
        <v>54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55</v>
      </c>
      <c r="B69" s="47" t="s">
        <v>56</v>
      </c>
      <c r="C69" s="37">
        <v>5.7</v>
      </c>
      <c r="D69" s="37">
        <v>0</v>
      </c>
      <c r="E69" s="34">
        <f t="shared" si="3"/>
        <v>0</v>
      </c>
      <c r="F69" s="34">
        <f t="shared" si="4"/>
        <v>-5.7</v>
      </c>
    </row>
    <row r="70" spans="1:7" ht="15.75" customHeight="1">
      <c r="A70" s="46" t="s">
        <v>218</v>
      </c>
      <c r="B70" s="47" t="s">
        <v>219</v>
      </c>
      <c r="C70" s="37">
        <v>2</v>
      </c>
      <c r="D70" s="37">
        <v>0.65</v>
      </c>
      <c r="E70" s="34">
        <f t="shared" si="3"/>
        <v>32.5</v>
      </c>
      <c r="F70" s="34">
        <f t="shared" si="4"/>
        <v>-1.35</v>
      </c>
    </row>
    <row r="71" spans="1:7" ht="15.75" customHeight="1">
      <c r="A71" s="46" t="s">
        <v>357</v>
      </c>
      <c r="B71" s="47" t="s">
        <v>414</v>
      </c>
      <c r="C71" s="37">
        <v>2</v>
      </c>
      <c r="D71" s="37"/>
      <c r="E71" s="34"/>
      <c r="F71" s="34"/>
    </row>
    <row r="72" spans="1:7" s="6" customFormat="1" ht="16.5" customHeight="1">
      <c r="A72" s="30" t="s">
        <v>57</v>
      </c>
      <c r="B72" s="31" t="s">
        <v>58</v>
      </c>
      <c r="C72" s="48">
        <f>C73+C74+C75+C76</f>
        <v>3397.1438499999999</v>
      </c>
      <c r="D72" s="48">
        <f>SUM(D73:D76)</f>
        <v>2928.0441100000003</v>
      </c>
      <c r="E72" s="34">
        <f t="shared" si="3"/>
        <v>86.191348947440076</v>
      </c>
      <c r="F72" s="34">
        <f t="shared" si="4"/>
        <v>-469.09973999999966</v>
      </c>
    </row>
    <row r="73" spans="1:7" ht="15" customHeight="1">
      <c r="A73" s="35" t="s">
        <v>59</v>
      </c>
      <c r="B73" s="39" t="s">
        <v>60</v>
      </c>
      <c r="C73" s="49">
        <v>5.3620000000000001</v>
      </c>
      <c r="D73" s="37">
        <v>1.3405</v>
      </c>
      <c r="E73" s="38">
        <f t="shared" si="3"/>
        <v>25</v>
      </c>
      <c r="F73" s="38">
        <f t="shared" si="4"/>
        <v>-4.0214999999999996</v>
      </c>
    </row>
    <row r="74" spans="1:7" s="6" customFormat="1" ht="15" customHeight="1">
      <c r="A74" s="35" t="s">
        <v>61</v>
      </c>
      <c r="B74" s="39" t="s">
        <v>62</v>
      </c>
      <c r="C74" s="49">
        <v>250</v>
      </c>
      <c r="D74" s="37">
        <v>53.241059999999997</v>
      </c>
      <c r="E74" s="38">
        <f t="shared" si="3"/>
        <v>21.296423999999998</v>
      </c>
      <c r="F74" s="38">
        <f t="shared" si="4"/>
        <v>-196.75894</v>
      </c>
      <c r="G74" s="50"/>
    </row>
    <row r="75" spans="1:7">
      <c r="A75" s="35" t="s">
        <v>63</v>
      </c>
      <c r="B75" s="39" t="s">
        <v>64</v>
      </c>
      <c r="C75" s="49">
        <v>2891.7818499999998</v>
      </c>
      <c r="D75" s="37">
        <v>2734.0025500000002</v>
      </c>
      <c r="E75" s="38">
        <f t="shared" si="3"/>
        <v>94.543872664530355</v>
      </c>
      <c r="F75" s="38">
        <f t="shared" si="4"/>
        <v>-157.77929999999969</v>
      </c>
    </row>
    <row r="76" spans="1:7">
      <c r="A76" s="35" t="s">
        <v>65</v>
      </c>
      <c r="B76" s="39" t="s">
        <v>66</v>
      </c>
      <c r="C76" s="49">
        <v>250</v>
      </c>
      <c r="D76" s="37">
        <v>139.46</v>
      </c>
      <c r="E76" s="38">
        <f t="shared" si="3"/>
        <v>55.783999999999999</v>
      </c>
      <c r="F76" s="38">
        <f t="shared" si="4"/>
        <v>-110.53999999999999</v>
      </c>
    </row>
    <row r="77" spans="1:7" s="6" customFormat="1" ht="18" customHeight="1">
      <c r="A77" s="30" t="s">
        <v>67</v>
      </c>
      <c r="B77" s="31" t="s">
        <v>68</v>
      </c>
      <c r="C77" s="32">
        <f>SUM(C78:C80)</f>
        <v>728.46900000000005</v>
      </c>
      <c r="D77" s="32">
        <f>SUM(D78:D80)</f>
        <v>398.76038</v>
      </c>
      <c r="E77" s="34">
        <f t="shared" si="3"/>
        <v>54.739512594221573</v>
      </c>
      <c r="F77" s="34">
        <f t="shared" si="4"/>
        <v>-329.70862000000005</v>
      </c>
    </row>
    <row r="78" spans="1:7" ht="14.25" hidden="1" customHeight="1">
      <c r="A78" s="35" t="s">
        <v>69</v>
      </c>
      <c r="B78" s="51" t="s">
        <v>70</v>
      </c>
      <c r="C78" s="37">
        <v>0</v>
      </c>
      <c r="D78" s="37">
        <v>0</v>
      </c>
      <c r="E78" s="34" t="e">
        <f t="shared" si="3"/>
        <v>#DIV/0!</v>
      </c>
      <c r="F78" s="34">
        <f t="shared" si="4"/>
        <v>0</v>
      </c>
    </row>
    <row r="79" spans="1:7" ht="18.75" hidden="1" customHeight="1">
      <c r="A79" s="35" t="s">
        <v>71</v>
      </c>
      <c r="B79" s="51" t="s">
        <v>72</v>
      </c>
      <c r="C79" s="37">
        <v>0</v>
      </c>
      <c r="D79" s="37">
        <v>0</v>
      </c>
      <c r="E79" s="34" t="e">
        <f t="shared" si="3"/>
        <v>#DIV/0!</v>
      </c>
      <c r="F79" s="34">
        <f t="shared" si="4"/>
        <v>0</v>
      </c>
    </row>
    <row r="80" spans="1:7">
      <c r="A80" s="35" t="s">
        <v>73</v>
      </c>
      <c r="B80" s="39" t="s">
        <v>74</v>
      </c>
      <c r="C80" s="37">
        <v>728.46900000000005</v>
      </c>
      <c r="D80" s="37">
        <v>398.76038</v>
      </c>
      <c r="E80" s="38">
        <f t="shared" si="3"/>
        <v>54.739512594221573</v>
      </c>
      <c r="F80" s="38">
        <f t="shared" si="4"/>
        <v>-329.70862000000005</v>
      </c>
    </row>
    <row r="81" spans="1:6" s="6" customFormat="1">
      <c r="A81" s="30" t="s">
        <v>85</v>
      </c>
      <c r="B81" s="31" t="s">
        <v>86</v>
      </c>
      <c r="C81" s="32">
        <f>C82</f>
        <v>2028.6880000000001</v>
      </c>
      <c r="D81" s="32">
        <f>D82</f>
        <v>1483.53817</v>
      </c>
      <c r="E81" s="34">
        <f>SUM(D81/C81*100)</f>
        <v>73.127961027028306</v>
      </c>
      <c r="F81" s="34">
        <f t="shared" si="4"/>
        <v>-545.14983000000007</v>
      </c>
    </row>
    <row r="82" spans="1:6" ht="15.75" customHeight="1">
      <c r="A82" s="35" t="s">
        <v>87</v>
      </c>
      <c r="B82" s="39" t="s">
        <v>233</v>
      </c>
      <c r="C82" s="37">
        <v>2028.6880000000001</v>
      </c>
      <c r="D82" s="37">
        <v>1483.53817</v>
      </c>
      <c r="E82" s="38">
        <f>SUM(D82/C82*100)</f>
        <v>73.127961027028306</v>
      </c>
      <c r="F82" s="38">
        <f t="shared" si="4"/>
        <v>-545.14983000000007</v>
      </c>
    </row>
    <row r="83" spans="1:6" s="6" customFormat="1" ht="1.5" hidden="1" customHeight="1">
      <c r="A83" s="52">
        <v>1000</v>
      </c>
      <c r="B83" s="31" t="s">
        <v>88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17.25" hidden="1" customHeight="1">
      <c r="A84" s="53">
        <v>1001</v>
      </c>
      <c r="B84" s="54" t="s">
        <v>89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6" ht="15.75" hidden="1" customHeight="1">
      <c r="A85" s="53">
        <v>1003</v>
      </c>
      <c r="B85" s="54" t="s">
        <v>90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7.25" hidden="1" customHeight="1">
      <c r="A86" s="53">
        <v>1004</v>
      </c>
      <c r="B86" s="54" t="s">
        <v>91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6" ht="17.25" hidden="1" customHeight="1">
      <c r="A87" s="35" t="s">
        <v>92</v>
      </c>
      <c r="B87" s="39" t="s">
        <v>93</v>
      </c>
      <c r="C87" s="37">
        <v>0</v>
      </c>
      <c r="D87" s="37">
        <v>0</v>
      </c>
      <c r="E87" s="38"/>
      <c r="F87" s="38">
        <f t="shared" si="4"/>
        <v>0</v>
      </c>
    </row>
    <row r="88" spans="1:6">
      <c r="A88" s="30" t="s">
        <v>94</v>
      </c>
      <c r="B88" s="31" t="s">
        <v>95</v>
      </c>
      <c r="C88" s="32">
        <f>C89+C90+C91+C92+C93</f>
        <v>24.469000000000001</v>
      </c>
      <c r="D88" s="32">
        <f>D89+D90+D91+D92+D93</f>
        <v>12.081</v>
      </c>
      <c r="E88" s="38">
        <f t="shared" si="3"/>
        <v>49.372675630389466</v>
      </c>
      <c r="F88" s="22">
        <f>F89+F90+F91+F92+F93</f>
        <v>-12.388000000000002</v>
      </c>
    </row>
    <row r="89" spans="1:6" ht="18.75" customHeight="1">
      <c r="A89" s="35" t="s">
        <v>96</v>
      </c>
      <c r="B89" s="39" t="s">
        <v>97</v>
      </c>
      <c r="C89" s="37">
        <v>24.469000000000001</v>
      </c>
      <c r="D89" s="37">
        <v>12.081</v>
      </c>
      <c r="E89" s="38">
        <f t="shared" si="3"/>
        <v>49.372675630389466</v>
      </c>
      <c r="F89" s="38">
        <f>SUM(D89-C89)</f>
        <v>-12.388000000000002</v>
      </c>
    </row>
    <row r="90" spans="1:6" ht="15.75" hidden="1" customHeight="1">
      <c r="A90" s="35" t="s">
        <v>98</v>
      </c>
      <c r="B90" s="39" t="s">
        <v>99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15.75" hidden="1" customHeight="1">
      <c r="A91" s="35" t="s">
        <v>100</v>
      </c>
      <c r="B91" s="39" t="s">
        <v>101</v>
      </c>
      <c r="C91" s="37"/>
      <c r="D91" s="37"/>
      <c r="E91" s="38" t="e">
        <f t="shared" si="3"/>
        <v>#DIV/0!</v>
      </c>
      <c r="F91" s="38"/>
    </row>
    <row r="92" spans="1:6" ht="15.75" hidden="1" customHeight="1">
      <c r="A92" s="35" t="s">
        <v>102</v>
      </c>
      <c r="B92" s="39" t="s">
        <v>103</v>
      </c>
      <c r="C92" s="37"/>
      <c r="D92" s="37"/>
      <c r="E92" s="38" t="e">
        <f t="shared" si="3"/>
        <v>#DIV/0!</v>
      </c>
      <c r="F92" s="38"/>
    </row>
    <row r="93" spans="1:6" ht="15.75" hidden="1" customHeight="1">
      <c r="A93" s="35" t="s">
        <v>104</v>
      </c>
      <c r="B93" s="39" t="s">
        <v>105</v>
      </c>
      <c r="C93" s="37"/>
      <c r="D93" s="37"/>
      <c r="E93" s="38" t="e">
        <f t="shared" si="3"/>
        <v>#DIV/0!</v>
      </c>
      <c r="F93" s="38"/>
    </row>
    <row r="94" spans="1:6" s="6" customFormat="1" ht="16.5" hidden="1" customHeight="1">
      <c r="A94" s="52">
        <v>1400</v>
      </c>
      <c r="B94" s="56" t="s">
        <v>114</v>
      </c>
      <c r="C94" s="48">
        <f>C95+C96+C97</f>
        <v>0</v>
      </c>
      <c r="D94" s="48">
        <f>SUM(D95:D97)</f>
        <v>0</v>
      </c>
      <c r="E94" s="34" t="e">
        <f t="shared" si="3"/>
        <v>#DIV/0!</v>
      </c>
      <c r="F94" s="34">
        <f t="shared" si="4"/>
        <v>0</v>
      </c>
    </row>
    <row r="95" spans="1:6" ht="0.75" hidden="1" customHeight="1">
      <c r="A95" s="53">
        <v>1401</v>
      </c>
      <c r="B95" s="54" t="s">
        <v>115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9.5" hidden="1" customHeight="1">
      <c r="A96" s="53">
        <v>1402</v>
      </c>
      <c r="B96" s="54" t="s">
        <v>116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7" ht="18" hidden="1" customHeight="1">
      <c r="A97" s="53">
        <v>1403</v>
      </c>
      <c r="B97" s="54" t="s">
        <v>117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7" s="6" customFormat="1" ht="15.75" customHeight="1">
      <c r="A98" s="52"/>
      <c r="B98" s="57" t="s">
        <v>118</v>
      </c>
      <c r="C98" s="253">
        <f>C56+C64+C66+C72+C77+C81+C83+C88+C94</f>
        <v>7754.8678500000005</v>
      </c>
      <c r="D98" s="253">
        <f>D56+D64+D66+D72+D77+D81+D83+D88+D94</f>
        <v>5877.6624099999999</v>
      </c>
      <c r="E98" s="34">
        <f t="shared" si="3"/>
        <v>75.793198848643172</v>
      </c>
      <c r="F98" s="34">
        <f t="shared" si="4"/>
        <v>-1877.2054400000006</v>
      </c>
      <c r="G98" s="200"/>
    </row>
    <row r="99" spans="1:7" ht="0.75" customHeight="1">
      <c r="C99" s="126"/>
      <c r="D99" s="101"/>
    </row>
    <row r="100" spans="1:7" s="65" customFormat="1" ht="16.5" customHeight="1">
      <c r="A100" s="63" t="s">
        <v>119</v>
      </c>
      <c r="B100" s="63"/>
      <c r="C100" s="185"/>
      <c r="D100" s="185"/>
    </row>
    <row r="101" spans="1:7" s="65" customFormat="1" ht="20.25" customHeight="1">
      <c r="A101" s="66" t="s">
        <v>120</v>
      </c>
      <c r="B101" s="66"/>
      <c r="C101" s="65" t="s">
        <v>121</v>
      </c>
    </row>
    <row r="102" spans="1:7" ht="13.5" customHeight="1">
      <c r="C102" s="120"/>
    </row>
    <row r="103" spans="1:7" ht="5.25" customHeight="1"/>
    <row r="143" hidden="1"/>
  </sheetData>
  <customSheetViews>
    <customSheetView guid="{61FF8493-E373-4DFF-BB86-59B971567639}" scale="70" showPageBreaks="1" hiddenRows="1" view="pageBreakPreview" topLeftCell="A28">
      <selection activeCell="D89" sqref="D89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howPageBreaks="1" hiddenRows="1" topLeftCell="A10">
      <selection activeCell="C35" sqref="C35"/>
      <pageMargins left="0.7" right="0.7" top="0.75" bottom="0.75" header="0.3" footer="0.3"/>
      <pageSetup paperSize="9" scale="49" orientation="portrait" r:id="rId2"/>
    </customSheetView>
    <customSheetView guid="{B31C8DB7-3E78-4144-A6B5-8DE36DE63F0E}" hiddenRows="1" topLeftCell="A26">
      <selection activeCell="D49" sqref="D49"/>
      <pageMargins left="0.7" right="0.7" top="0.75" bottom="0.75" header="0.3" footer="0.3"/>
      <pageSetup paperSize="9" scale="49" orientation="portrait" r:id="rId3"/>
    </customSheetView>
    <customSheetView guid="{1A52382B-3765-4E8C-903F-6B8919B7242E}" scale="70" showPageBreaks="1" hiddenRows="1" view="pageBreakPreview" topLeftCell="A44">
      <selection activeCell="G99" sqref="G99"/>
      <pageMargins left="0.7" right="0.7" top="0.75" bottom="0.75" header="0.3" footer="0.3"/>
      <pageSetup paperSize="9" scale="49" orientation="portrait" r:id="rId4"/>
    </customSheetView>
    <customSheetView guid="{A54C432C-6C68-4B53-A75C-446EB3A61B2B}" scale="70" showPageBreaks="1" hiddenRows="1" view="pageBreakPreview" topLeftCell="A70">
      <selection activeCell="B88" sqref="B88"/>
      <pageMargins left="0.70866141732283472" right="0.70866141732283472" top="0.74803149606299213" bottom="0.74803149606299213" header="0.31496062992125984" footer="0.31496062992125984"/>
      <pageSetup paperSize="9" scale="64" orientation="portrait" r:id="rId5"/>
    </customSheetView>
    <customSheetView guid="{3DCB9AAA-F09C-4EA6-B992-F93E466D374A}" hiddenRows="1" topLeftCell="A38">
      <selection activeCell="B100" sqref="B100"/>
      <pageMargins left="0.7" right="0.7" top="0.75" bottom="0.75" header="0.3" footer="0.3"/>
      <pageSetup paperSize="9" scale="49" orientation="portrait" r:id="rId6"/>
    </customSheetView>
    <customSheetView guid="{1718F1EE-9F48-4DBE-9531-3B70F9C4A5DD}" scale="70" showPageBreaks="1" hiddenRows="1" view="pageBreakPreview" topLeftCell="A44">
      <selection activeCell="D87" sqref="D87"/>
      <pageMargins left="0.7" right="0.7" top="0.75" bottom="0.75" header="0.3" footer="0.3"/>
      <pageSetup paperSize="9" scale="40" orientation="portrait" r:id="rId7"/>
    </customSheetView>
    <customSheetView guid="{42584DC0-1D41-4C93-9B38-C388E7B8DAC4}" scale="70" showPageBreaks="1" hiddenRows="1" view="pageBreakPreview" topLeftCell="C58">
      <selection activeCell="G98" sqref="G98"/>
      <pageMargins left="0.70866141732283472" right="0.70866141732283472" top="0.74803149606299213" bottom="0.74803149606299213" header="0.31496062992125984" footer="0.31496062992125984"/>
      <pageSetup paperSize="9" scale="60" orientation="portrait" r:id="rId8"/>
    </customSheetView>
    <customSheetView guid="{B30CE22D-C12F-4E12-8BB9-3AAE0A6991CC}" scale="70" showPageBreaks="1" hiddenRows="1" view="pageBreakPreview" topLeftCell="A28">
      <selection activeCell="D98" sqref="D98"/>
      <pageMargins left="0.70866141732283472" right="0.70866141732283472" top="0.74803149606299213" bottom="0.74803149606299213" header="0.31496062992125984" footer="0.31496062992125984"/>
      <pageSetup paperSize="9" scale="59" orientation="portrait" r:id="rId9"/>
    </customSheetView>
    <customSheetView guid="{61528DAC-5C4C-48F4-ADE2-8A724B05A086}" scale="70" showPageBreaks="1" hiddenRows="1" view="pageBreakPreview" topLeftCell="A28">
      <selection activeCell="D89" sqref="D89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H143"/>
  <sheetViews>
    <sheetView view="pageBreakPreview" topLeftCell="A31" zoomScale="70" zoomScaleSheetLayoutView="70" workbookViewId="0">
      <selection activeCell="D4" sqref="D4"/>
    </sheetView>
  </sheetViews>
  <sheetFormatPr defaultRowHeight="15.75"/>
  <cols>
    <col min="1" max="1" width="14.7109375" style="58" customWidth="1"/>
    <col min="2" max="2" width="57.5703125" style="59" customWidth="1"/>
    <col min="3" max="3" width="17.28515625" style="62" customWidth="1"/>
    <col min="4" max="4" width="16.5703125" style="62" customWidth="1"/>
    <col min="5" max="5" width="10.28515625" style="62" customWidth="1"/>
    <col min="6" max="6" width="12.140625" style="62" customWidth="1"/>
    <col min="7" max="7" width="15.42578125" style="1" bestFit="1" customWidth="1"/>
    <col min="8" max="8" width="12" style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37" t="s">
        <v>437</v>
      </c>
      <c r="B1" s="537"/>
      <c r="C1" s="537"/>
      <c r="D1" s="537"/>
      <c r="E1" s="537"/>
      <c r="F1" s="537"/>
    </row>
    <row r="2" spans="1:6">
      <c r="A2" s="537"/>
      <c r="B2" s="537"/>
      <c r="C2" s="537"/>
      <c r="D2" s="537"/>
      <c r="E2" s="537"/>
      <c r="F2" s="537"/>
    </row>
    <row r="3" spans="1:6" ht="63">
      <c r="A3" s="2" t="s">
        <v>0</v>
      </c>
      <c r="B3" s="2" t="s">
        <v>1</v>
      </c>
      <c r="C3" s="72" t="s">
        <v>411</v>
      </c>
      <c r="D3" s="73" t="s">
        <v>421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C5+C12+C14+C17+C20+C7</f>
        <v>1489.3039999999999</v>
      </c>
      <c r="D4" s="5">
        <f>D5+D12+D14+D17+D20+D7</f>
        <v>888.01283999999998</v>
      </c>
      <c r="E4" s="5">
        <f>SUM(D4/C4*100)</f>
        <v>59.626029339879572</v>
      </c>
      <c r="F4" s="5">
        <f>SUM(D4-C4)</f>
        <v>-601.29115999999988</v>
      </c>
    </row>
    <row r="5" spans="1:6" s="6" customFormat="1">
      <c r="A5" s="68">
        <v>1010000000</v>
      </c>
      <c r="B5" s="67" t="s">
        <v>5</v>
      </c>
      <c r="C5" s="5">
        <f>C6</f>
        <v>105.069</v>
      </c>
      <c r="D5" s="5">
        <f>D6</f>
        <v>79.971469999999997</v>
      </c>
      <c r="E5" s="5">
        <f t="shared" ref="E5:E51" si="0">SUM(D5/C5*100)</f>
        <v>76.113287458717608</v>
      </c>
      <c r="F5" s="5">
        <f t="shared" ref="F5:F51" si="1">SUM(D5-C5)</f>
        <v>-25.097530000000006</v>
      </c>
    </row>
    <row r="6" spans="1:6">
      <c r="A6" s="7">
        <v>1010200001</v>
      </c>
      <c r="B6" s="8" t="s">
        <v>228</v>
      </c>
      <c r="C6" s="9">
        <v>105.069</v>
      </c>
      <c r="D6" s="10">
        <v>79.971469999999997</v>
      </c>
      <c r="E6" s="9">
        <f t="shared" ref="E6:E11" si="2">SUM(D6/C6*100)</f>
        <v>76.113287458717608</v>
      </c>
      <c r="F6" s="9">
        <f t="shared" si="1"/>
        <v>-25.097530000000006</v>
      </c>
    </row>
    <row r="7" spans="1:6" ht="31.5">
      <c r="A7" s="3">
        <v>1030000000</v>
      </c>
      <c r="B7" s="13" t="s">
        <v>280</v>
      </c>
      <c r="C7" s="5">
        <f>C8+C10+C9</f>
        <v>726.2349999999999</v>
      </c>
      <c r="D7" s="5">
        <f>D8+D10+D9+D11</f>
        <v>654.18410000000006</v>
      </c>
      <c r="E7" s="5">
        <f t="shared" si="2"/>
        <v>90.078845001962193</v>
      </c>
      <c r="F7" s="5">
        <f t="shared" si="1"/>
        <v>-72.050899999999842</v>
      </c>
    </row>
    <row r="8" spans="1:6">
      <c r="A8" s="7">
        <v>1030223001</v>
      </c>
      <c r="B8" s="8" t="s">
        <v>282</v>
      </c>
      <c r="C8" s="9">
        <v>270.89</v>
      </c>
      <c r="D8" s="10">
        <v>296.13646</v>
      </c>
      <c r="E8" s="9">
        <f t="shared" si="2"/>
        <v>109.31981985307691</v>
      </c>
      <c r="F8" s="9">
        <f t="shared" si="1"/>
        <v>25.246460000000013</v>
      </c>
    </row>
    <row r="9" spans="1:6">
      <c r="A9" s="7">
        <v>1030224001</v>
      </c>
      <c r="B9" s="8" t="s">
        <v>288</v>
      </c>
      <c r="C9" s="9">
        <v>2.9049999999999998</v>
      </c>
      <c r="D9" s="10">
        <v>2.25142</v>
      </c>
      <c r="E9" s="9">
        <f>SUM(D9/C9*100)</f>
        <v>77.501549053356285</v>
      </c>
      <c r="F9" s="9">
        <f t="shared" si="1"/>
        <v>-0.65357999999999983</v>
      </c>
    </row>
    <row r="10" spans="1:6">
      <c r="A10" s="7">
        <v>1030225001</v>
      </c>
      <c r="B10" s="8" t="s">
        <v>281</v>
      </c>
      <c r="C10" s="9">
        <v>452.44</v>
      </c>
      <c r="D10" s="10">
        <v>405.8818</v>
      </c>
      <c r="E10" s="9">
        <f t="shared" si="2"/>
        <v>89.7095305454867</v>
      </c>
      <c r="F10" s="9">
        <f t="shared" si="1"/>
        <v>-46.558199999999999</v>
      </c>
    </row>
    <row r="11" spans="1:6">
      <c r="A11" s="7">
        <v>1030226001</v>
      </c>
      <c r="B11" s="8" t="s">
        <v>290</v>
      </c>
      <c r="C11" s="9">
        <v>0</v>
      </c>
      <c r="D11" s="10">
        <v>-50.08558</v>
      </c>
      <c r="E11" s="9" t="e">
        <f t="shared" si="2"/>
        <v>#DIV/0!</v>
      </c>
      <c r="F11" s="9">
        <f t="shared" si="1"/>
        <v>-50.08558</v>
      </c>
    </row>
    <row r="12" spans="1:6" s="6" customFormat="1">
      <c r="A12" s="68">
        <v>1050000000</v>
      </c>
      <c r="B12" s="67" t="s">
        <v>6</v>
      </c>
      <c r="C12" s="5">
        <f>SUM(C13:C13)</f>
        <v>25</v>
      </c>
      <c r="D12" s="5">
        <f>SUM(D13:D13)</f>
        <v>78.119699999999995</v>
      </c>
      <c r="E12" s="5">
        <f t="shared" si="0"/>
        <v>312.47879999999998</v>
      </c>
      <c r="F12" s="5">
        <f t="shared" si="1"/>
        <v>53.119699999999995</v>
      </c>
    </row>
    <row r="13" spans="1:6" ht="15.75" customHeight="1">
      <c r="A13" s="7">
        <v>1050300000</v>
      </c>
      <c r="B13" s="11" t="s">
        <v>229</v>
      </c>
      <c r="C13" s="12">
        <v>25</v>
      </c>
      <c r="D13" s="10">
        <v>78.119699999999995</v>
      </c>
      <c r="E13" s="9">
        <f t="shared" si="0"/>
        <v>312.47879999999998</v>
      </c>
      <c r="F13" s="9">
        <f t="shared" si="1"/>
        <v>53.119699999999995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623</v>
      </c>
      <c r="D14" s="5">
        <f>D15+D16</f>
        <v>69.637569999999997</v>
      </c>
      <c r="E14" s="5">
        <f t="shared" si="0"/>
        <v>11.177780096308187</v>
      </c>
      <c r="F14" s="5">
        <f t="shared" si="1"/>
        <v>-553.36243000000002</v>
      </c>
    </row>
    <row r="15" spans="1:6" s="6" customFormat="1" ht="15.75" customHeight="1">
      <c r="A15" s="7">
        <v>1060100000</v>
      </c>
      <c r="B15" s="11" t="s">
        <v>8</v>
      </c>
      <c r="C15" s="9">
        <v>153</v>
      </c>
      <c r="D15" s="10">
        <v>30.621639999999999</v>
      </c>
      <c r="E15" s="9">
        <f t="shared" si="0"/>
        <v>20.014143790849673</v>
      </c>
      <c r="F15" s="9">
        <f>SUM(D15-C15)</f>
        <v>-122.37836</v>
      </c>
    </row>
    <row r="16" spans="1:6" ht="15.75" customHeight="1">
      <c r="A16" s="7">
        <v>1060600000</v>
      </c>
      <c r="B16" s="11" t="s">
        <v>7</v>
      </c>
      <c r="C16" s="9">
        <v>470</v>
      </c>
      <c r="D16" s="10">
        <v>39.015929999999997</v>
      </c>
      <c r="E16" s="9">
        <f t="shared" si="0"/>
        <v>8.3012617021276593</v>
      </c>
      <c r="F16" s="9">
        <f t="shared" si="1"/>
        <v>-430.98406999999997</v>
      </c>
    </row>
    <row r="17" spans="1:6" s="6" customFormat="1">
      <c r="A17" s="3">
        <v>1080000000</v>
      </c>
      <c r="B17" s="4" t="s">
        <v>10</v>
      </c>
      <c r="C17" s="5">
        <f>C18</f>
        <v>10</v>
      </c>
      <c r="D17" s="5">
        <f>D18</f>
        <v>6.1</v>
      </c>
      <c r="E17" s="5">
        <f t="shared" si="0"/>
        <v>61</v>
      </c>
      <c r="F17" s="5">
        <f t="shared" si="1"/>
        <v>-3.9000000000000004</v>
      </c>
    </row>
    <row r="18" spans="1:6" ht="17.25" customHeight="1">
      <c r="A18" s="7">
        <v>1080400001</v>
      </c>
      <c r="B18" s="8" t="s">
        <v>227</v>
      </c>
      <c r="C18" s="9">
        <v>10</v>
      </c>
      <c r="D18" s="10">
        <v>6.1</v>
      </c>
      <c r="E18" s="9">
        <f t="shared" si="0"/>
        <v>61</v>
      </c>
      <c r="F18" s="9">
        <f t="shared" si="1"/>
        <v>-3.9000000000000004</v>
      </c>
    </row>
    <row r="19" spans="1:6" ht="15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3.75" hidden="1" customHeight="1">
      <c r="A20" s="68">
        <v>1090000000</v>
      </c>
      <c r="B20" s="69" t="s">
        <v>123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2.5" hidden="1" customHeight="1">
      <c r="A21" s="7">
        <v>1090100000</v>
      </c>
      <c r="B21" s="8" t="s">
        <v>124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29.25" hidden="1" customHeight="1">
      <c r="A22" s="7">
        <v>1090400000</v>
      </c>
      <c r="B22" s="8" t="s">
        <v>232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6.25" hidden="1" customHeight="1">
      <c r="A23" s="7">
        <v>1090600000</v>
      </c>
      <c r="B23" s="8" t="s">
        <v>126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18" hidden="1" customHeight="1">
      <c r="A24" s="7">
        <v>1090700000</v>
      </c>
      <c r="B24" s="8" t="s">
        <v>353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12</v>
      </c>
      <c r="C25" s="5">
        <f>C26+C29+C32+C37</f>
        <v>350</v>
      </c>
      <c r="D25" s="5">
        <f>D26+D29+D32+D37+D35</f>
        <v>519.81952000000001</v>
      </c>
      <c r="E25" s="5">
        <f t="shared" si="0"/>
        <v>148.51986285714287</v>
      </c>
      <c r="F25" s="5">
        <f t="shared" si="1"/>
        <v>169.81952000000001</v>
      </c>
    </row>
    <row r="26" spans="1:6" s="6" customFormat="1" ht="30" customHeight="1">
      <c r="A26" s="68">
        <v>1110000000</v>
      </c>
      <c r="B26" s="69" t="s">
        <v>128</v>
      </c>
      <c r="C26" s="5">
        <f>C27+C28</f>
        <v>350</v>
      </c>
      <c r="D26" s="5">
        <f>D27+D28</f>
        <v>488.65413000000001</v>
      </c>
      <c r="E26" s="5">
        <f t="shared" si="0"/>
        <v>139.6154657142857</v>
      </c>
      <c r="F26" s="5">
        <f t="shared" si="1"/>
        <v>138.65413000000001</v>
      </c>
    </row>
    <row r="27" spans="1:6">
      <c r="A27" s="16">
        <v>1110502510</v>
      </c>
      <c r="B27" s="17" t="s">
        <v>225</v>
      </c>
      <c r="C27" s="12">
        <v>300</v>
      </c>
      <c r="D27" s="10">
        <v>430.87484999999998</v>
      </c>
      <c r="E27" s="9">
        <f t="shared" si="0"/>
        <v>143.62494999999998</v>
      </c>
      <c r="F27" s="9">
        <f t="shared" si="1"/>
        <v>130.87484999999998</v>
      </c>
    </row>
    <row r="28" spans="1:6" ht="18" customHeight="1">
      <c r="A28" s="7">
        <v>1110503505</v>
      </c>
      <c r="B28" s="11" t="s">
        <v>224</v>
      </c>
      <c r="C28" s="12">
        <v>50</v>
      </c>
      <c r="D28" s="10">
        <v>57.77928</v>
      </c>
      <c r="E28" s="9">
        <f t="shared" si="0"/>
        <v>115.55856</v>
      </c>
      <c r="F28" s="9">
        <f t="shared" si="1"/>
        <v>7.77928</v>
      </c>
    </row>
    <row r="29" spans="1:6" s="15" customFormat="1" ht="18" customHeight="1">
      <c r="A29" s="68">
        <v>1130000000</v>
      </c>
      <c r="B29" s="69" t="s">
        <v>130</v>
      </c>
      <c r="C29" s="5">
        <f>C30+C31</f>
        <v>0</v>
      </c>
      <c r="D29" s="5">
        <f>D30+D31</f>
        <v>31.165389999999999</v>
      </c>
      <c r="E29" s="5" t="e">
        <f t="shared" si="0"/>
        <v>#DIV/0!</v>
      </c>
      <c r="F29" s="5">
        <f t="shared" si="1"/>
        <v>31.165389999999999</v>
      </c>
    </row>
    <row r="30" spans="1:6" ht="15.75" customHeight="1">
      <c r="A30" s="7">
        <v>1130206510</v>
      </c>
      <c r="B30" s="8" t="s">
        <v>337</v>
      </c>
      <c r="C30" s="9">
        <v>0</v>
      </c>
      <c r="D30" s="214">
        <v>30.858779999999999</v>
      </c>
      <c r="E30" s="9" t="e">
        <f t="shared" si="0"/>
        <v>#DIV/0!</v>
      </c>
      <c r="F30" s="9">
        <f t="shared" si="1"/>
        <v>30.858779999999999</v>
      </c>
    </row>
    <row r="31" spans="1:6" ht="17.25" customHeight="1">
      <c r="A31" s="7">
        <v>1130299510</v>
      </c>
      <c r="B31" s="8" t="s">
        <v>354</v>
      </c>
      <c r="C31" s="9">
        <v>0</v>
      </c>
      <c r="D31" s="214">
        <v>0.30660999999999999</v>
      </c>
      <c r="E31" s="9" t="e">
        <f>SUM(D31/C31*100)</f>
        <v>#DIV/0!</v>
      </c>
      <c r="F31" s="9">
        <f>SUM(D31-C31)</f>
        <v>0.30660999999999999</v>
      </c>
    </row>
    <row r="32" spans="1:6" ht="18" hidden="1" customHeight="1">
      <c r="A32" s="70">
        <v>1140000000</v>
      </c>
      <c r="B32" s="71" t="s">
        <v>131</v>
      </c>
      <c r="C32" s="5">
        <f>C33+C34</f>
        <v>0</v>
      </c>
      <c r="D32" s="5">
        <f>D33+D34</f>
        <v>0</v>
      </c>
      <c r="E32" s="5" t="e">
        <f t="shared" si="0"/>
        <v>#DIV/0!</v>
      </c>
      <c r="F32" s="5">
        <f t="shared" si="1"/>
        <v>0</v>
      </c>
    </row>
    <row r="33" spans="1:7" ht="18" hidden="1" customHeight="1">
      <c r="A33" s="16">
        <v>1140200000</v>
      </c>
      <c r="B33" s="18" t="s">
        <v>132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21.75" hidden="1" customHeight="1">
      <c r="A34" s="7">
        <v>1140600000</v>
      </c>
      <c r="B34" s="8" t="s">
        <v>222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idden="1">
      <c r="A35" s="3">
        <v>1160000000</v>
      </c>
      <c r="B35" s="13" t="s">
        <v>251</v>
      </c>
      <c r="C35" s="14">
        <f>C36</f>
        <v>0</v>
      </c>
      <c r="D35" s="14">
        <f>D36</f>
        <v>0</v>
      </c>
      <c r="E35" s="5" t="e">
        <f>SUM(D35/C35*100)</f>
        <v>#DIV/0!</v>
      </c>
      <c r="F35" s="5">
        <f>SUM(D35-C35)</f>
        <v>0</v>
      </c>
    </row>
    <row r="36" spans="1:7" ht="47.25" hidden="1">
      <c r="A36" s="7">
        <v>1163305010</v>
      </c>
      <c r="B36" s="8" t="s">
        <v>267</v>
      </c>
      <c r="C36" s="9">
        <v>0</v>
      </c>
      <c r="D36" s="10">
        <v>0</v>
      </c>
      <c r="E36" s="9" t="e">
        <f>SUM(D36/C36*100)</f>
        <v>#DIV/0!</v>
      </c>
      <c r="F36" s="9">
        <f>SUM(D36-C36)</f>
        <v>0</v>
      </c>
    </row>
    <row r="37" spans="1:7" ht="15.75" customHeight="1">
      <c r="A37" s="3"/>
      <c r="B37" s="13" t="s">
        <v>134</v>
      </c>
      <c r="C37" s="5">
        <f>C38+C39</f>
        <v>0</v>
      </c>
      <c r="D37" s="5">
        <f>D38+D39</f>
        <v>0</v>
      </c>
      <c r="E37" s="5" t="e">
        <f t="shared" si="0"/>
        <v>#DIV/0!</v>
      </c>
      <c r="F37" s="5">
        <f t="shared" si="1"/>
        <v>0</v>
      </c>
    </row>
    <row r="38" spans="1:7" ht="16.5" customHeight="1">
      <c r="A38" s="7">
        <v>1170105005</v>
      </c>
      <c r="B38" s="8" t="s">
        <v>17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6.5" hidden="1" customHeight="1">
      <c r="A39" s="7">
        <v>1170505005</v>
      </c>
      <c r="B39" s="11" t="s">
        <v>220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5" customHeight="1">
      <c r="A40" s="3">
        <v>1000000000</v>
      </c>
      <c r="B40" s="4" t="s">
        <v>18</v>
      </c>
      <c r="C40" s="127">
        <f>SUM(C4,C25)</f>
        <v>1839.3039999999999</v>
      </c>
      <c r="D40" s="127">
        <f>D4+D25</f>
        <v>1407.8323599999999</v>
      </c>
      <c r="E40" s="5">
        <f t="shared" si="0"/>
        <v>76.541580945836031</v>
      </c>
      <c r="F40" s="5">
        <f t="shared" si="1"/>
        <v>-431.47163999999998</v>
      </c>
    </row>
    <row r="41" spans="1:7" s="6" customFormat="1">
      <c r="A41" s="3">
        <v>2000000000</v>
      </c>
      <c r="B41" s="4" t="s">
        <v>19</v>
      </c>
      <c r="C41" s="234">
        <f>C42+C43+C44+C45+C46+C48</f>
        <v>6481.8546100000003</v>
      </c>
      <c r="D41" s="234">
        <f>D42+D43+D44+D45+D46+D48+D49</f>
        <v>3309.8044100000002</v>
      </c>
      <c r="E41" s="5">
        <f t="shared" si="0"/>
        <v>51.062614161288636</v>
      </c>
      <c r="F41" s="5">
        <f t="shared" si="1"/>
        <v>-3172.0502000000001</v>
      </c>
      <c r="G41" s="19"/>
    </row>
    <row r="42" spans="1:7">
      <c r="A42" s="16">
        <v>2021000000</v>
      </c>
      <c r="B42" s="17" t="s">
        <v>20</v>
      </c>
      <c r="C42" s="99">
        <v>1424.6</v>
      </c>
      <c r="D42" s="99">
        <v>1140.018</v>
      </c>
      <c r="E42" s="9">
        <f t="shared" si="0"/>
        <v>80.023725958163709</v>
      </c>
      <c r="F42" s="9">
        <f t="shared" si="1"/>
        <v>-284.58199999999988</v>
      </c>
    </row>
    <row r="43" spans="1:7" ht="15.75" customHeight="1">
      <c r="A43" s="16">
        <v>2021500200</v>
      </c>
      <c r="B43" s="17" t="s">
        <v>231</v>
      </c>
      <c r="C43" s="99">
        <v>280</v>
      </c>
      <c r="D43" s="20">
        <v>205</v>
      </c>
      <c r="E43" s="9">
        <f>SUM(D43/C43*100)</f>
        <v>73.214285714285708</v>
      </c>
      <c r="F43" s="9">
        <f>SUM(D43-C43)</f>
        <v>-75</v>
      </c>
    </row>
    <row r="44" spans="1:7">
      <c r="A44" s="16">
        <v>2022000000</v>
      </c>
      <c r="B44" s="17" t="s">
        <v>21</v>
      </c>
      <c r="C44" s="99">
        <v>2465.3510000000001</v>
      </c>
      <c r="D44" s="10">
        <v>377.03199999999998</v>
      </c>
      <c r="E44" s="9">
        <f t="shared" si="0"/>
        <v>15.293238163652964</v>
      </c>
      <c r="F44" s="9">
        <f t="shared" si="1"/>
        <v>-2088.319</v>
      </c>
    </row>
    <row r="45" spans="1:7" ht="18" customHeight="1">
      <c r="A45" s="16">
        <v>2023000000</v>
      </c>
      <c r="B45" s="17" t="s">
        <v>22</v>
      </c>
      <c r="C45" s="12">
        <v>181.68199999999999</v>
      </c>
      <c r="D45" s="187">
        <v>134.79900000000001</v>
      </c>
      <c r="E45" s="9">
        <f t="shared" si="0"/>
        <v>74.195022071531596</v>
      </c>
      <c r="F45" s="9">
        <f t="shared" si="1"/>
        <v>-46.882999999999981</v>
      </c>
    </row>
    <row r="46" spans="1:7" ht="22.5" customHeight="1">
      <c r="A46" s="16">
        <v>2020400000</v>
      </c>
      <c r="B46" s="17" t="s">
        <v>23</v>
      </c>
      <c r="C46" s="12">
        <v>1622.056</v>
      </c>
      <c r="D46" s="188">
        <v>1263.0554099999999</v>
      </c>
      <c r="E46" s="9">
        <f t="shared" si="0"/>
        <v>77.867558826575646</v>
      </c>
      <c r="F46" s="9">
        <f t="shared" si="1"/>
        <v>-359.0005900000001</v>
      </c>
    </row>
    <row r="47" spans="1:7" ht="32.25" customHeight="1">
      <c r="A47" s="16">
        <v>2020900000</v>
      </c>
      <c r="B47" s="18" t="s">
        <v>24</v>
      </c>
      <c r="C47" s="12">
        <v>0</v>
      </c>
      <c r="D47" s="188">
        <v>0</v>
      </c>
      <c r="E47" s="9" t="e">
        <f t="shared" si="0"/>
        <v>#DIV/0!</v>
      </c>
      <c r="F47" s="9">
        <f t="shared" si="1"/>
        <v>0</v>
      </c>
    </row>
    <row r="48" spans="1:7" ht="19.5" customHeight="1">
      <c r="A48" s="16">
        <v>2070500010</v>
      </c>
      <c r="B48" s="8" t="s">
        <v>352</v>
      </c>
      <c r="C48" s="12">
        <v>508.16561000000002</v>
      </c>
      <c r="D48" s="188">
        <v>189.9</v>
      </c>
      <c r="E48" s="9">
        <f t="shared" si="0"/>
        <v>37.369707092142654</v>
      </c>
      <c r="F48" s="9">
        <f t="shared" si="1"/>
        <v>-318.26561000000004</v>
      </c>
    </row>
    <row r="49" spans="1:8" ht="19.5" customHeight="1">
      <c r="A49" s="7">
        <v>2190500005</v>
      </c>
      <c r="B49" s="11" t="s">
        <v>25</v>
      </c>
      <c r="C49" s="12">
        <v>0</v>
      </c>
      <c r="D49" s="188">
        <v>0</v>
      </c>
      <c r="E49" s="9" t="e">
        <f t="shared" si="0"/>
        <v>#DIV/0!</v>
      </c>
      <c r="F49" s="9">
        <f t="shared" si="1"/>
        <v>0</v>
      </c>
    </row>
    <row r="50" spans="1:8" s="6" customFormat="1" ht="0.75" hidden="1" customHeight="1">
      <c r="A50" s="3">
        <v>3000000000</v>
      </c>
      <c r="B50" s="13" t="s">
        <v>26</v>
      </c>
      <c r="C50" s="191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8" s="6" customFormat="1" ht="19.5" customHeight="1">
      <c r="A51" s="3"/>
      <c r="B51" s="4" t="s">
        <v>27</v>
      </c>
      <c r="C51" s="250">
        <f>C40+C41</f>
        <v>8321.1586100000004</v>
      </c>
      <c r="D51" s="250">
        <f>D40+D41</f>
        <v>4717.6367700000001</v>
      </c>
      <c r="E51" s="93">
        <f t="shared" si="0"/>
        <v>56.69446997838201</v>
      </c>
      <c r="F51" s="93">
        <f t="shared" si="1"/>
        <v>-3603.5218400000003</v>
      </c>
      <c r="G51" s="200">
        <f>7662.29943-C51</f>
        <v>-658.85918000000038</v>
      </c>
      <c r="H51" s="200">
        <f>1130.4405-D51</f>
        <v>-3587.1962700000004</v>
      </c>
    </row>
    <row r="52" spans="1:8" s="6" customFormat="1">
      <c r="A52" s="3"/>
      <c r="B52" s="21" t="s">
        <v>320</v>
      </c>
      <c r="C52" s="93">
        <f>C51-C99</f>
        <v>-434.22364000000016</v>
      </c>
      <c r="D52" s="93">
        <f>D51-D99</f>
        <v>855.20838999999978</v>
      </c>
      <c r="E52" s="195"/>
      <c r="F52" s="195"/>
    </row>
    <row r="53" spans="1:8">
      <c r="A53" s="23"/>
      <c r="B53" s="24"/>
      <c r="C53" s="186"/>
      <c r="D53" s="186"/>
      <c r="E53" s="26"/>
      <c r="F53" s="27"/>
    </row>
    <row r="54" spans="1:8" ht="45" customHeight="1">
      <c r="A54" s="28" t="s">
        <v>0</v>
      </c>
      <c r="B54" s="28" t="s">
        <v>28</v>
      </c>
      <c r="C54" s="179" t="s">
        <v>411</v>
      </c>
      <c r="D54" s="180" t="s">
        <v>422</v>
      </c>
      <c r="E54" s="72" t="s">
        <v>2</v>
      </c>
      <c r="F54" s="74" t="s">
        <v>3</v>
      </c>
    </row>
    <row r="55" spans="1:8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8" s="6" customFormat="1" ht="18" customHeight="1">
      <c r="A56" s="30" t="s">
        <v>29</v>
      </c>
      <c r="B56" s="31" t="s">
        <v>30</v>
      </c>
      <c r="C56" s="32">
        <f>C57+C58+C59+C60+C61+C63+C62</f>
        <v>1112.4089999999999</v>
      </c>
      <c r="D56" s="33">
        <f>D57+D58+D59+D60+D61+D63+D62</f>
        <v>714.86718999999994</v>
      </c>
      <c r="E56" s="34">
        <f>SUM(D56/C56*100)</f>
        <v>64.262981511296658</v>
      </c>
      <c r="F56" s="34">
        <f>SUM(D56-C56)</f>
        <v>-397.54180999999994</v>
      </c>
    </row>
    <row r="57" spans="1:8" s="6" customFormat="1" ht="31.5" hidden="1">
      <c r="A57" s="35" t="s">
        <v>31</v>
      </c>
      <c r="B57" s="36" t="s">
        <v>32</v>
      </c>
      <c r="C57" s="37"/>
      <c r="D57" s="37"/>
      <c r="E57" s="38"/>
      <c r="F57" s="38"/>
    </row>
    <row r="58" spans="1:8" ht="18.75" customHeight="1">
      <c r="A58" s="35" t="s">
        <v>33</v>
      </c>
      <c r="B58" s="39" t="s">
        <v>34</v>
      </c>
      <c r="C58" s="37">
        <v>1079.2149999999999</v>
      </c>
      <c r="D58" s="37">
        <v>706.67318999999998</v>
      </c>
      <c r="E58" s="38">
        <f t="shared" ref="E58:E99" si="3">SUM(D58/C58*100)</f>
        <v>65.480297253095998</v>
      </c>
      <c r="F58" s="38">
        <f t="shared" ref="F58:F99" si="4">SUM(D58-C58)</f>
        <v>-372.54180999999994</v>
      </c>
    </row>
    <row r="59" spans="1:8" ht="0.75" hidden="1" customHeight="1">
      <c r="A59" s="35" t="s">
        <v>35</v>
      </c>
      <c r="B59" s="39" t="s">
        <v>36</v>
      </c>
      <c r="C59" s="37"/>
      <c r="D59" s="37"/>
      <c r="E59" s="38"/>
      <c r="F59" s="38">
        <f t="shared" si="4"/>
        <v>0</v>
      </c>
    </row>
    <row r="60" spans="1:8" ht="31.5" hidden="1" customHeight="1">
      <c r="A60" s="35" t="s">
        <v>37</v>
      </c>
      <c r="B60" s="39" t="s">
        <v>38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8">
      <c r="A61" s="35" t="s">
        <v>39</v>
      </c>
      <c r="B61" s="39" t="s">
        <v>40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8" ht="18" customHeight="1">
      <c r="A62" s="35" t="s">
        <v>41</v>
      </c>
      <c r="B62" s="39" t="s">
        <v>42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8" ht="15.75" customHeight="1">
      <c r="A63" s="35" t="s">
        <v>43</v>
      </c>
      <c r="B63" s="39" t="s">
        <v>44</v>
      </c>
      <c r="C63" s="37">
        <v>28.193999999999999</v>
      </c>
      <c r="D63" s="37">
        <v>8.1940000000000008</v>
      </c>
      <c r="E63" s="38">
        <f t="shared" si="3"/>
        <v>29.062921188905445</v>
      </c>
      <c r="F63" s="38">
        <f t="shared" si="4"/>
        <v>-20</v>
      </c>
    </row>
    <row r="64" spans="1:8" s="6" customFormat="1">
      <c r="A64" s="41" t="s">
        <v>45</v>
      </c>
      <c r="B64" s="42" t="s">
        <v>46</v>
      </c>
      <c r="C64" s="32">
        <f>C65</f>
        <v>179.892</v>
      </c>
      <c r="D64" s="32">
        <f>D65</f>
        <v>125.03391000000001</v>
      </c>
      <c r="E64" s="34">
        <f t="shared" si="3"/>
        <v>69.504986325128414</v>
      </c>
      <c r="F64" s="34">
        <f t="shared" si="4"/>
        <v>-54.85808999999999</v>
      </c>
    </row>
    <row r="65" spans="1:7">
      <c r="A65" s="43" t="s">
        <v>47</v>
      </c>
      <c r="B65" s="44" t="s">
        <v>48</v>
      </c>
      <c r="C65" s="37">
        <v>179.892</v>
      </c>
      <c r="D65" s="37">
        <v>125.03391000000001</v>
      </c>
      <c r="E65" s="38">
        <f t="shared" si="3"/>
        <v>69.504986325128414</v>
      </c>
      <c r="F65" s="38">
        <f t="shared" si="4"/>
        <v>-54.85808999999999</v>
      </c>
    </row>
    <row r="66" spans="1:7" s="6" customFormat="1" ht="15" customHeight="1">
      <c r="A66" s="30" t="s">
        <v>49</v>
      </c>
      <c r="B66" s="31" t="s">
        <v>50</v>
      </c>
      <c r="C66" s="32">
        <f>C69+C70+C71</f>
        <v>38.99</v>
      </c>
      <c r="D66" s="263">
        <f>D69+D70</f>
        <v>35.869999999999997</v>
      </c>
      <c r="E66" s="34">
        <f t="shared" si="3"/>
        <v>91.997948191844046</v>
      </c>
      <c r="F66" s="34">
        <f t="shared" si="4"/>
        <v>-3.1200000000000045</v>
      </c>
    </row>
    <row r="67" spans="1:7" hidden="1">
      <c r="A67" s="35" t="s">
        <v>51</v>
      </c>
      <c r="B67" s="39" t="s">
        <v>52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53</v>
      </c>
      <c r="B68" s="39" t="s">
        <v>54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55</v>
      </c>
      <c r="B69" s="47" t="s">
        <v>56</v>
      </c>
      <c r="C69" s="37">
        <v>0.2</v>
      </c>
      <c r="D69" s="37">
        <v>0</v>
      </c>
      <c r="E69" s="34">
        <f t="shared" si="3"/>
        <v>0</v>
      </c>
      <c r="F69" s="34">
        <f t="shared" si="4"/>
        <v>-0.2</v>
      </c>
    </row>
    <row r="70" spans="1:7" ht="15.75" customHeight="1">
      <c r="A70" s="46" t="s">
        <v>218</v>
      </c>
      <c r="B70" s="47" t="s">
        <v>219</v>
      </c>
      <c r="C70" s="37">
        <v>36.79</v>
      </c>
      <c r="D70" s="37">
        <v>35.869999999999997</v>
      </c>
      <c r="E70" s="34">
        <f t="shared" si="3"/>
        <v>97.499320467518345</v>
      </c>
      <c r="F70" s="34">
        <f t="shared" si="4"/>
        <v>-0.92000000000000171</v>
      </c>
    </row>
    <row r="71" spans="1:7" ht="15.75" customHeight="1">
      <c r="A71" s="46" t="s">
        <v>357</v>
      </c>
      <c r="B71" s="47" t="s">
        <v>414</v>
      </c>
      <c r="C71" s="37">
        <v>2</v>
      </c>
      <c r="D71" s="37"/>
      <c r="E71" s="34">
        <f>SUM(D71/C71*100)</f>
        <v>0</v>
      </c>
      <c r="F71" s="34">
        <f>SUM(D71-C71)</f>
        <v>-2</v>
      </c>
    </row>
    <row r="72" spans="1:7" s="6" customFormat="1" ht="18.75" customHeight="1">
      <c r="A72" s="30" t="s">
        <v>57</v>
      </c>
      <c r="B72" s="31" t="s">
        <v>58</v>
      </c>
      <c r="C72" s="48">
        <f>SUM(C73:C77)</f>
        <v>5043.2627499999999</v>
      </c>
      <c r="D72" s="48">
        <f>SUM(D73:D77)</f>
        <v>1445.0873900000001</v>
      </c>
      <c r="E72" s="34">
        <f t="shared" si="3"/>
        <v>28.653819196709513</v>
      </c>
      <c r="F72" s="34">
        <f t="shared" si="4"/>
        <v>-3598.1753599999997</v>
      </c>
    </row>
    <row r="73" spans="1:7" ht="15" customHeight="1">
      <c r="A73" s="35" t="s">
        <v>59</v>
      </c>
      <c r="B73" s="39" t="s">
        <v>60</v>
      </c>
      <c r="C73" s="49">
        <v>4.0214999999999996</v>
      </c>
      <c r="D73" s="37">
        <v>0</v>
      </c>
      <c r="E73" s="38">
        <f t="shared" si="3"/>
        <v>0</v>
      </c>
      <c r="F73" s="38">
        <f t="shared" si="4"/>
        <v>-4.0214999999999996</v>
      </c>
    </row>
    <row r="74" spans="1:7" s="6" customFormat="1" ht="17.25" customHeight="1">
      <c r="A74" s="35" t="s">
        <v>61</v>
      </c>
      <c r="B74" s="39" t="s">
        <v>62</v>
      </c>
      <c r="C74" s="49">
        <v>958.06264999999996</v>
      </c>
      <c r="D74" s="37">
        <v>884.88638000000003</v>
      </c>
      <c r="E74" s="38">
        <f t="shared" si="3"/>
        <v>92.362057951011877</v>
      </c>
      <c r="F74" s="38">
        <f t="shared" si="4"/>
        <v>-73.176269999999931</v>
      </c>
      <c r="G74" s="50"/>
    </row>
    <row r="75" spans="1:7" s="6" customFormat="1" ht="15" hidden="1" customHeight="1">
      <c r="A75" s="35" t="s">
        <v>61</v>
      </c>
      <c r="B75" s="39" t="s">
        <v>62</v>
      </c>
      <c r="C75" s="49">
        <v>0</v>
      </c>
      <c r="D75" s="37">
        <v>0</v>
      </c>
      <c r="E75" s="38" t="e">
        <f t="shared" si="3"/>
        <v>#DIV/0!</v>
      </c>
      <c r="F75" s="38">
        <f t="shared" si="4"/>
        <v>0</v>
      </c>
      <c r="G75" s="50"/>
    </row>
    <row r="76" spans="1:7">
      <c r="A76" s="35" t="s">
        <v>63</v>
      </c>
      <c r="B76" s="39" t="s">
        <v>64</v>
      </c>
      <c r="C76" s="49">
        <v>3921.1786000000002</v>
      </c>
      <c r="D76" s="37">
        <v>433.73101000000003</v>
      </c>
      <c r="E76" s="38">
        <f t="shared" si="3"/>
        <v>11.061240872833491</v>
      </c>
      <c r="F76" s="38">
        <f t="shared" si="4"/>
        <v>-3487.4475900000002</v>
      </c>
    </row>
    <row r="77" spans="1:7">
      <c r="A77" s="35" t="s">
        <v>65</v>
      </c>
      <c r="B77" s="39" t="s">
        <v>66</v>
      </c>
      <c r="C77" s="49">
        <v>160</v>
      </c>
      <c r="D77" s="37">
        <v>126.47</v>
      </c>
      <c r="E77" s="38">
        <f t="shared" si="3"/>
        <v>79.043750000000003</v>
      </c>
      <c r="F77" s="38">
        <f t="shared" si="4"/>
        <v>-33.53</v>
      </c>
    </row>
    <row r="78" spans="1:7" s="6" customFormat="1" ht="17.25" customHeight="1">
      <c r="A78" s="30" t="s">
        <v>67</v>
      </c>
      <c r="B78" s="31" t="s">
        <v>68</v>
      </c>
      <c r="C78" s="32">
        <f>SUM(C79:C81)</f>
        <v>858.72850000000005</v>
      </c>
      <c r="D78" s="32">
        <f>SUM(D79:D81)</f>
        <v>525.24989000000005</v>
      </c>
      <c r="E78" s="34">
        <f t="shared" si="3"/>
        <v>61.166001827119985</v>
      </c>
      <c r="F78" s="34">
        <f t="shared" si="4"/>
        <v>-333.47861</v>
      </c>
    </row>
    <row r="79" spans="1:7" hidden="1">
      <c r="A79" s="35" t="s">
        <v>69</v>
      </c>
      <c r="B79" s="51" t="s">
        <v>70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 hidden="1">
      <c r="A80" s="35" t="s">
        <v>71</v>
      </c>
      <c r="B80" s="51" t="s">
        <v>72</v>
      </c>
      <c r="C80" s="37"/>
      <c r="D80" s="37"/>
      <c r="E80" s="38" t="e">
        <f t="shared" si="3"/>
        <v>#DIV/0!</v>
      </c>
      <c r="F80" s="38">
        <f t="shared" si="4"/>
        <v>0</v>
      </c>
    </row>
    <row r="81" spans="1:6">
      <c r="A81" s="35" t="s">
        <v>73</v>
      </c>
      <c r="B81" s="39" t="s">
        <v>74</v>
      </c>
      <c r="C81" s="37">
        <v>858.72850000000005</v>
      </c>
      <c r="D81" s="37">
        <v>525.24989000000005</v>
      </c>
      <c r="E81" s="38">
        <f t="shared" si="3"/>
        <v>61.166001827119985</v>
      </c>
      <c r="F81" s="38">
        <f t="shared" si="4"/>
        <v>-333.47861</v>
      </c>
    </row>
    <row r="82" spans="1:6" s="6" customFormat="1" ht="32.25" customHeight="1">
      <c r="A82" s="30" t="s">
        <v>85</v>
      </c>
      <c r="B82" s="31" t="s">
        <v>86</v>
      </c>
      <c r="C82" s="32">
        <f>C83</f>
        <v>1497.1</v>
      </c>
      <c r="D82" s="32">
        <f>D83</f>
        <v>1016.32</v>
      </c>
      <c r="E82" s="34">
        <f t="shared" si="3"/>
        <v>67.885912764678395</v>
      </c>
      <c r="F82" s="34">
        <f t="shared" si="4"/>
        <v>-480.77999999999986</v>
      </c>
    </row>
    <row r="83" spans="1:6" ht="14.25" customHeight="1">
      <c r="A83" s="35" t="s">
        <v>87</v>
      </c>
      <c r="B83" s="39" t="s">
        <v>233</v>
      </c>
      <c r="C83" s="37">
        <v>1497.1</v>
      </c>
      <c r="D83" s="37">
        <v>1016.32</v>
      </c>
      <c r="E83" s="38">
        <f t="shared" si="3"/>
        <v>67.885912764678395</v>
      </c>
      <c r="F83" s="38">
        <f t="shared" si="4"/>
        <v>-480.77999999999986</v>
      </c>
    </row>
    <row r="84" spans="1:6" s="6" customFormat="1" ht="18.75" customHeight="1">
      <c r="A84" s="52">
        <v>1000</v>
      </c>
      <c r="B84" s="31" t="s">
        <v>88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4.25" customHeight="1">
      <c r="A85" s="53">
        <v>1001</v>
      </c>
      <c r="B85" s="54" t="s">
        <v>89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1003</v>
      </c>
      <c r="B86" s="54" t="s">
        <v>90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6.5" hidden="1" customHeight="1">
      <c r="A87" s="53">
        <v>1004</v>
      </c>
      <c r="B87" s="54" t="s">
        <v>91</v>
      </c>
      <c r="C87" s="37"/>
      <c r="D87" s="55"/>
      <c r="E87" s="38" t="e">
        <f t="shared" si="3"/>
        <v>#DIV/0!</v>
      </c>
      <c r="F87" s="38">
        <f t="shared" si="4"/>
        <v>0</v>
      </c>
    </row>
    <row r="88" spans="1:6" ht="15" customHeight="1">
      <c r="A88" s="35" t="s">
        <v>92</v>
      </c>
      <c r="B88" s="39" t="s">
        <v>93</v>
      </c>
      <c r="C88" s="37">
        <v>0</v>
      </c>
      <c r="D88" s="37">
        <v>0</v>
      </c>
      <c r="E88" s="38"/>
      <c r="F88" s="38">
        <f t="shared" si="4"/>
        <v>0</v>
      </c>
    </row>
    <row r="89" spans="1:6" ht="15" customHeight="1">
      <c r="A89" s="30" t="s">
        <v>94</v>
      </c>
      <c r="B89" s="31" t="s">
        <v>95</v>
      </c>
      <c r="C89" s="32"/>
      <c r="D89" s="32">
        <f>D90+D91+D92+D93+D94</f>
        <v>0</v>
      </c>
      <c r="E89" s="38" t="e">
        <f t="shared" si="3"/>
        <v>#DIV/0!</v>
      </c>
      <c r="F89" s="22">
        <f>F90+F91+F92+F93+F94</f>
        <v>0</v>
      </c>
    </row>
    <row r="90" spans="1:6" ht="16.5" hidden="1" customHeight="1">
      <c r="A90" s="35" t="s">
        <v>96</v>
      </c>
      <c r="B90" s="39" t="s">
        <v>97</v>
      </c>
      <c r="C90" s="37"/>
      <c r="D90" s="37">
        <v>0</v>
      </c>
      <c r="E90" s="38" t="e">
        <f t="shared" si="3"/>
        <v>#DIV/0!</v>
      </c>
      <c r="F90" s="38">
        <f>SUM(D90-C90)</f>
        <v>0</v>
      </c>
    </row>
    <row r="91" spans="1:6" ht="18.75" hidden="1" customHeight="1">
      <c r="A91" s="35" t="s">
        <v>98</v>
      </c>
      <c r="B91" s="39" t="s">
        <v>99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15" hidden="1" customHeight="1">
      <c r="A92" s="35" t="s">
        <v>100</v>
      </c>
      <c r="B92" s="39" t="s">
        <v>101</v>
      </c>
      <c r="C92" s="37"/>
      <c r="D92" s="37"/>
      <c r="E92" s="38" t="e">
        <f t="shared" si="3"/>
        <v>#DIV/0!</v>
      </c>
      <c r="F92" s="38"/>
    </row>
    <row r="93" spans="1:6" ht="14.25" hidden="1" customHeight="1">
      <c r="A93" s="35" t="s">
        <v>102</v>
      </c>
      <c r="B93" s="39" t="s">
        <v>103</v>
      </c>
      <c r="C93" s="37"/>
      <c r="D93" s="37"/>
      <c r="E93" s="38" t="e">
        <f t="shared" si="3"/>
        <v>#DIV/0!</v>
      </c>
      <c r="F93" s="38"/>
    </row>
    <row r="94" spans="1:6" ht="18" hidden="1" customHeight="1">
      <c r="A94" s="35" t="s">
        <v>104</v>
      </c>
      <c r="B94" s="39" t="s">
        <v>105</v>
      </c>
      <c r="C94" s="37"/>
      <c r="D94" s="37"/>
      <c r="E94" s="38" t="e">
        <f t="shared" si="3"/>
        <v>#DIV/0!</v>
      </c>
      <c r="F94" s="38"/>
    </row>
    <row r="95" spans="1:6" s="6" customFormat="1" ht="22.5" hidden="1" customHeight="1">
      <c r="A95" s="52">
        <v>1400</v>
      </c>
      <c r="B95" s="56" t="s">
        <v>114</v>
      </c>
      <c r="C95" s="48"/>
      <c r="D95" s="48">
        <v>0</v>
      </c>
      <c r="E95" s="34" t="e">
        <f t="shared" si="3"/>
        <v>#DIV/0!</v>
      </c>
      <c r="F95" s="34">
        <f t="shared" si="4"/>
        <v>0</v>
      </c>
    </row>
    <row r="96" spans="1:6" ht="30" hidden="1" customHeight="1">
      <c r="A96" s="53">
        <v>1401</v>
      </c>
      <c r="B96" s="54" t="s">
        <v>115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8" ht="18" customHeight="1">
      <c r="A97" s="30" t="s">
        <v>94</v>
      </c>
      <c r="B97" s="31" t="s">
        <v>95</v>
      </c>
      <c r="C97" s="48">
        <f>C98</f>
        <v>25</v>
      </c>
      <c r="D97" s="32">
        <f>D98</f>
        <v>0</v>
      </c>
      <c r="E97" s="34">
        <f t="shared" si="3"/>
        <v>0</v>
      </c>
      <c r="F97" s="34">
        <f t="shared" si="4"/>
        <v>-25</v>
      </c>
    </row>
    <row r="98" spans="1:8" ht="18" customHeight="1">
      <c r="A98" s="35" t="s">
        <v>96</v>
      </c>
      <c r="B98" s="39" t="s">
        <v>97</v>
      </c>
      <c r="C98" s="49">
        <v>25</v>
      </c>
      <c r="D98" s="37">
        <v>0</v>
      </c>
      <c r="E98" s="38">
        <f t="shared" si="3"/>
        <v>0</v>
      </c>
      <c r="F98" s="38">
        <f t="shared" si="4"/>
        <v>-25</v>
      </c>
    </row>
    <row r="99" spans="1:8" s="6" customFormat="1">
      <c r="A99" s="52"/>
      <c r="B99" s="57" t="s">
        <v>118</v>
      </c>
      <c r="C99" s="253">
        <f>C56+C64+C66+C72+C78+C82+C97+C84</f>
        <v>8755.3822500000006</v>
      </c>
      <c r="D99" s="253">
        <f>D56+D64+D66+D72+D78+D82+D97+D84</f>
        <v>3862.4283800000003</v>
      </c>
      <c r="E99" s="34">
        <f t="shared" si="3"/>
        <v>44.114902921571471</v>
      </c>
      <c r="F99" s="34">
        <f t="shared" si="4"/>
        <v>-4892.9538700000003</v>
      </c>
      <c r="G99" s="200">
        <f>8096.52307-C99</f>
        <v>-658.85918000000038</v>
      </c>
      <c r="H99" s="200">
        <f>899.25122-D99</f>
        <v>-2963.1771600000002</v>
      </c>
    </row>
    <row r="100" spans="1:8" ht="16.5" customHeight="1">
      <c r="C100" s="126"/>
      <c r="D100" s="101"/>
    </row>
    <row r="101" spans="1:8" s="65" customFormat="1" ht="20.25" customHeight="1">
      <c r="A101" s="63" t="s">
        <v>119</v>
      </c>
      <c r="B101" s="63"/>
      <c r="C101" s="116"/>
      <c r="D101" s="64" t="s">
        <v>274</v>
      </c>
    </row>
    <row r="102" spans="1:8" s="65" customFormat="1" ht="13.5" customHeight="1">
      <c r="A102" s="66" t="s">
        <v>120</v>
      </c>
      <c r="B102" s="66"/>
      <c r="C102" s="65" t="s">
        <v>121</v>
      </c>
    </row>
    <row r="104" spans="1:8" ht="5.25" customHeight="1"/>
    <row r="143" hidden="1"/>
  </sheetData>
  <customSheetViews>
    <customSheetView guid="{61FF8493-E373-4DFF-BB86-59B971567639}" scale="70" showPageBreaks="1" printArea="1" hiddenRows="1" view="pageBreakPreview" topLeftCell="A31">
      <selection activeCell="D4" sqref="D4"/>
      <pageMargins left="0.70866141732283472" right="0.70866141732283472" top="0.74803149606299213" bottom="0.74803149606299213" header="0.31496062992125984" footer="0.31496062992125984"/>
      <pageSetup paperSize="9" scale="57" orientation="portrait" r:id="rId1"/>
    </customSheetView>
    <customSheetView guid="{5BFCA170-DEAE-4D2C-98A0-1E68B427AC01}" showPageBreaks="1" printArea="1" hiddenRows="1" topLeftCell="A20">
      <selection activeCell="C42" sqref="C42"/>
      <pageMargins left="0.7" right="0.7" top="0.75" bottom="0.75" header="0.3" footer="0.3"/>
      <pageSetup paperSize="9" scale="48" orientation="portrait" r:id="rId2"/>
    </customSheetView>
    <customSheetView guid="{B31C8DB7-3E78-4144-A6B5-8DE36DE63F0E}" showPageBreaks="1" printArea="1" hiddenRows="1" topLeftCell="A54">
      <selection activeCell="D76" sqref="D76"/>
      <pageMargins left="0.7" right="0.7" top="0.75" bottom="0.75" header="0.3" footer="0.3"/>
      <pageSetup paperSize="9" scale="48" orientation="portrait" r:id="rId3"/>
    </customSheetView>
    <customSheetView guid="{1A52382B-3765-4E8C-903F-6B8919B7242E}" scale="70" showPageBreaks="1" printArea="1" hiddenRows="1" view="pageBreakPreview" topLeftCell="A40">
      <selection activeCell="C72" sqref="C72"/>
      <pageMargins left="0.7" right="0.7" top="0.75" bottom="0.75" header="0.3" footer="0.3"/>
      <pageSetup paperSize="9" scale="48" orientation="portrait" r:id="rId4"/>
    </customSheetView>
    <customSheetView guid="{A54C432C-6C68-4B53-A75C-446EB3A61B2B}" scale="70" showPageBreaks="1" printArea="1" hiddenRows="1" view="pageBreakPreview" topLeftCell="A52">
      <selection activeCell="G99" sqref="G99"/>
      <pageMargins left="0.70866141732283472" right="0.70866141732283472" top="0.74803149606299213" bottom="0.74803149606299213" header="0.31496062992125984" footer="0.31496062992125984"/>
      <pageSetup paperSize="9" scale="64" orientation="portrait" r:id="rId5"/>
    </customSheetView>
    <customSheetView guid="{3DCB9AAA-F09C-4EA6-B992-F93E466D374A}" hiddenRows="1" topLeftCell="A20">
      <selection activeCell="C42" sqref="C42"/>
      <pageMargins left="0.7" right="0.7" top="0.75" bottom="0.75" header="0.3" footer="0.3"/>
      <pageSetup paperSize="9" scale="48" orientation="portrait" r:id="rId6"/>
    </customSheetView>
    <customSheetView guid="{1718F1EE-9F48-4DBE-9531-3B70F9C4A5DD}" scale="70" showPageBreaks="1" printArea="1" hiddenRows="1" view="pageBreakPreview" topLeftCell="A18">
      <selection activeCell="D29" sqref="D29"/>
      <pageMargins left="0.7" right="0.7" top="0.75" bottom="0.75" header="0.3" footer="0.3"/>
      <pageSetup paperSize="9" scale="41" orientation="portrait" r:id="rId7"/>
    </customSheetView>
    <customSheetView guid="{42584DC0-1D41-4C93-9B38-C388E7B8DAC4}" scale="70" showPageBreaks="1" printArea="1" hiddenRows="1" view="pageBreakPreview" topLeftCell="A55">
      <selection activeCell="D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8"/>
    </customSheetView>
    <customSheetView guid="{B30CE22D-C12F-4E12-8BB9-3AAE0A6991CC}" scale="70" showPageBreaks="1" printArea="1" hiddenRows="1" view="pageBreakPreview" topLeftCell="A28">
      <selection activeCell="C98" sqref="C98"/>
      <pageMargins left="0.70866141732283472" right="0.70866141732283472" top="0.74803149606299213" bottom="0.74803149606299213" header="0.31496062992125984" footer="0.31496062992125984"/>
      <pageSetup paperSize="9" scale="57" orientation="portrait" r:id="rId9"/>
    </customSheetView>
    <customSheetView guid="{61528DAC-5C4C-48F4-ADE2-8A724B05A086}" scale="70" showPageBreaks="1" printArea="1" hiddenRows="1" view="pageBreakPreview" topLeftCell="A31">
      <selection activeCell="D4" sqref="D4"/>
      <pageMargins left="0.70866141732283472" right="0.70866141732283472" top="0.74803149606299213" bottom="0.74803149606299213" header="0.31496062992125984" footer="0.31496062992125984"/>
      <pageSetup paperSize="9" scale="57" orientation="portrait" r:id="rId10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57" orientation="portrait" r:id="rId1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/>
  <dimension ref="A1:H142"/>
  <sheetViews>
    <sheetView view="pageBreakPreview" topLeftCell="A36" zoomScale="70" zoomScaleSheetLayoutView="70" workbookViewId="0">
      <selection activeCell="D4" sqref="D4"/>
    </sheetView>
  </sheetViews>
  <sheetFormatPr defaultRowHeight="15.75"/>
  <cols>
    <col min="1" max="1" width="14.7109375" style="58" customWidth="1"/>
    <col min="2" max="2" width="57.5703125" style="59" customWidth="1"/>
    <col min="3" max="3" width="17" style="62" customWidth="1"/>
    <col min="4" max="4" width="16" style="62" customWidth="1"/>
    <col min="5" max="5" width="10.28515625" style="62" customWidth="1"/>
    <col min="6" max="6" width="9.42578125" style="62" customWidth="1"/>
    <col min="7" max="7" width="15.5703125" style="1" bestFit="1" customWidth="1"/>
    <col min="8" max="8" width="13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37" t="s">
        <v>435</v>
      </c>
      <c r="B1" s="537"/>
      <c r="C1" s="537"/>
      <c r="D1" s="537"/>
      <c r="E1" s="537"/>
      <c r="F1" s="537"/>
    </row>
    <row r="2" spans="1:6">
      <c r="A2" s="537"/>
      <c r="B2" s="537"/>
      <c r="C2" s="537"/>
      <c r="D2" s="537"/>
      <c r="E2" s="537"/>
      <c r="F2" s="537"/>
    </row>
    <row r="3" spans="1:6" ht="63">
      <c r="A3" s="2" t="s">
        <v>0</v>
      </c>
      <c r="B3" s="2" t="s">
        <v>1</v>
      </c>
      <c r="C3" s="72" t="s">
        <v>411</v>
      </c>
      <c r="D3" s="73" t="s">
        <v>421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C5+C12+C14+C17+C7</f>
        <v>997.29200000000003</v>
      </c>
      <c r="D4" s="5">
        <f>D5+D12+D14+D17+D7</f>
        <v>840.96051</v>
      </c>
      <c r="E4" s="5">
        <f>SUM(D4/C4*100)</f>
        <v>84.32440147920569</v>
      </c>
      <c r="F4" s="5">
        <f>SUM(D4-C4)</f>
        <v>-156.33149000000003</v>
      </c>
    </row>
    <row r="5" spans="1:6" s="6" customFormat="1">
      <c r="A5" s="68">
        <v>1010000000</v>
      </c>
      <c r="B5" s="67" t="s">
        <v>5</v>
      </c>
      <c r="C5" s="5">
        <f>C6</f>
        <v>79.421999999999997</v>
      </c>
      <c r="D5" s="5">
        <f>D6</f>
        <v>50.548009999999998</v>
      </c>
      <c r="E5" s="5">
        <f t="shared" ref="E5:E49" si="0">SUM(D5/C5*100)</f>
        <v>63.644846516078665</v>
      </c>
      <c r="F5" s="5">
        <f t="shared" ref="F5:F49" si="1">SUM(D5-C5)</f>
        <v>-28.873989999999999</v>
      </c>
    </row>
    <row r="6" spans="1:6">
      <c r="A6" s="7">
        <v>1010200001</v>
      </c>
      <c r="B6" s="8" t="s">
        <v>228</v>
      </c>
      <c r="C6" s="9">
        <v>79.421999999999997</v>
      </c>
      <c r="D6" s="10">
        <v>50.548009999999998</v>
      </c>
      <c r="E6" s="9">
        <f t="shared" ref="E6:E11" si="2">SUM(D6/C6*100)</f>
        <v>63.644846516078665</v>
      </c>
      <c r="F6" s="9">
        <f t="shared" si="1"/>
        <v>-28.873989999999999</v>
      </c>
    </row>
    <row r="7" spans="1:6" ht="31.5">
      <c r="A7" s="3">
        <v>1030000000</v>
      </c>
      <c r="B7" s="13" t="s">
        <v>280</v>
      </c>
      <c r="C7" s="5">
        <f>C8+C10+C9</f>
        <v>331.87</v>
      </c>
      <c r="D7" s="5">
        <f>D8+D10+D9+D11</f>
        <v>298.94466</v>
      </c>
      <c r="E7" s="5">
        <f t="shared" si="2"/>
        <v>90.078844125711882</v>
      </c>
      <c r="F7" s="5">
        <f t="shared" si="1"/>
        <v>-32.925340000000006</v>
      </c>
    </row>
    <row r="8" spans="1:6">
      <c r="A8" s="7">
        <v>1030223001</v>
      </c>
      <c r="B8" s="8" t="s">
        <v>282</v>
      </c>
      <c r="C8" s="9">
        <v>123.79</v>
      </c>
      <c r="D8" s="10">
        <v>135.32644999999999</v>
      </c>
      <c r="E8" s="9">
        <f t="shared" si="2"/>
        <v>109.31937151627756</v>
      </c>
      <c r="F8" s="9">
        <f t="shared" si="1"/>
        <v>11.536449999999988</v>
      </c>
    </row>
    <row r="9" spans="1:6">
      <c r="A9" s="7">
        <v>1030224001</v>
      </c>
      <c r="B9" s="8" t="s">
        <v>288</v>
      </c>
      <c r="C9" s="9">
        <v>1.33</v>
      </c>
      <c r="D9" s="10">
        <v>1.02884</v>
      </c>
      <c r="E9" s="9">
        <f t="shared" si="2"/>
        <v>77.356390977443596</v>
      </c>
      <c r="F9" s="9">
        <f t="shared" si="1"/>
        <v>-0.30116000000000009</v>
      </c>
    </row>
    <row r="10" spans="1:6">
      <c r="A10" s="7">
        <v>1030225001</v>
      </c>
      <c r="B10" s="8" t="s">
        <v>281</v>
      </c>
      <c r="C10" s="9">
        <v>206.75</v>
      </c>
      <c r="D10" s="10">
        <v>185.47713999999999</v>
      </c>
      <c r="E10" s="9">
        <f t="shared" si="2"/>
        <v>89.710829504232166</v>
      </c>
      <c r="F10" s="9">
        <f t="shared" si="1"/>
        <v>-21.272860000000009</v>
      </c>
    </row>
    <row r="11" spans="1:6">
      <c r="A11" s="7">
        <v>1030226001</v>
      </c>
      <c r="B11" s="8" t="s">
        <v>290</v>
      </c>
      <c r="C11" s="9">
        <v>0</v>
      </c>
      <c r="D11" s="10">
        <v>-22.88777</v>
      </c>
      <c r="E11" s="9" t="e">
        <f t="shared" si="2"/>
        <v>#DIV/0!</v>
      </c>
      <c r="F11" s="9">
        <f t="shared" si="1"/>
        <v>-22.88777</v>
      </c>
    </row>
    <row r="12" spans="1:6" s="6" customFormat="1">
      <c r="A12" s="68">
        <v>1050000000</v>
      </c>
      <c r="B12" s="67" t="s">
        <v>6</v>
      </c>
      <c r="C12" s="5">
        <f>SUM(C13:C13)</f>
        <v>5</v>
      </c>
      <c r="D12" s="5">
        <f>SUM(D13:D13)</f>
        <v>6.9966900000000001</v>
      </c>
      <c r="E12" s="5">
        <f t="shared" si="0"/>
        <v>139.93379999999999</v>
      </c>
      <c r="F12" s="5">
        <f t="shared" si="1"/>
        <v>1.9966900000000001</v>
      </c>
    </row>
    <row r="13" spans="1:6" ht="15.75" customHeight="1">
      <c r="A13" s="7">
        <v>1050300000</v>
      </c>
      <c r="B13" s="11" t="s">
        <v>229</v>
      </c>
      <c r="C13" s="12">
        <v>5</v>
      </c>
      <c r="D13" s="10">
        <v>6.9966900000000001</v>
      </c>
      <c r="E13" s="9">
        <f t="shared" si="0"/>
        <v>139.93379999999999</v>
      </c>
      <c r="F13" s="9">
        <f t="shared" si="1"/>
        <v>1.9966900000000001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571</v>
      </c>
      <c r="D14" s="5">
        <f>D15+D16</f>
        <v>480.82114999999999</v>
      </c>
      <c r="E14" s="5">
        <f t="shared" si="0"/>
        <v>84.206856392294213</v>
      </c>
      <c r="F14" s="5">
        <f t="shared" si="1"/>
        <v>-90.178850000000011</v>
      </c>
    </row>
    <row r="15" spans="1:6" s="6" customFormat="1" ht="15.75" customHeight="1">
      <c r="A15" s="7">
        <v>1060100000</v>
      </c>
      <c r="B15" s="11" t="s">
        <v>8</v>
      </c>
      <c r="C15" s="9">
        <v>179</v>
      </c>
      <c r="D15" s="10">
        <v>271.53742999999997</v>
      </c>
      <c r="E15" s="9">
        <f t="shared" si="0"/>
        <v>151.69688826815641</v>
      </c>
      <c r="F15" s="9">
        <f>SUM(D15-C15)</f>
        <v>92.537429999999972</v>
      </c>
    </row>
    <row r="16" spans="1:6" ht="15.75" customHeight="1">
      <c r="A16" s="7">
        <v>1060600000</v>
      </c>
      <c r="B16" s="11" t="s">
        <v>7</v>
      </c>
      <c r="C16" s="9">
        <v>392</v>
      </c>
      <c r="D16" s="10">
        <v>209.28371999999999</v>
      </c>
      <c r="E16" s="9">
        <f t="shared" si="0"/>
        <v>53.388704081632653</v>
      </c>
      <c r="F16" s="9">
        <f t="shared" si="1"/>
        <v>-182.71628000000001</v>
      </c>
    </row>
    <row r="17" spans="1:6" s="6" customFormat="1">
      <c r="A17" s="3">
        <v>1080000000</v>
      </c>
      <c r="B17" s="4" t="s">
        <v>10</v>
      </c>
      <c r="C17" s="5">
        <f>C18</f>
        <v>10</v>
      </c>
      <c r="D17" s="5">
        <f>D18</f>
        <v>3.65</v>
      </c>
      <c r="E17" s="5">
        <f t="shared" si="0"/>
        <v>36.5</v>
      </c>
      <c r="F17" s="5">
        <f t="shared" si="1"/>
        <v>-6.35</v>
      </c>
    </row>
    <row r="18" spans="1:6" ht="18" customHeight="1">
      <c r="A18" s="7">
        <v>1080400001</v>
      </c>
      <c r="B18" s="8" t="s">
        <v>227</v>
      </c>
      <c r="C18" s="9">
        <v>10</v>
      </c>
      <c r="D18" s="10">
        <v>3.65</v>
      </c>
      <c r="E18" s="9">
        <f t="shared" si="0"/>
        <v>36.5</v>
      </c>
      <c r="F18" s="9">
        <f t="shared" si="1"/>
        <v>-6.35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7.75" hidden="1" customHeight="1">
      <c r="A20" s="68">
        <v>1090000000</v>
      </c>
      <c r="B20" s="69" t="s">
        <v>123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0.75" hidden="1" customHeight="1">
      <c r="A21" s="7">
        <v>1090100000</v>
      </c>
      <c r="B21" s="8" t="s">
        <v>124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3.5" hidden="1" customHeight="1">
      <c r="A22" s="7">
        <v>1090400000</v>
      </c>
      <c r="B22" s="8" t="s">
        <v>125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126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.25" hidden="1" customHeight="1">
      <c r="A24" s="7">
        <v>1090700000</v>
      </c>
      <c r="B24" s="8" t="s">
        <v>127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C26+C29+C31+C34</f>
        <v>97</v>
      </c>
      <c r="D25" s="5">
        <f>D27+D29+D34</f>
        <v>76.967389999999995</v>
      </c>
      <c r="E25" s="5">
        <f t="shared" si="0"/>
        <v>79.347824742268031</v>
      </c>
      <c r="F25" s="5">
        <f t="shared" si="1"/>
        <v>-20.032610000000005</v>
      </c>
    </row>
    <row r="26" spans="1:6" s="6" customFormat="1" ht="30" customHeight="1">
      <c r="A26" s="68">
        <v>1110000000</v>
      </c>
      <c r="B26" s="69" t="s">
        <v>128</v>
      </c>
      <c r="C26" s="5">
        <f>C27+C28</f>
        <v>97</v>
      </c>
      <c r="D26" s="5">
        <f>D27</f>
        <v>76.967389999999995</v>
      </c>
      <c r="E26" s="5">
        <f t="shared" si="0"/>
        <v>79.347824742268031</v>
      </c>
      <c r="F26" s="5">
        <f t="shared" si="1"/>
        <v>-20.032610000000005</v>
      </c>
    </row>
    <row r="27" spans="1:6" ht="17.25" customHeight="1">
      <c r="A27" s="16">
        <v>1110502510</v>
      </c>
      <c r="B27" s="17" t="s">
        <v>225</v>
      </c>
      <c r="C27" s="12">
        <v>97</v>
      </c>
      <c r="D27" s="10">
        <v>76.967389999999995</v>
      </c>
      <c r="E27" s="9">
        <f t="shared" si="0"/>
        <v>79.347824742268031</v>
      </c>
      <c r="F27" s="9">
        <f t="shared" si="1"/>
        <v>-20.032610000000005</v>
      </c>
    </row>
    <row r="28" spans="1:6" ht="0.75" hidden="1" customHeight="1">
      <c r="A28" s="7">
        <v>1110503505</v>
      </c>
      <c r="B28" s="11" t="s">
        <v>224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9.25" hidden="1">
      <c r="A29" s="68">
        <v>1130000000</v>
      </c>
      <c r="B29" s="69" t="s">
        <v>130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idden="1">
      <c r="A30" s="7">
        <v>1130305005</v>
      </c>
      <c r="B30" s="8" t="s">
        <v>14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16.5" hidden="1" customHeight="1">
      <c r="A31" s="70">
        <v>1140000000</v>
      </c>
      <c r="B31" s="71" t="s">
        <v>131</v>
      </c>
      <c r="C31" s="5">
        <f>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5.75" hidden="1" customHeight="1">
      <c r="A32" s="16">
        <v>1140200000</v>
      </c>
      <c r="B32" s="18" t="s">
        <v>132</v>
      </c>
      <c r="C32" s="9"/>
      <c r="D32" s="10"/>
      <c r="E32" s="9" t="e">
        <f t="shared" si="0"/>
        <v>#DIV/0!</v>
      </c>
      <c r="F32" s="9">
        <f t="shared" si="1"/>
        <v>0</v>
      </c>
    </row>
    <row r="33" spans="1:7" ht="18" hidden="1" customHeight="1">
      <c r="A33" s="7">
        <v>1140600000</v>
      </c>
      <c r="B33" s="8" t="s">
        <v>222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idden="1">
      <c r="A34" s="3">
        <v>1170000000</v>
      </c>
      <c r="B34" s="13" t="s">
        <v>134</v>
      </c>
      <c r="C34" s="5">
        <f>C35+C36</f>
        <v>0</v>
      </c>
      <c r="D34" s="5">
        <f>D35+D36</f>
        <v>0</v>
      </c>
      <c r="E34" s="5" t="e">
        <f t="shared" si="0"/>
        <v>#DIV/0!</v>
      </c>
      <c r="F34" s="5">
        <f t="shared" si="1"/>
        <v>0</v>
      </c>
    </row>
    <row r="35" spans="1:7" hidden="1">
      <c r="A35" s="7">
        <v>1170105005</v>
      </c>
      <c r="B35" s="8" t="s">
        <v>17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7" ht="1.5" customHeight="1">
      <c r="A36" s="7">
        <v>1170505005</v>
      </c>
      <c r="B36" s="11" t="s">
        <v>220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7" s="6" customFormat="1" ht="18.75" customHeight="1">
      <c r="A37" s="3">
        <v>1000000000</v>
      </c>
      <c r="B37" s="4" t="s">
        <v>18</v>
      </c>
      <c r="C37" s="127">
        <f>SUM(C4,C25)</f>
        <v>1094.2919999999999</v>
      </c>
      <c r="D37" s="127">
        <f>D4+D25</f>
        <v>917.92790000000002</v>
      </c>
      <c r="E37" s="5">
        <f t="shared" si="0"/>
        <v>83.883268816732652</v>
      </c>
      <c r="F37" s="5">
        <f t="shared" si="1"/>
        <v>-176.36409999999989</v>
      </c>
    </row>
    <row r="38" spans="1:7" s="6" customFormat="1">
      <c r="A38" s="3">
        <v>2000000000</v>
      </c>
      <c r="B38" s="4" t="s">
        <v>19</v>
      </c>
      <c r="C38" s="5">
        <f>C39+C41+C42+C43+C44+C45</f>
        <v>3968.0657200000005</v>
      </c>
      <c r="D38" s="5">
        <f>D39+D41+D42+D43+D45+D44</f>
        <v>3024.2987200000002</v>
      </c>
      <c r="E38" s="5">
        <f t="shared" si="0"/>
        <v>76.215943318600083</v>
      </c>
      <c r="F38" s="5">
        <f t="shared" si="1"/>
        <v>-943.76700000000028</v>
      </c>
      <c r="G38" s="19"/>
    </row>
    <row r="39" spans="1:7" ht="14.25" customHeight="1">
      <c r="A39" s="16">
        <v>2021000000</v>
      </c>
      <c r="B39" s="17" t="s">
        <v>20</v>
      </c>
      <c r="C39" s="99">
        <v>1275.4000000000001</v>
      </c>
      <c r="D39" s="99">
        <v>1020.6180000000001</v>
      </c>
      <c r="E39" s="9">
        <f t="shared" si="0"/>
        <v>80.02336521875489</v>
      </c>
      <c r="F39" s="9">
        <f t="shared" si="1"/>
        <v>-254.78200000000004</v>
      </c>
    </row>
    <row r="40" spans="1:7" ht="15.75" hidden="1" customHeight="1">
      <c r="A40" s="16">
        <v>2020100310</v>
      </c>
      <c r="B40" s="17" t="s">
        <v>231</v>
      </c>
      <c r="C40" s="99"/>
      <c r="D40" s="20">
        <v>0</v>
      </c>
      <c r="E40" s="9" t="e">
        <f t="shared" si="0"/>
        <v>#DIV/0!</v>
      </c>
      <c r="F40" s="9">
        <f t="shared" si="1"/>
        <v>0</v>
      </c>
    </row>
    <row r="41" spans="1:7" ht="15.75" customHeight="1">
      <c r="A41" s="16">
        <v>2021500200</v>
      </c>
      <c r="B41" s="17" t="s">
        <v>231</v>
      </c>
      <c r="C41" s="99">
        <v>90</v>
      </c>
      <c r="D41" s="20">
        <v>67.5</v>
      </c>
      <c r="E41" s="9">
        <f t="shared" si="0"/>
        <v>75</v>
      </c>
      <c r="F41" s="9">
        <f t="shared" si="1"/>
        <v>-22.5</v>
      </c>
    </row>
    <row r="42" spans="1:7">
      <c r="A42" s="16">
        <v>2022000000</v>
      </c>
      <c r="B42" s="17" t="s">
        <v>21</v>
      </c>
      <c r="C42" s="99">
        <v>1474.0385200000001</v>
      </c>
      <c r="D42" s="10">
        <v>1142.60852</v>
      </c>
      <c r="E42" s="9">
        <f t="shared" si="0"/>
        <v>77.51551295959348</v>
      </c>
      <c r="F42" s="9">
        <f t="shared" si="1"/>
        <v>-331.43000000000006</v>
      </c>
    </row>
    <row r="43" spans="1:7" ht="17.25" customHeight="1">
      <c r="A43" s="16">
        <v>2023000000</v>
      </c>
      <c r="B43" s="17" t="s">
        <v>22</v>
      </c>
      <c r="C43" s="12">
        <v>92.456000000000003</v>
      </c>
      <c r="D43" s="187">
        <v>67.400999999999996</v>
      </c>
      <c r="E43" s="9">
        <f t="shared" si="0"/>
        <v>72.900622999048196</v>
      </c>
      <c r="F43" s="9">
        <f t="shared" si="1"/>
        <v>-25.055000000000007</v>
      </c>
    </row>
    <row r="44" spans="1:7" ht="13.5" customHeight="1">
      <c r="A44" s="16">
        <v>2020400000</v>
      </c>
      <c r="B44" s="17" t="s">
        <v>23</v>
      </c>
      <c r="C44" s="12">
        <v>1030</v>
      </c>
      <c r="D44" s="188">
        <v>720</v>
      </c>
      <c r="E44" s="9">
        <f t="shared" si="0"/>
        <v>69.902912621359221</v>
      </c>
      <c r="F44" s="9">
        <f t="shared" si="1"/>
        <v>-310</v>
      </c>
    </row>
    <row r="45" spans="1:7" ht="14.25" customHeight="1">
      <c r="A45" s="16">
        <v>2070500010</v>
      </c>
      <c r="B45" s="8" t="s">
        <v>352</v>
      </c>
      <c r="C45" s="12">
        <v>6.1711999999999998</v>
      </c>
      <c r="D45" s="188">
        <v>6.1711999999999998</v>
      </c>
      <c r="E45" s="9">
        <f t="shared" si="0"/>
        <v>100</v>
      </c>
      <c r="F45" s="9">
        <f t="shared" si="1"/>
        <v>0</v>
      </c>
    </row>
    <row r="46" spans="1:7" ht="14.25" hidden="1" customHeight="1">
      <c r="A46" s="7">
        <v>2190500005</v>
      </c>
      <c r="B46" s="11" t="s">
        <v>25</v>
      </c>
      <c r="C46" s="14"/>
      <c r="D46" s="14"/>
      <c r="E46" s="5"/>
      <c r="F46" s="5">
        <f>SUM(D46-C46)</f>
        <v>0</v>
      </c>
    </row>
    <row r="47" spans="1:7" s="6" customFormat="1" ht="16.5" hidden="1" customHeight="1">
      <c r="A47" s="3">
        <v>3000000000</v>
      </c>
      <c r="B47" s="13" t="s">
        <v>26</v>
      </c>
      <c r="C47" s="191">
        <v>0</v>
      </c>
      <c r="D47" s="14">
        <v>0</v>
      </c>
      <c r="E47" s="5" t="e">
        <f t="shared" si="0"/>
        <v>#DIV/0!</v>
      </c>
      <c r="F47" s="5">
        <f t="shared" si="1"/>
        <v>0</v>
      </c>
    </row>
    <row r="48" spans="1:7" s="6" customFormat="1" ht="21" hidden="1" customHeight="1">
      <c r="A48" s="3">
        <v>2190500010</v>
      </c>
      <c r="B48" s="13" t="s">
        <v>325</v>
      </c>
      <c r="C48" s="191">
        <v>0</v>
      </c>
      <c r="D48" s="14">
        <v>0</v>
      </c>
      <c r="E48" s="5"/>
      <c r="F48" s="5"/>
    </row>
    <row r="49" spans="1:8" s="6" customFormat="1" ht="16.5" customHeight="1">
      <c r="A49" s="3"/>
      <c r="B49" s="4" t="s">
        <v>27</v>
      </c>
      <c r="C49" s="254">
        <f>C37+C38</f>
        <v>5062.35772</v>
      </c>
      <c r="D49" s="254">
        <f>D37+D38</f>
        <v>3942.2266200000004</v>
      </c>
      <c r="E49" s="5">
        <f t="shared" si="0"/>
        <v>77.873331717064048</v>
      </c>
      <c r="F49" s="5">
        <f t="shared" si="1"/>
        <v>-1120.1310999999996</v>
      </c>
      <c r="G49" s="200"/>
      <c r="H49" s="249"/>
    </row>
    <row r="50" spans="1:8" s="6" customFormat="1" ht="15.75" customHeight="1">
      <c r="A50" s="3"/>
      <c r="B50" s="21" t="s">
        <v>320</v>
      </c>
      <c r="C50" s="194">
        <f>C49-C96</f>
        <v>-283.55249999999978</v>
      </c>
      <c r="D50" s="194">
        <f>D49-D96</f>
        <v>-58.276129999999739</v>
      </c>
      <c r="E50" s="22"/>
      <c r="F50" s="22"/>
    </row>
    <row r="51" spans="1:8">
      <c r="A51" s="23"/>
      <c r="B51" s="24"/>
      <c r="C51" s="115"/>
      <c r="D51" s="25"/>
      <c r="E51" s="26"/>
      <c r="F51" s="27"/>
    </row>
    <row r="52" spans="1:8" ht="32.25" customHeight="1">
      <c r="A52" s="28" t="s">
        <v>0</v>
      </c>
      <c r="B52" s="28" t="s">
        <v>28</v>
      </c>
      <c r="C52" s="184" t="s">
        <v>411</v>
      </c>
      <c r="D52" s="73" t="s">
        <v>422</v>
      </c>
      <c r="E52" s="72" t="s">
        <v>2</v>
      </c>
      <c r="F52" s="74" t="s">
        <v>3</v>
      </c>
    </row>
    <row r="53" spans="1:8">
      <c r="A53" s="29">
        <v>1</v>
      </c>
      <c r="B53" s="28">
        <v>2</v>
      </c>
      <c r="C53" s="87">
        <v>3</v>
      </c>
      <c r="D53" s="87">
        <v>4</v>
      </c>
      <c r="E53" s="87">
        <v>5</v>
      </c>
      <c r="F53" s="87">
        <v>6</v>
      </c>
    </row>
    <row r="54" spans="1:8" s="6" customFormat="1" ht="16.5" customHeight="1">
      <c r="A54" s="30" t="s">
        <v>29</v>
      </c>
      <c r="B54" s="31" t="s">
        <v>30</v>
      </c>
      <c r="C54" s="32">
        <f>C55+C56+C57+C58+C59+C61+C60</f>
        <v>992.09100000000001</v>
      </c>
      <c r="D54" s="33">
        <f>D56+D61</f>
        <v>741.23558000000003</v>
      </c>
      <c r="E54" s="34">
        <f>SUM(D54/C54*100)</f>
        <v>74.714474781043265</v>
      </c>
      <c r="F54" s="34">
        <f>SUM(D54-C54)</f>
        <v>-250.85541999999998</v>
      </c>
    </row>
    <row r="55" spans="1:8" s="6" customFormat="1" ht="17.25" hidden="1" customHeight="1">
      <c r="A55" s="35" t="s">
        <v>31</v>
      </c>
      <c r="B55" s="36" t="s">
        <v>32</v>
      </c>
      <c r="C55" s="37"/>
      <c r="D55" s="37"/>
      <c r="E55" s="38"/>
      <c r="F55" s="38"/>
    </row>
    <row r="56" spans="1:8" ht="20.25" customHeight="1">
      <c r="A56" s="35" t="s">
        <v>33</v>
      </c>
      <c r="B56" s="39" t="s">
        <v>34</v>
      </c>
      <c r="C56" s="37">
        <v>984.4</v>
      </c>
      <c r="D56" s="37">
        <v>738.54507999999998</v>
      </c>
      <c r="E56" s="38">
        <f>SUM(D56/C56*100)</f>
        <v>75.024896383583908</v>
      </c>
      <c r="F56" s="38">
        <f t="shared" ref="F56:F96" si="3">SUM(D56-C56)</f>
        <v>-245.85491999999999</v>
      </c>
    </row>
    <row r="57" spans="1:8" ht="0.75" hidden="1" customHeight="1">
      <c r="A57" s="35" t="s">
        <v>35</v>
      </c>
      <c r="B57" s="39" t="s">
        <v>36</v>
      </c>
      <c r="C57" s="37"/>
      <c r="D57" s="37"/>
      <c r="E57" s="38"/>
      <c r="F57" s="38">
        <f t="shared" si="3"/>
        <v>0</v>
      </c>
    </row>
    <row r="58" spans="1:8" ht="17.25" hidden="1" customHeight="1">
      <c r="A58" s="35" t="s">
        <v>37</v>
      </c>
      <c r="B58" s="39" t="s">
        <v>38</v>
      </c>
      <c r="C58" s="37"/>
      <c r="D58" s="37"/>
      <c r="E58" s="38" t="e">
        <f t="shared" ref="E58:E96" si="4">SUM(D58/C58*100)</f>
        <v>#DIV/0!</v>
      </c>
      <c r="F58" s="38">
        <f t="shared" si="3"/>
        <v>0</v>
      </c>
    </row>
    <row r="59" spans="1:8" ht="0.75" hidden="1" customHeight="1">
      <c r="A59" s="35" t="s">
        <v>39</v>
      </c>
      <c r="B59" s="39" t="s">
        <v>40</v>
      </c>
      <c r="C59" s="37">
        <v>0</v>
      </c>
      <c r="D59" s="37">
        <v>0</v>
      </c>
      <c r="E59" s="38" t="e">
        <f t="shared" si="4"/>
        <v>#DIV/0!</v>
      </c>
      <c r="F59" s="38">
        <f t="shared" si="3"/>
        <v>0</v>
      </c>
    </row>
    <row r="60" spans="1:8" ht="15.75" customHeight="1">
      <c r="A60" s="35" t="s">
        <v>41</v>
      </c>
      <c r="B60" s="39" t="s">
        <v>42</v>
      </c>
      <c r="C60" s="40">
        <v>5</v>
      </c>
      <c r="D60" s="40">
        <v>0</v>
      </c>
      <c r="E60" s="38">
        <f t="shared" si="4"/>
        <v>0</v>
      </c>
      <c r="F60" s="38">
        <f t="shared" si="3"/>
        <v>-5</v>
      </c>
    </row>
    <row r="61" spans="1:8" ht="17.25" customHeight="1">
      <c r="A61" s="35" t="s">
        <v>43</v>
      </c>
      <c r="B61" s="39" t="s">
        <v>44</v>
      </c>
      <c r="C61" s="37">
        <v>2.6909999999999998</v>
      </c>
      <c r="D61" s="37">
        <v>2.6905000000000001</v>
      </c>
      <c r="E61" s="38">
        <f t="shared" si="4"/>
        <v>99.981419546636957</v>
      </c>
      <c r="F61" s="38">
        <f t="shared" si="3"/>
        <v>-4.9999999999972289E-4</v>
      </c>
    </row>
    <row r="62" spans="1:8" s="6" customFormat="1" ht="17.850000000000001" customHeight="1">
      <c r="A62" s="41" t="s">
        <v>45</v>
      </c>
      <c r="B62" s="42" t="s">
        <v>46</v>
      </c>
      <c r="C62" s="32">
        <f>C63</f>
        <v>89.944999999999993</v>
      </c>
      <c r="D62" s="32">
        <f>D63</f>
        <v>55.514130000000002</v>
      </c>
      <c r="E62" s="34">
        <f t="shared" si="4"/>
        <v>61.720084496080943</v>
      </c>
      <c r="F62" s="34">
        <f t="shared" si="3"/>
        <v>-34.430869999999992</v>
      </c>
    </row>
    <row r="63" spans="1:8" ht="17.850000000000001" customHeight="1">
      <c r="A63" s="43" t="s">
        <v>47</v>
      </c>
      <c r="B63" s="44" t="s">
        <v>48</v>
      </c>
      <c r="C63" s="37">
        <v>89.944999999999993</v>
      </c>
      <c r="D63" s="37">
        <v>55.514130000000002</v>
      </c>
      <c r="E63" s="38">
        <f t="shared" si="4"/>
        <v>61.720084496080943</v>
      </c>
      <c r="F63" s="38">
        <f t="shared" si="3"/>
        <v>-34.430869999999992</v>
      </c>
    </row>
    <row r="64" spans="1:8" s="6" customFormat="1" ht="17.25" customHeight="1">
      <c r="A64" s="30" t="s">
        <v>49</v>
      </c>
      <c r="B64" s="31" t="s">
        <v>50</v>
      </c>
      <c r="C64" s="32">
        <f>C67+C68+C69</f>
        <v>6.7031100000000006</v>
      </c>
      <c r="D64" s="32">
        <f>SUM(D65:D67)</f>
        <v>2.7031100000000001</v>
      </c>
      <c r="E64" s="34">
        <f t="shared" si="4"/>
        <v>40.326206790579292</v>
      </c>
      <c r="F64" s="34">
        <f t="shared" si="3"/>
        <v>-4</v>
      </c>
    </row>
    <row r="65" spans="1:7" ht="17.25" hidden="1" customHeight="1">
      <c r="A65" s="35" t="s">
        <v>51</v>
      </c>
      <c r="B65" s="39" t="s">
        <v>52</v>
      </c>
      <c r="C65" s="37"/>
      <c r="D65" s="37"/>
      <c r="E65" s="34" t="e">
        <f t="shared" si="4"/>
        <v>#DIV/0!</v>
      </c>
      <c r="F65" s="34">
        <f t="shared" si="3"/>
        <v>0</v>
      </c>
    </row>
    <row r="66" spans="1:7" ht="17.25" hidden="1" customHeight="1">
      <c r="A66" s="45" t="s">
        <v>53</v>
      </c>
      <c r="B66" s="39" t="s">
        <v>54</v>
      </c>
      <c r="C66" s="37"/>
      <c r="D66" s="37"/>
      <c r="E66" s="34" t="e">
        <f t="shared" si="4"/>
        <v>#DIV/0!</v>
      </c>
      <c r="F66" s="34">
        <f t="shared" si="3"/>
        <v>0</v>
      </c>
    </row>
    <row r="67" spans="1:7" ht="18" customHeight="1">
      <c r="A67" s="46" t="s">
        <v>55</v>
      </c>
      <c r="B67" s="47" t="s">
        <v>56</v>
      </c>
      <c r="C67" s="37">
        <v>2.7031100000000001</v>
      </c>
      <c r="D67" s="37">
        <v>2.7031100000000001</v>
      </c>
      <c r="E67" s="34">
        <f t="shared" si="4"/>
        <v>100</v>
      </c>
      <c r="F67" s="34">
        <f t="shared" si="3"/>
        <v>0</v>
      </c>
    </row>
    <row r="68" spans="1:7" ht="18" customHeight="1">
      <c r="A68" s="46" t="s">
        <v>218</v>
      </c>
      <c r="B68" s="47" t="s">
        <v>219</v>
      </c>
      <c r="C68" s="37">
        <v>2</v>
      </c>
      <c r="D68" s="37">
        <v>0</v>
      </c>
      <c r="E68" s="38">
        <f t="shared" si="4"/>
        <v>0</v>
      </c>
      <c r="F68" s="38">
        <f t="shared" si="3"/>
        <v>-2</v>
      </c>
    </row>
    <row r="69" spans="1:7" ht="18" customHeight="1">
      <c r="A69" s="46" t="s">
        <v>357</v>
      </c>
      <c r="B69" s="47" t="s">
        <v>360</v>
      </c>
      <c r="C69" s="37">
        <v>2</v>
      </c>
      <c r="D69" s="37">
        <v>0</v>
      </c>
      <c r="E69" s="38"/>
      <c r="F69" s="38"/>
    </row>
    <row r="70" spans="1:7" s="6" customFormat="1" ht="15.75" customHeight="1">
      <c r="A70" s="30" t="s">
        <v>57</v>
      </c>
      <c r="B70" s="31" t="s">
        <v>58</v>
      </c>
      <c r="C70" s="48">
        <f>SUM(C71:C74)</f>
        <v>2084.6499199999998</v>
      </c>
      <c r="D70" s="48">
        <f>D71+D72+D73+D74</f>
        <v>1621.40021</v>
      </c>
      <c r="E70" s="34">
        <f t="shared" si="4"/>
        <v>77.778057334442039</v>
      </c>
      <c r="F70" s="34">
        <f t="shared" si="3"/>
        <v>-463.24970999999982</v>
      </c>
    </row>
    <row r="71" spans="1:7" ht="16.5" customHeight="1">
      <c r="A71" s="35" t="s">
        <v>59</v>
      </c>
      <c r="B71" s="39" t="s">
        <v>60</v>
      </c>
      <c r="C71" s="49">
        <v>6.7024999999999997</v>
      </c>
      <c r="D71" s="37">
        <v>0</v>
      </c>
      <c r="E71" s="38">
        <f t="shared" si="4"/>
        <v>0</v>
      </c>
      <c r="F71" s="38">
        <f t="shared" si="3"/>
        <v>-6.7024999999999997</v>
      </c>
    </row>
    <row r="72" spans="1:7" s="6" customFormat="1" ht="19.5" customHeight="1">
      <c r="A72" s="35" t="s">
        <v>61</v>
      </c>
      <c r="B72" s="39" t="s">
        <v>62</v>
      </c>
      <c r="C72" s="49">
        <v>0</v>
      </c>
      <c r="D72" s="37">
        <v>0</v>
      </c>
      <c r="E72" s="38" t="e">
        <f t="shared" si="4"/>
        <v>#DIV/0!</v>
      </c>
      <c r="F72" s="38">
        <f t="shared" si="3"/>
        <v>0</v>
      </c>
      <c r="G72" s="50"/>
    </row>
    <row r="73" spans="1:7" ht="17.25" customHeight="1">
      <c r="A73" s="35" t="s">
        <v>63</v>
      </c>
      <c r="B73" s="39" t="s">
        <v>64</v>
      </c>
      <c r="C73" s="49">
        <v>2037.94742</v>
      </c>
      <c r="D73" s="37">
        <v>1596.06521</v>
      </c>
      <c r="E73" s="38">
        <f t="shared" si="4"/>
        <v>78.317290933835764</v>
      </c>
      <c r="F73" s="38">
        <f t="shared" si="3"/>
        <v>-441.88220999999999</v>
      </c>
    </row>
    <row r="74" spans="1:7" ht="15.75" customHeight="1">
      <c r="A74" s="35" t="s">
        <v>65</v>
      </c>
      <c r="B74" s="39" t="s">
        <v>66</v>
      </c>
      <c r="C74" s="49">
        <v>40</v>
      </c>
      <c r="D74" s="37">
        <v>25.335000000000001</v>
      </c>
      <c r="E74" s="38">
        <f t="shared" si="4"/>
        <v>63.337500000000006</v>
      </c>
      <c r="F74" s="38">
        <f t="shared" si="3"/>
        <v>-14.664999999999999</v>
      </c>
    </row>
    <row r="75" spans="1:7" s="6" customFormat="1" ht="18" customHeight="1">
      <c r="A75" s="30" t="s">
        <v>67</v>
      </c>
      <c r="B75" s="31" t="s">
        <v>68</v>
      </c>
      <c r="C75" s="32">
        <f>SUM(C76:C78)</f>
        <v>238.12430000000001</v>
      </c>
      <c r="D75" s="32">
        <f>D78</f>
        <v>167.64972</v>
      </c>
      <c r="E75" s="34">
        <f t="shared" si="4"/>
        <v>70.40428885250266</v>
      </c>
      <c r="F75" s="34">
        <f t="shared" si="3"/>
        <v>-70.474580000000003</v>
      </c>
    </row>
    <row r="76" spans="1:7" ht="15.75" hidden="1" customHeight="1">
      <c r="A76" s="35" t="s">
        <v>69</v>
      </c>
      <c r="B76" s="51" t="s">
        <v>70</v>
      </c>
      <c r="C76" s="37">
        <v>0</v>
      </c>
      <c r="D76" s="37">
        <v>0</v>
      </c>
      <c r="E76" s="38" t="e">
        <f t="shared" si="4"/>
        <v>#DIV/0!</v>
      </c>
      <c r="F76" s="38">
        <f t="shared" si="3"/>
        <v>0</v>
      </c>
    </row>
    <row r="77" spans="1:7" ht="15.75" hidden="1" customHeight="1">
      <c r="A77" s="35" t="s">
        <v>71</v>
      </c>
      <c r="B77" s="51" t="s">
        <v>72</v>
      </c>
      <c r="C77" s="37">
        <v>0</v>
      </c>
      <c r="D77" s="37"/>
      <c r="E77" s="38" t="e">
        <f t="shared" si="4"/>
        <v>#DIV/0!</v>
      </c>
      <c r="F77" s="38">
        <f t="shared" si="3"/>
        <v>0</v>
      </c>
    </row>
    <row r="78" spans="1:7" ht="17.850000000000001" customHeight="1">
      <c r="A78" s="35" t="s">
        <v>73</v>
      </c>
      <c r="B78" s="39" t="s">
        <v>74</v>
      </c>
      <c r="C78" s="37">
        <v>238.12430000000001</v>
      </c>
      <c r="D78" s="37">
        <v>167.64972</v>
      </c>
      <c r="E78" s="38">
        <f t="shared" si="4"/>
        <v>70.40428885250266</v>
      </c>
      <c r="F78" s="38">
        <f t="shared" si="3"/>
        <v>-70.474580000000003</v>
      </c>
    </row>
    <row r="79" spans="1:7" s="6" customFormat="1" ht="17.850000000000001" customHeight="1">
      <c r="A79" s="30" t="s">
        <v>85</v>
      </c>
      <c r="B79" s="31" t="s">
        <v>86</v>
      </c>
      <c r="C79" s="32">
        <f>C80</f>
        <v>1928.7</v>
      </c>
      <c r="D79" s="32">
        <f>D80</f>
        <v>1410</v>
      </c>
      <c r="E79" s="34">
        <f t="shared" si="4"/>
        <v>73.106237361953646</v>
      </c>
      <c r="F79" s="34">
        <f t="shared" si="3"/>
        <v>-518.70000000000005</v>
      </c>
    </row>
    <row r="80" spans="1:7" ht="15" customHeight="1">
      <c r="A80" s="35" t="s">
        <v>87</v>
      </c>
      <c r="B80" s="39" t="s">
        <v>233</v>
      </c>
      <c r="C80" s="37">
        <v>1928.7</v>
      </c>
      <c r="D80" s="37">
        <v>1410</v>
      </c>
      <c r="E80" s="38">
        <f t="shared" si="4"/>
        <v>73.106237361953646</v>
      </c>
      <c r="F80" s="38">
        <f t="shared" si="3"/>
        <v>-518.70000000000005</v>
      </c>
    </row>
    <row r="81" spans="1:8" s="6" customFormat="1" ht="0.75" hidden="1" customHeight="1">
      <c r="A81" s="52">
        <v>1000</v>
      </c>
      <c r="B81" s="31" t="s">
        <v>88</v>
      </c>
      <c r="C81" s="32">
        <f>SUM(C82:C85)</f>
        <v>0</v>
      </c>
      <c r="D81" s="32">
        <f>SUM(D82:D85)</f>
        <v>0</v>
      </c>
      <c r="E81" s="34" t="e">
        <f t="shared" si="4"/>
        <v>#DIV/0!</v>
      </c>
      <c r="F81" s="34">
        <f t="shared" si="3"/>
        <v>0</v>
      </c>
    </row>
    <row r="82" spans="1:8" ht="0.75" hidden="1" customHeight="1">
      <c r="A82" s="53">
        <v>1001</v>
      </c>
      <c r="B82" s="54" t="s">
        <v>89</v>
      </c>
      <c r="C82" s="37"/>
      <c r="D82" s="37"/>
      <c r="E82" s="38" t="e">
        <f t="shared" si="4"/>
        <v>#DIV/0!</v>
      </c>
      <c r="F82" s="38">
        <f t="shared" si="3"/>
        <v>0</v>
      </c>
    </row>
    <row r="83" spans="1:8" ht="17.25" hidden="1" customHeight="1">
      <c r="A83" s="53">
        <v>1003</v>
      </c>
      <c r="B83" s="54" t="s">
        <v>90</v>
      </c>
      <c r="C83" s="37">
        <v>0</v>
      </c>
      <c r="D83" s="37">
        <v>0</v>
      </c>
      <c r="E83" s="38" t="e">
        <f t="shared" si="4"/>
        <v>#DIV/0!</v>
      </c>
      <c r="F83" s="38">
        <f t="shared" si="3"/>
        <v>0</v>
      </c>
    </row>
    <row r="84" spans="1:8" ht="17.25" hidden="1" customHeight="1">
      <c r="A84" s="53">
        <v>1004</v>
      </c>
      <c r="B84" s="54" t="s">
        <v>91</v>
      </c>
      <c r="C84" s="37"/>
      <c r="D84" s="55"/>
      <c r="E84" s="38" t="e">
        <f t="shared" si="4"/>
        <v>#DIV/0!</v>
      </c>
      <c r="F84" s="38">
        <f t="shared" si="3"/>
        <v>0</v>
      </c>
    </row>
    <row r="85" spans="1:8" ht="17.25" hidden="1" customHeight="1">
      <c r="A85" s="35" t="s">
        <v>92</v>
      </c>
      <c r="B85" s="39" t="s">
        <v>93</v>
      </c>
      <c r="C85" s="37">
        <v>0</v>
      </c>
      <c r="D85" s="37">
        <v>0</v>
      </c>
      <c r="E85" s="38"/>
      <c r="F85" s="38">
        <f t="shared" si="3"/>
        <v>0</v>
      </c>
    </row>
    <row r="86" spans="1:8" ht="17.850000000000001" customHeight="1">
      <c r="A86" s="30" t="s">
        <v>94</v>
      </c>
      <c r="B86" s="31" t="s">
        <v>95</v>
      </c>
      <c r="C86" s="32">
        <f>C87+C88+C89+C90+C91</f>
        <v>5.6968899999999998</v>
      </c>
      <c r="D86" s="32">
        <f>D87+D88+D89+D90+D91</f>
        <v>2</v>
      </c>
      <c r="E86" s="38">
        <f t="shared" si="4"/>
        <v>35.106874101483442</v>
      </c>
      <c r="F86" s="22">
        <f>F87+F88+F89+F90+F91</f>
        <v>-3.6968899999999998</v>
      </c>
    </row>
    <row r="87" spans="1:8" ht="17.25" customHeight="1">
      <c r="A87" s="35" t="s">
        <v>96</v>
      </c>
      <c r="B87" s="39" t="s">
        <v>97</v>
      </c>
      <c r="C87" s="37">
        <v>5.6968899999999998</v>
      </c>
      <c r="D87" s="37">
        <v>2</v>
      </c>
      <c r="E87" s="38">
        <f t="shared" si="4"/>
        <v>35.106874101483442</v>
      </c>
      <c r="F87" s="38">
        <f>SUM(D87-C87)</f>
        <v>-3.6968899999999998</v>
      </c>
    </row>
    <row r="88" spans="1:8" ht="15.75" hidden="1" customHeight="1">
      <c r="A88" s="35" t="s">
        <v>98</v>
      </c>
      <c r="B88" s="39" t="s">
        <v>99</v>
      </c>
      <c r="C88" s="37"/>
      <c r="D88" s="37"/>
      <c r="E88" s="38" t="e">
        <f t="shared" si="4"/>
        <v>#DIV/0!</v>
      </c>
      <c r="F88" s="38">
        <f>SUM(D88-C88)</f>
        <v>0</v>
      </c>
    </row>
    <row r="89" spans="1:8" ht="15.75" hidden="1" customHeight="1">
      <c r="A89" s="35" t="s">
        <v>100</v>
      </c>
      <c r="B89" s="39" t="s">
        <v>101</v>
      </c>
      <c r="C89" s="37"/>
      <c r="D89" s="37"/>
      <c r="E89" s="38" t="e">
        <f t="shared" si="4"/>
        <v>#DIV/0!</v>
      </c>
      <c r="F89" s="38"/>
    </row>
    <row r="90" spans="1:8" ht="15.75" hidden="1" customHeight="1">
      <c r="A90" s="35" t="s">
        <v>102</v>
      </c>
      <c r="B90" s="39" t="s">
        <v>103</v>
      </c>
      <c r="C90" s="37"/>
      <c r="D90" s="37"/>
      <c r="E90" s="38" t="e">
        <f t="shared" si="4"/>
        <v>#DIV/0!</v>
      </c>
      <c r="F90" s="38"/>
    </row>
    <row r="91" spans="1:8" ht="15.75" hidden="1" customHeight="1">
      <c r="A91" s="35" t="s">
        <v>104</v>
      </c>
      <c r="B91" s="39" t="s">
        <v>105</v>
      </c>
      <c r="C91" s="37"/>
      <c r="D91" s="37"/>
      <c r="E91" s="38" t="e">
        <f t="shared" si="4"/>
        <v>#DIV/0!</v>
      </c>
      <c r="F91" s="38"/>
    </row>
    <row r="92" spans="1:8" s="6" customFormat="1" ht="15.75" hidden="1" customHeight="1">
      <c r="A92" s="52">
        <v>1400</v>
      </c>
      <c r="B92" s="56" t="s">
        <v>114</v>
      </c>
      <c r="C92" s="48">
        <f>C93+C94+C95</f>
        <v>0</v>
      </c>
      <c r="D92" s="48">
        <f>SUM(D93:D95)</f>
        <v>0</v>
      </c>
      <c r="E92" s="34" t="e">
        <f t="shared" si="4"/>
        <v>#DIV/0!</v>
      </c>
      <c r="F92" s="34">
        <f t="shared" si="3"/>
        <v>0</v>
      </c>
    </row>
    <row r="93" spans="1:8" ht="15.75" hidden="1" customHeight="1">
      <c r="A93" s="53">
        <v>1401</v>
      </c>
      <c r="B93" s="54" t="s">
        <v>115</v>
      </c>
      <c r="C93" s="49"/>
      <c r="D93" s="37"/>
      <c r="E93" s="38" t="e">
        <f t="shared" si="4"/>
        <v>#DIV/0!</v>
      </c>
      <c r="F93" s="38">
        <f t="shared" si="3"/>
        <v>0</v>
      </c>
    </row>
    <row r="94" spans="1:8" ht="18" hidden="1" customHeight="1">
      <c r="A94" s="53">
        <v>1402</v>
      </c>
      <c r="B94" s="54" t="s">
        <v>116</v>
      </c>
      <c r="C94" s="175"/>
      <c r="D94" s="176"/>
      <c r="E94" s="38" t="e">
        <f t="shared" si="4"/>
        <v>#DIV/0!</v>
      </c>
      <c r="F94" s="38">
        <f t="shared" si="3"/>
        <v>0</v>
      </c>
    </row>
    <row r="95" spans="1:8" ht="15.75" hidden="1" customHeight="1">
      <c r="A95" s="53">
        <v>1403</v>
      </c>
      <c r="B95" s="54" t="s">
        <v>117</v>
      </c>
      <c r="C95" s="49">
        <v>0</v>
      </c>
      <c r="D95" s="37">
        <v>0</v>
      </c>
      <c r="E95" s="38" t="e">
        <f t="shared" si="4"/>
        <v>#DIV/0!</v>
      </c>
      <c r="F95" s="38">
        <f t="shared" si="3"/>
        <v>0</v>
      </c>
    </row>
    <row r="96" spans="1:8" s="6" customFormat="1" ht="16.5" customHeight="1">
      <c r="A96" s="52"/>
      <c r="B96" s="57" t="s">
        <v>118</v>
      </c>
      <c r="C96" s="278">
        <f>C54+C62+C64+C70+C75+C79+C81+C86+C92</f>
        <v>5345.9102199999998</v>
      </c>
      <c r="D96" s="256">
        <f>D54+D62+D64+D70+D75+D79+D86</f>
        <v>4000.5027500000001</v>
      </c>
      <c r="E96" s="34">
        <f t="shared" si="4"/>
        <v>74.832958006541318</v>
      </c>
      <c r="F96" s="34">
        <f t="shared" si="3"/>
        <v>-1345.4074699999996</v>
      </c>
      <c r="G96" s="249"/>
      <c r="H96" s="249"/>
    </row>
    <row r="97" spans="1:4" ht="20.25" customHeight="1">
      <c r="C97" s="126"/>
      <c r="D97" s="101"/>
    </row>
    <row r="98" spans="1:4" s="65" customFormat="1" ht="13.5" customHeight="1">
      <c r="A98" s="63" t="s">
        <v>119</v>
      </c>
      <c r="B98" s="63"/>
      <c r="C98" s="116"/>
      <c r="D98" s="64"/>
    </row>
    <row r="99" spans="1:4" s="65" customFormat="1" ht="12.75">
      <c r="A99" s="66" t="s">
        <v>120</v>
      </c>
      <c r="B99" s="66"/>
      <c r="C99" s="134" t="s">
        <v>121</v>
      </c>
      <c r="D99" s="134"/>
    </row>
    <row r="100" spans="1:4" ht="5.25" customHeight="1">
      <c r="C100" s="120"/>
    </row>
    <row r="142" hidden="1"/>
  </sheetData>
  <customSheetViews>
    <customSheetView guid="{61FF8493-E373-4DFF-BB86-59B971567639}" scale="70" showPageBreaks="1" hiddenRows="1" view="pageBreakPreview" topLeftCell="A36">
      <selection activeCell="D4" sqref="D4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howPageBreaks="1" hiddenRows="1" topLeftCell="A18">
      <selection activeCell="C43" sqref="C43"/>
      <pageMargins left="0.7" right="0.7" top="0.75" bottom="0.75" header="0.3" footer="0.3"/>
      <pageSetup paperSize="9" scale="60" orientation="portrait" r:id="rId2"/>
    </customSheetView>
    <customSheetView guid="{B31C8DB7-3E78-4144-A6B5-8DE36DE63F0E}" hiddenRows="1" topLeftCell="A25">
      <selection activeCell="C78" sqref="C78"/>
      <pageMargins left="0.7" right="0.7" top="0.75" bottom="0.75" header="0.3" footer="0.3"/>
      <pageSetup paperSize="9" scale="60" orientation="portrait" r:id="rId3"/>
    </customSheetView>
    <customSheetView guid="{1A52382B-3765-4E8C-903F-6B8919B7242E}" scale="70" showPageBreaks="1" printArea="1" hiddenRows="1" view="pageBreakPreview" topLeftCell="A18">
      <selection activeCell="D86" sqref="D86"/>
      <pageMargins left="0.7" right="0.7" top="0.75" bottom="0.75" header="0.3" footer="0.3"/>
      <pageSetup paperSize="9" scale="60" orientation="portrait" r:id="rId4"/>
    </customSheetView>
    <customSheetView guid="{A54C432C-6C68-4B53-A75C-446EB3A61B2B}" scale="70" showPageBreaks="1" hiddenRows="1" view="pageBreakPreview" topLeftCell="A41">
      <selection activeCell="D86" sqref="D86"/>
      <pageMargins left="0.70866141732283472" right="0.70866141732283472" top="0.74803149606299213" bottom="0.74803149606299213" header="0.31496062992125984" footer="0.31496062992125984"/>
      <pageSetup paperSize="9" scale="65" orientation="portrait" r:id="rId5"/>
    </customSheetView>
    <customSheetView guid="{3DCB9AAA-F09C-4EA6-B992-F93E466D374A}" hiddenRows="1" topLeftCell="A18">
      <selection activeCell="C43" sqref="C43"/>
      <pageMargins left="0.7" right="0.7" top="0.75" bottom="0.75" header="0.3" footer="0.3"/>
      <pageSetup paperSize="9" scale="60" orientation="portrait" r:id="rId6"/>
    </customSheetView>
    <customSheetView guid="{1718F1EE-9F48-4DBE-9531-3B70F9C4A5DD}" scale="70" showPageBreaks="1" hiddenRows="1" view="pageBreakPreview" topLeftCell="A41">
      <selection activeCell="C95" sqref="C95:D95"/>
      <pageMargins left="0.7" right="0.7" top="0.75" bottom="0.75" header="0.3" footer="0.3"/>
      <pageSetup paperSize="9" scale="42" orientation="portrait" r:id="rId7"/>
    </customSheetView>
    <customSheetView guid="{42584DC0-1D41-4C93-9B38-C388E7B8DAC4}" scale="70" showPageBreaks="1" hiddenRows="1" view="pageBreakPreview" topLeftCell="A45">
      <selection activeCell="C95" sqref="C95:D95"/>
      <pageMargins left="0.70866141732283472" right="0.70866141732283472" top="0.74803149606299213" bottom="0.74803149606299213" header="0.31496062992125984" footer="0.31496062992125984"/>
      <pageSetup paperSize="9" scale="65" orientation="portrait" r:id="rId8"/>
    </customSheetView>
    <customSheetView guid="{B30CE22D-C12F-4E12-8BB9-3AAE0A6991CC}" scale="70" showPageBreaks="1" hiddenRows="1" view="pageBreakPreview">
      <selection activeCell="D45" sqref="D45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  <customSheetView guid="{61528DAC-5C4C-48F4-ADE2-8A724B05A086}" scale="70" showPageBreaks="1" hiddenRows="1" view="pageBreakPreview" topLeftCell="A36">
      <selection activeCell="D4" sqref="D4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/>
  <dimension ref="A1:H142"/>
  <sheetViews>
    <sheetView view="pageBreakPreview" topLeftCell="A28" zoomScale="70" zoomScaleSheetLayoutView="70" workbookViewId="0">
      <selection activeCell="D30" sqref="D30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5.7109375" style="62" customWidth="1"/>
    <col min="5" max="5" width="12.5703125" style="62" customWidth="1"/>
    <col min="6" max="6" width="9.85546875" style="62" customWidth="1"/>
    <col min="7" max="7" width="19.42578125" style="1" bestFit="1" customWidth="1"/>
    <col min="8" max="8" width="14.42578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37" t="s">
        <v>434</v>
      </c>
      <c r="B1" s="537"/>
      <c r="C1" s="537"/>
      <c r="D1" s="537"/>
      <c r="E1" s="537"/>
      <c r="F1" s="537"/>
    </row>
    <row r="2" spans="1:6">
      <c r="A2" s="537"/>
      <c r="B2" s="537"/>
      <c r="C2" s="537"/>
      <c r="D2" s="537"/>
      <c r="E2" s="537"/>
      <c r="F2" s="537"/>
    </row>
    <row r="3" spans="1:6" ht="63">
      <c r="A3" s="2" t="s">
        <v>0</v>
      </c>
      <c r="B3" s="2" t="s">
        <v>1</v>
      </c>
      <c r="C3" s="72" t="s">
        <v>411</v>
      </c>
      <c r="D3" s="73" t="s">
        <v>421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C5+C12+C17+C7+C14</f>
        <v>1026.2959999999998</v>
      </c>
      <c r="D4" s="5">
        <f>D5+D12+D14+D17+D20+D7</f>
        <v>736.19388000000004</v>
      </c>
      <c r="E4" s="5">
        <f>SUM(D4/C4*100)</f>
        <v>71.73309454582305</v>
      </c>
      <c r="F4" s="5">
        <f>SUM(D4-C4)</f>
        <v>-290.10211999999979</v>
      </c>
    </row>
    <row r="5" spans="1:6" s="6" customFormat="1">
      <c r="A5" s="68">
        <v>1010000000</v>
      </c>
      <c r="B5" s="67" t="s">
        <v>5</v>
      </c>
      <c r="C5" s="5">
        <f>C6</f>
        <v>86.510999999999996</v>
      </c>
      <c r="D5" s="5">
        <f>D6</f>
        <v>72.344070000000002</v>
      </c>
      <c r="E5" s="5">
        <f t="shared" ref="E5:E51" si="0">SUM(D5/C5*100)</f>
        <v>83.624128723514929</v>
      </c>
      <c r="F5" s="5">
        <f t="shared" ref="F5:F51" si="1">SUM(D5-C5)</f>
        <v>-14.166929999999994</v>
      </c>
    </row>
    <row r="6" spans="1:6">
      <c r="A6" s="7">
        <v>1010200001</v>
      </c>
      <c r="B6" s="8" t="s">
        <v>228</v>
      </c>
      <c r="C6" s="9">
        <v>86.510999999999996</v>
      </c>
      <c r="D6" s="10">
        <v>72.344070000000002</v>
      </c>
      <c r="E6" s="9">
        <f t="shared" ref="E6:E11" si="2">SUM(D6/C6*100)</f>
        <v>83.624128723514929</v>
      </c>
      <c r="F6" s="9">
        <f t="shared" si="1"/>
        <v>-14.166929999999994</v>
      </c>
    </row>
    <row r="7" spans="1:6" ht="31.5">
      <c r="A7" s="3">
        <v>1030000000</v>
      </c>
      <c r="B7" s="13" t="s">
        <v>280</v>
      </c>
      <c r="C7" s="5">
        <f>C8+C10+C9</f>
        <v>316.78499999999997</v>
      </c>
      <c r="D7" s="5">
        <f>D8+D10+D9+D11</f>
        <v>285.35629</v>
      </c>
      <c r="E7" s="9">
        <f t="shared" si="2"/>
        <v>90.078851587038528</v>
      </c>
      <c r="F7" s="9">
        <f t="shared" si="1"/>
        <v>-31.428709999999967</v>
      </c>
    </row>
    <row r="8" spans="1:6">
      <c r="A8" s="7">
        <v>1030223001</v>
      </c>
      <c r="B8" s="8" t="s">
        <v>282</v>
      </c>
      <c r="C8" s="9">
        <v>118.16</v>
      </c>
      <c r="D8" s="10">
        <v>129.17525000000001</v>
      </c>
      <c r="E8" s="9">
        <f t="shared" si="2"/>
        <v>109.32231719702099</v>
      </c>
      <c r="F8" s="9">
        <f t="shared" si="1"/>
        <v>11.015250000000009</v>
      </c>
    </row>
    <row r="9" spans="1:6">
      <c r="A9" s="7">
        <v>1030224001</v>
      </c>
      <c r="B9" s="8" t="s">
        <v>288</v>
      </c>
      <c r="C9" s="9">
        <v>1.2649999999999999</v>
      </c>
      <c r="D9" s="10">
        <v>0.98207999999999995</v>
      </c>
      <c r="E9" s="9">
        <f t="shared" si="2"/>
        <v>77.634782608695645</v>
      </c>
      <c r="F9" s="9">
        <f t="shared" si="1"/>
        <v>-0.28291999999999995</v>
      </c>
    </row>
    <row r="10" spans="1:6">
      <c r="A10" s="7">
        <v>1030225001</v>
      </c>
      <c r="B10" s="8" t="s">
        <v>281</v>
      </c>
      <c r="C10" s="9">
        <v>197.36</v>
      </c>
      <c r="D10" s="10">
        <v>177.04637</v>
      </c>
      <c r="E10" s="9">
        <f t="shared" si="2"/>
        <v>89.707321645723553</v>
      </c>
      <c r="F10" s="9">
        <f t="shared" si="1"/>
        <v>-20.313630000000018</v>
      </c>
    </row>
    <row r="11" spans="1:6">
      <c r="A11" s="7">
        <v>1030226001</v>
      </c>
      <c r="B11" s="8" t="s">
        <v>290</v>
      </c>
      <c r="C11" s="9">
        <v>0</v>
      </c>
      <c r="D11" s="10">
        <v>-21.84741</v>
      </c>
      <c r="E11" s="9" t="e">
        <f t="shared" si="2"/>
        <v>#DIV/0!</v>
      </c>
      <c r="F11" s="9">
        <f t="shared" si="1"/>
        <v>-21.84741</v>
      </c>
    </row>
    <row r="12" spans="1:6" s="6" customFormat="1">
      <c r="A12" s="68">
        <v>1050000000</v>
      </c>
      <c r="B12" s="67" t="s">
        <v>6</v>
      </c>
      <c r="C12" s="5">
        <f>SUM(C13:C13)</f>
        <v>65</v>
      </c>
      <c r="D12" s="5">
        <f>SUM(D13:D13)</f>
        <v>69.128699999999995</v>
      </c>
      <c r="E12" s="5">
        <f t="shared" si="0"/>
        <v>106.35184615384614</v>
      </c>
      <c r="F12" s="5">
        <f t="shared" si="1"/>
        <v>4.1286999999999949</v>
      </c>
    </row>
    <row r="13" spans="1:6" ht="15.75" customHeight="1">
      <c r="A13" s="7">
        <v>1050300000</v>
      </c>
      <c r="B13" s="11" t="s">
        <v>229</v>
      </c>
      <c r="C13" s="12">
        <v>65</v>
      </c>
      <c r="D13" s="10">
        <v>69.128699999999995</v>
      </c>
      <c r="E13" s="9">
        <f t="shared" si="0"/>
        <v>106.35184615384614</v>
      </c>
      <c r="F13" s="9">
        <f t="shared" si="1"/>
        <v>4.1286999999999949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548</v>
      </c>
      <c r="D14" s="5">
        <f>D15+D16</f>
        <v>305.36482000000001</v>
      </c>
      <c r="E14" s="9">
        <f t="shared" si="0"/>
        <v>55.723507299270068</v>
      </c>
      <c r="F14" s="9">
        <f t="shared" si="1"/>
        <v>-242.63517999999999</v>
      </c>
    </row>
    <row r="15" spans="1:6" s="6" customFormat="1" ht="15.75" customHeight="1">
      <c r="A15" s="7">
        <v>1060100000</v>
      </c>
      <c r="B15" s="11" t="s">
        <v>8</v>
      </c>
      <c r="C15" s="192">
        <v>88</v>
      </c>
      <c r="D15" s="10">
        <v>53.080710000000003</v>
      </c>
      <c r="E15" s="9">
        <f>SUM(D15/C15*100)</f>
        <v>60.318988636363635</v>
      </c>
      <c r="F15" s="9">
        <f>SUM(D15-C14)</f>
        <v>-494.91928999999999</v>
      </c>
    </row>
    <row r="16" spans="1:6" ht="15.75" customHeight="1">
      <c r="A16" s="7">
        <v>1060600000</v>
      </c>
      <c r="B16" s="11" t="s">
        <v>7</v>
      </c>
      <c r="C16" s="9">
        <v>460</v>
      </c>
      <c r="D16" s="10">
        <v>252.28411</v>
      </c>
      <c r="E16" s="9">
        <f t="shared" si="0"/>
        <v>54.844371739130438</v>
      </c>
      <c r="F16" s="9">
        <f t="shared" si="1"/>
        <v>-207.71589</v>
      </c>
    </row>
    <row r="17" spans="1:6" s="6" customFormat="1">
      <c r="A17" s="3">
        <v>1080000000</v>
      </c>
      <c r="B17" s="4" t="s">
        <v>10</v>
      </c>
      <c r="C17" s="5">
        <f>C18</f>
        <v>10</v>
      </c>
      <c r="D17" s="5">
        <f>D18</f>
        <v>4</v>
      </c>
      <c r="E17" s="5">
        <f t="shared" si="0"/>
        <v>40</v>
      </c>
      <c r="F17" s="5">
        <f t="shared" si="1"/>
        <v>-6</v>
      </c>
    </row>
    <row r="18" spans="1:6" ht="18.75" customHeight="1">
      <c r="A18" s="7">
        <v>1080400001</v>
      </c>
      <c r="B18" s="8" t="s">
        <v>227</v>
      </c>
      <c r="C18" s="9">
        <v>10</v>
      </c>
      <c r="D18" s="10">
        <v>4</v>
      </c>
      <c r="E18" s="9">
        <f t="shared" si="0"/>
        <v>40</v>
      </c>
      <c r="F18" s="9">
        <f t="shared" si="1"/>
        <v>-6</v>
      </c>
    </row>
    <row r="19" spans="1:6" ht="15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0.75" hidden="1" customHeight="1">
      <c r="A20" s="68">
        <v>1090000000</v>
      </c>
      <c r="B20" s="69" t="s">
        <v>230</v>
      </c>
      <c r="C20" s="5">
        <f>C21+C22+C23+C24</f>
        <v>0</v>
      </c>
      <c r="D20" s="5">
        <f>D22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.75" hidden="1" customHeight="1">
      <c r="A21" s="7">
        <v>1090100000</v>
      </c>
      <c r="B21" s="8" t="s">
        <v>124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6.5" hidden="1" customHeight="1">
      <c r="A22" s="7">
        <v>1090400000</v>
      </c>
      <c r="B22" s="8" t="s">
        <v>232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0.75" hidden="1" customHeight="1">
      <c r="A23" s="7">
        <v>1090600000</v>
      </c>
      <c r="B23" s="8" t="s">
        <v>126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.75" hidden="1" customHeight="1">
      <c r="A24" s="7">
        <v>1090700000</v>
      </c>
      <c r="B24" s="8" t="s">
        <v>127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12</v>
      </c>
      <c r="C25" s="5">
        <f>C26+C29+C31+C37+C34</f>
        <v>85</v>
      </c>
      <c r="D25" s="5">
        <f>D26+D29+D31+D37-D34</f>
        <v>87.539460000000005</v>
      </c>
      <c r="E25" s="5">
        <f t="shared" si="0"/>
        <v>102.9876</v>
      </c>
      <c r="F25" s="5">
        <f t="shared" si="1"/>
        <v>2.5394600000000054</v>
      </c>
    </row>
    <row r="26" spans="1:6" s="6" customFormat="1" ht="15.75" customHeight="1">
      <c r="A26" s="68">
        <v>1110000000</v>
      </c>
      <c r="B26" s="69" t="s">
        <v>128</v>
      </c>
      <c r="C26" s="5">
        <f>C27+C28</f>
        <v>55</v>
      </c>
      <c r="D26" s="5">
        <f>D27+D28</f>
        <v>43.258000000000003</v>
      </c>
      <c r="E26" s="5">
        <f t="shared" si="0"/>
        <v>78.650909090909096</v>
      </c>
      <c r="F26" s="5">
        <f t="shared" si="1"/>
        <v>-11.741999999999997</v>
      </c>
    </row>
    <row r="27" spans="1:6" ht="15.75" customHeight="1">
      <c r="A27" s="16">
        <v>1110502510</v>
      </c>
      <c r="B27" s="17" t="s">
        <v>225</v>
      </c>
      <c r="C27" s="12">
        <v>55</v>
      </c>
      <c r="D27" s="10">
        <v>43.258000000000003</v>
      </c>
      <c r="E27" s="9">
        <f t="shared" si="0"/>
        <v>78.650909090909096</v>
      </c>
      <c r="F27" s="9">
        <f t="shared" si="1"/>
        <v>-11.741999999999997</v>
      </c>
    </row>
    <row r="28" spans="1:6" ht="17.25" customHeight="1">
      <c r="A28" s="7">
        <v>1110503505</v>
      </c>
      <c r="B28" s="11" t="s">
        <v>224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33.75" customHeight="1">
      <c r="A29" s="68">
        <v>1130000000</v>
      </c>
      <c r="B29" s="69" t="s">
        <v>130</v>
      </c>
      <c r="C29" s="5">
        <f>C30</f>
        <v>30</v>
      </c>
      <c r="D29" s="5">
        <f>D30</f>
        <v>44.281460000000003</v>
      </c>
      <c r="E29" s="5">
        <f t="shared" si="0"/>
        <v>147.60486666666668</v>
      </c>
      <c r="F29" s="5">
        <f t="shared" si="1"/>
        <v>14.281460000000003</v>
      </c>
    </row>
    <row r="30" spans="1:6" ht="17.25" customHeight="1">
      <c r="A30" s="7">
        <v>1130206005</v>
      </c>
      <c r="B30" s="8" t="s">
        <v>223</v>
      </c>
      <c r="C30" s="9">
        <v>30</v>
      </c>
      <c r="D30" s="10">
        <v>44.281460000000003</v>
      </c>
      <c r="E30" s="9">
        <f t="shared" si="0"/>
        <v>147.60486666666668</v>
      </c>
      <c r="F30" s="9">
        <f t="shared" si="1"/>
        <v>14.281460000000003</v>
      </c>
    </row>
    <row r="31" spans="1:6" ht="22.5" hidden="1" customHeight="1">
      <c r="A31" s="70">
        <v>1140000000</v>
      </c>
      <c r="B31" s="71" t="s">
        <v>131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7.25" hidden="1" customHeight="1">
      <c r="A32" s="16">
        <v>1140200000</v>
      </c>
      <c r="B32" s="18" t="s">
        <v>221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8" hidden="1" customHeight="1">
      <c r="A33" s="7">
        <v>1140600000</v>
      </c>
      <c r="B33" s="8" t="s">
        <v>222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8" hidden="1" customHeight="1">
      <c r="A34" s="3">
        <v>1160000000</v>
      </c>
      <c r="B34" s="13" t="s">
        <v>251</v>
      </c>
      <c r="C34" s="14">
        <f>C35</f>
        <v>0</v>
      </c>
      <c r="D34" s="14">
        <f>D35+D36</f>
        <v>0</v>
      </c>
      <c r="E34" s="14" t="e">
        <f>E35</f>
        <v>#DIV/0!</v>
      </c>
      <c r="F34" s="14">
        <f>F35</f>
        <v>0</v>
      </c>
    </row>
    <row r="35" spans="1:7" ht="47.25" hidden="1">
      <c r="A35" s="7">
        <v>1163305010</v>
      </c>
      <c r="B35" s="8" t="s">
        <v>267</v>
      </c>
      <c r="C35" s="9">
        <v>0</v>
      </c>
      <c r="D35" s="10">
        <v>0</v>
      </c>
      <c r="E35" s="10" t="e">
        <f>E37</f>
        <v>#DIV/0!</v>
      </c>
      <c r="F35" s="10">
        <f>F37</f>
        <v>0</v>
      </c>
    </row>
    <row r="36" spans="1:7" ht="47.25" hidden="1">
      <c r="A36" s="7">
        <v>1169005010</v>
      </c>
      <c r="B36" s="8" t="s">
        <v>342</v>
      </c>
      <c r="C36" s="9">
        <v>0</v>
      </c>
      <c r="D36" s="10">
        <v>0</v>
      </c>
      <c r="E36" s="10" t="e">
        <f>E38</f>
        <v>#DIV/0!</v>
      </c>
      <c r="F36" s="10">
        <f>F38</f>
        <v>0</v>
      </c>
    </row>
    <row r="37" spans="1:7">
      <c r="A37" s="3">
        <v>1170000000</v>
      </c>
      <c r="B37" s="13" t="s">
        <v>134</v>
      </c>
      <c r="C37" s="5">
        <f>C38+C39</f>
        <v>0</v>
      </c>
      <c r="D37" s="5">
        <f>D38+D39</f>
        <v>0</v>
      </c>
      <c r="E37" s="9" t="e">
        <f t="shared" si="0"/>
        <v>#DIV/0!</v>
      </c>
      <c r="F37" s="5">
        <f t="shared" si="1"/>
        <v>0</v>
      </c>
    </row>
    <row r="38" spans="1:7">
      <c r="A38" s="7">
        <v>1170105005</v>
      </c>
      <c r="B38" s="8" t="s">
        <v>17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>
      <c r="A39" s="7">
        <v>1170505005</v>
      </c>
      <c r="B39" s="11" t="s">
        <v>220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7.25" customHeight="1">
      <c r="A40" s="3">
        <v>1000000000</v>
      </c>
      <c r="B40" s="4" t="s">
        <v>18</v>
      </c>
      <c r="C40" s="127">
        <f>SUM(C4,C25)</f>
        <v>1111.2959999999998</v>
      </c>
      <c r="D40" s="127">
        <f>D4+D25</f>
        <v>823.73334</v>
      </c>
      <c r="E40" s="5">
        <f t="shared" si="0"/>
        <v>74.123666421907402</v>
      </c>
      <c r="F40" s="5">
        <f t="shared" si="1"/>
        <v>-287.56265999999982</v>
      </c>
    </row>
    <row r="41" spans="1:7" s="6" customFormat="1">
      <c r="A41" s="3">
        <v>2000000000</v>
      </c>
      <c r="B41" s="4" t="s">
        <v>19</v>
      </c>
      <c r="C41" s="5">
        <f>C42+C44+C45+C46+C47+C48+C43+C50</f>
        <v>4884.4137200000005</v>
      </c>
      <c r="D41" s="5">
        <f>D42+D44+D45+D46+D47+D48+D43+D50</f>
        <v>4304.3019999999997</v>
      </c>
      <c r="E41" s="5">
        <f t="shared" si="0"/>
        <v>88.123206729506919</v>
      </c>
      <c r="F41" s="5">
        <f t="shared" si="1"/>
        <v>-580.11172000000079</v>
      </c>
      <c r="G41" s="19"/>
    </row>
    <row r="42" spans="1:7" ht="16.5" customHeight="1">
      <c r="A42" s="16">
        <v>2021000000</v>
      </c>
      <c r="B42" s="17" t="s">
        <v>20</v>
      </c>
      <c r="C42" s="12">
        <v>1969.9</v>
      </c>
      <c r="D42" s="12">
        <v>1576.3810000000001</v>
      </c>
      <c r="E42" s="9">
        <f t="shared" si="0"/>
        <v>80.023402203157517</v>
      </c>
      <c r="F42" s="9">
        <f t="shared" si="1"/>
        <v>-393.51900000000001</v>
      </c>
    </row>
    <row r="43" spans="1:7" ht="17.25" customHeight="1">
      <c r="A43" s="16">
        <v>2021500200</v>
      </c>
      <c r="B43" s="17" t="s">
        <v>231</v>
      </c>
      <c r="C43" s="12">
        <v>685</v>
      </c>
      <c r="D43" s="20">
        <v>685</v>
      </c>
      <c r="E43" s="9">
        <f t="shared" si="0"/>
        <v>100</v>
      </c>
      <c r="F43" s="9">
        <f t="shared" si="1"/>
        <v>0</v>
      </c>
    </row>
    <row r="44" spans="1:7">
      <c r="A44" s="16">
        <v>2022000000</v>
      </c>
      <c r="B44" s="17" t="s">
        <v>21</v>
      </c>
      <c r="C44" s="12">
        <v>1682.0989999999999</v>
      </c>
      <c r="D44" s="10">
        <v>1556.079</v>
      </c>
      <c r="E44" s="9">
        <f>SUM(D44/C44*100)</f>
        <v>92.508169852071731</v>
      </c>
      <c r="F44" s="9">
        <f t="shared" si="1"/>
        <v>-126.01999999999998</v>
      </c>
    </row>
    <row r="45" spans="1:7" ht="17.25" customHeight="1">
      <c r="A45" s="16">
        <v>2023000000</v>
      </c>
      <c r="B45" s="17" t="s">
        <v>22</v>
      </c>
      <c r="C45" s="12">
        <v>92.710999999999999</v>
      </c>
      <c r="D45" s="187">
        <v>67.400999999999996</v>
      </c>
      <c r="E45" s="9">
        <f t="shared" si="0"/>
        <v>72.700111097927973</v>
      </c>
      <c r="F45" s="9">
        <f t="shared" si="1"/>
        <v>-25.310000000000002</v>
      </c>
    </row>
    <row r="46" spans="1:7" ht="21.75" customHeight="1">
      <c r="A46" s="16">
        <v>2020400000</v>
      </c>
      <c r="B46" s="17" t="s">
        <v>23</v>
      </c>
      <c r="C46" s="12">
        <v>125.26285</v>
      </c>
      <c r="D46" s="188">
        <v>90</v>
      </c>
      <c r="E46" s="9">
        <f t="shared" si="0"/>
        <v>71.848916099226543</v>
      </c>
      <c r="F46" s="9">
        <f t="shared" si="1"/>
        <v>-35.26285</v>
      </c>
    </row>
    <row r="47" spans="1:7" ht="24.75" customHeight="1">
      <c r="A47" s="16">
        <v>2020900000</v>
      </c>
      <c r="B47" s="18" t="s">
        <v>24</v>
      </c>
      <c r="C47" s="12"/>
      <c r="D47" s="188"/>
      <c r="E47" s="9" t="e">
        <f t="shared" si="0"/>
        <v>#DIV/0!</v>
      </c>
      <c r="F47" s="9">
        <f t="shared" si="1"/>
        <v>0</v>
      </c>
    </row>
    <row r="48" spans="1:7" ht="29.25" hidden="1" customHeight="1">
      <c r="A48" s="7">
        <v>2190500005</v>
      </c>
      <c r="B48" s="11" t="s">
        <v>25</v>
      </c>
      <c r="C48" s="14"/>
      <c r="D48" s="14"/>
      <c r="E48" s="5"/>
      <c r="F48" s="5">
        <f>SUM(D48-C48)</f>
        <v>0</v>
      </c>
    </row>
    <row r="49" spans="1:8" s="6" customFormat="1" ht="0.75" hidden="1" customHeight="1">
      <c r="A49" s="3">
        <v>3000000000</v>
      </c>
      <c r="B49" s="13" t="s">
        <v>26</v>
      </c>
      <c r="C49" s="191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8" s="6" customFormat="1" ht="34.5" customHeight="1">
      <c r="A50" s="7">
        <v>2070500010</v>
      </c>
      <c r="B50" s="8" t="s">
        <v>352</v>
      </c>
      <c r="C50" s="12">
        <v>329.44087000000002</v>
      </c>
      <c r="D50" s="10">
        <v>329.44099999999997</v>
      </c>
      <c r="E50" s="9">
        <f t="shared" si="0"/>
        <v>100.00003946079912</v>
      </c>
      <c r="F50" s="9">
        <f t="shared" si="1"/>
        <v>1.2999999995599865E-4</v>
      </c>
    </row>
    <row r="51" spans="1:8" s="6" customFormat="1" ht="19.5" customHeight="1">
      <c r="A51" s="3"/>
      <c r="B51" s="4" t="s">
        <v>27</v>
      </c>
      <c r="C51" s="250">
        <f>C40+C41</f>
        <v>5995.7097200000007</v>
      </c>
      <c r="D51" s="251">
        <f>D40+D41</f>
        <v>5128.0353399999995</v>
      </c>
      <c r="E51" s="93">
        <f t="shared" si="0"/>
        <v>85.528412472910702</v>
      </c>
      <c r="F51" s="93">
        <f t="shared" si="1"/>
        <v>-867.67438000000129</v>
      </c>
      <c r="G51" s="200">
        <f>5983.9151-C51</f>
        <v>-11.794620000000577</v>
      </c>
      <c r="H51" s="200">
        <f>1166.88463-D51</f>
        <v>-3961.1507099999994</v>
      </c>
    </row>
    <row r="52" spans="1:8" s="6" customFormat="1">
      <c r="A52" s="3"/>
      <c r="B52" s="21" t="s">
        <v>320</v>
      </c>
      <c r="C52" s="93">
        <f>C51-C98</f>
        <v>-170.08352000000014</v>
      </c>
      <c r="D52" s="93">
        <f>D51-D98</f>
        <v>-34.45097000000078</v>
      </c>
      <c r="E52" s="22"/>
      <c r="F52" s="22"/>
    </row>
    <row r="53" spans="1:8">
      <c r="A53" s="23"/>
      <c r="B53" s="24"/>
      <c r="C53" s="186"/>
      <c r="D53" s="186"/>
      <c r="E53" s="26"/>
      <c r="F53" s="27"/>
    </row>
    <row r="54" spans="1:8" ht="46.5" customHeight="1">
      <c r="A54" s="28" t="s">
        <v>0</v>
      </c>
      <c r="B54" s="28" t="s">
        <v>28</v>
      </c>
      <c r="C54" s="179" t="s">
        <v>411</v>
      </c>
      <c r="D54" s="180" t="s">
        <v>422</v>
      </c>
      <c r="E54" s="72" t="s">
        <v>2</v>
      </c>
      <c r="F54" s="74" t="s">
        <v>3</v>
      </c>
    </row>
    <row r="55" spans="1:8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8" s="6" customFormat="1" ht="29.25" customHeight="1">
      <c r="A56" s="30" t="s">
        <v>29</v>
      </c>
      <c r="B56" s="31" t="s">
        <v>30</v>
      </c>
      <c r="C56" s="182">
        <f>C57+C58+C59+C60+C61+C63+C62</f>
        <v>1309.48489</v>
      </c>
      <c r="D56" s="33">
        <f>D57+D58+D59+D60+D61+D63+D62</f>
        <v>916.24582999999996</v>
      </c>
      <c r="E56" s="34">
        <f>SUM(D56/C56*100)</f>
        <v>69.969942913965198</v>
      </c>
      <c r="F56" s="34">
        <f>SUM(D56-C56)</f>
        <v>-393.23905999999999</v>
      </c>
    </row>
    <row r="57" spans="1:8" s="6" customFormat="1" ht="31.5" hidden="1">
      <c r="A57" s="35" t="s">
        <v>31</v>
      </c>
      <c r="B57" s="36" t="s">
        <v>32</v>
      </c>
      <c r="C57" s="37"/>
      <c r="D57" s="136"/>
      <c r="E57" s="38"/>
      <c r="F57" s="38"/>
    </row>
    <row r="58" spans="1:8" ht="18.75" customHeight="1">
      <c r="A58" s="35" t="s">
        <v>33</v>
      </c>
      <c r="B58" s="39" t="s">
        <v>34</v>
      </c>
      <c r="C58" s="37">
        <v>1275.14689</v>
      </c>
      <c r="D58" s="37">
        <v>906.90782999999999</v>
      </c>
      <c r="E58" s="38">
        <f t="shared" ref="E58:E98" si="3">SUM(D58/C58*100)</f>
        <v>71.121832089477948</v>
      </c>
      <c r="F58" s="38">
        <f t="shared" ref="F58:F98" si="4">SUM(D58-C58)</f>
        <v>-368.23905999999999</v>
      </c>
    </row>
    <row r="59" spans="1:8" ht="16.5" hidden="1" customHeight="1">
      <c r="A59" s="35" t="s">
        <v>35</v>
      </c>
      <c r="B59" s="39" t="s">
        <v>36</v>
      </c>
      <c r="C59" s="37"/>
      <c r="D59" s="37"/>
      <c r="E59" s="38"/>
      <c r="F59" s="38">
        <f t="shared" si="4"/>
        <v>0</v>
      </c>
    </row>
    <row r="60" spans="1:8" ht="31.5" hidden="1" customHeight="1">
      <c r="A60" s="35" t="s">
        <v>37</v>
      </c>
      <c r="B60" s="39" t="s">
        <v>38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8" ht="15" hidden="1" customHeight="1">
      <c r="A61" s="35" t="s">
        <v>39</v>
      </c>
      <c r="B61" s="39" t="s">
        <v>40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8" ht="15.75" customHeight="1">
      <c r="A62" s="35" t="s">
        <v>41</v>
      </c>
      <c r="B62" s="39" t="s">
        <v>42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8" ht="18" customHeight="1">
      <c r="A63" s="35" t="s">
        <v>43</v>
      </c>
      <c r="B63" s="39" t="s">
        <v>44</v>
      </c>
      <c r="C63" s="37">
        <v>29.338000000000001</v>
      </c>
      <c r="D63" s="37">
        <v>9.3379999999999992</v>
      </c>
      <c r="E63" s="38">
        <f t="shared" si="3"/>
        <v>31.829027200218142</v>
      </c>
      <c r="F63" s="38">
        <f t="shared" si="4"/>
        <v>-20</v>
      </c>
    </row>
    <row r="64" spans="1:8" s="6" customFormat="1">
      <c r="A64" s="41" t="s">
        <v>45</v>
      </c>
      <c r="B64" s="42" t="s">
        <v>46</v>
      </c>
      <c r="C64" s="32">
        <f>C65</f>
        <v>89.945999999999998</v>
      </c>
      <c r="D64" s="32">
        <f>D65</f>
        <v>61.262239999999998</v>
      </c>
      <c r="E64" s="34">
        <f t="shared" si="3"/>
        <v>68.110021568496649</v>
      </c>
      <c r="F64" s="34">
        <f t="shared" si="4"/>
        <v>-28.683759999999999</v>
      </c>
    </row>
    <row r="65" spans="1:7">
      <c r="A65" s="43" t="s">
        <v>47</v>
      </c>
      <c r="B65" s="44" t="s">
        <v>48</v>
      </c>
      <c r="C65" s="37">
        <v>89.945999999999998</v>
      </c>
      <c r="D65" s="37">
        <v>61.262239999999998</v>
      </c>
      <c r="E65" s="38">
        <f t="shared" si="3"/>
        <v>68.110021568496649</v>
      </c>
      <c r="F65" s="38">
        <f t="shared" si="4"/>
        <v>-28.683759999999999</v>
      </c>
    </row>
    <row r="66" spans="1:7" s="6" customFormat="1" ht="18.75" customHeight="1">
      <c r="A66" s="30" t="s">
        <v>49</v>
      </c>
      <c r="B66" s="31" t="s">
        <v>50</v>
      </c>
      <c r="C66" s="32">
        <f>C69+C70+C71</f>
        <v>7.10311</v>
      </c>
      <c r="D66" s="32">
        <f>D69+D70</f>
        <v>4.5031100000000004</v>
      </c>
      <c r="E66" s="34">
        <f t="shared" si="3"/>
        <v>63.396315135201341</v>
      </c>
      <c r="F66" s="34">
        <f t="shared" si="4"/>
        <v>-2.5999999999999996</v>
      </c>
    </row>
    <row r="67" spans="1:7" hidden="1">
      <c r="A67" s="35" t="s">
        <v>51</v>
      </c>
      <c r="B67" s="39" t="s">
        <v>52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53</v>
      </c>
      <c r="B68" s="39" t="s">
        <v>54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6.5" customHeight="1">
      <c r="A69" s="46" t="s">
        <v>55</v>
      </c>
      <c r="B69" s="47" t="s">
        <v>56</v>
      </c>
      <c r="C69" s="97">
        <v>2.7031100000000001</v>
      </c>
      <c r="D69" s="37">
        <v>2.7031100000000001</v>
      </c>
      <c r="E69" s="38">
        <f t="shared" si="3"/>
        <v>100</v>
      </c>
      <c r="F69" s="38">
        <f t="shared" si="4"/>
        <v>0</v>
      </c>
    </row>
    <row r="70" spans="1:7" ht="15.75" customHeight="1">
      <c r="A70" s="46" t="s">
        <v>218</v>
      </c>
      <c r="B70" s="47" t="s">
        <v>219</v>
      </c>
      <c r="C70" s="37">
        <v>2.4</v>
      </c>
      <c r="D70" s="37">
        <v>1.8</v>
      </c>
      <c r="E70" s="38">
        <f t="shared" si="3"/>
        <v>75</v>
      </c>
      <c r="F70" s="38">
        <f t="shared" si="4"/>
        <v>-0.59999999999999987</v>
      </c>
    </row>
    <row r="71" spans="1:7" ht="15.75" customHeight="1">
      <c r="A71" s="46" t="s">
        <v>357</v>
      </c>
      <c r="B71" s="47" t="s">
        <v>414</v>
      </c>
      <c r="C71" s="37">
        <v>2</v>
      </c>
      <c r="D71" s="37">
        <v>0</v>
      </c>
      <c r="E71" s="38">
        <f>SUM(D71/C71*100)</f>
        <v>0</v>
      </c>
      <c r="F71" s="38">
        <f>SUM(D71-C71)</f>
        <v>-2</v>
      </c>
    </row>
    <row r="72" spans="1:7" s="6" customFormat="1" ht="16.5" customHeight="1">
      <c r="A72" s="30" t="s">
        <v>57</v>
      </c>
      <c r="B72" s="31" t="s">
        <v>58</v>
      </c>
      <c r="C72" s="48">
        <f>SUM(C73:C76)</f>
        <v>2435.53224</v>
      </c>
      <c r="D72" s="48">
        <f>SUM(D73:D76)</f>
        <v>2244.3567900000003</v>
      </c>
      <c r="E72" s="34">
        <f t="shared" si="3"/>
        <v>92.150567877516593</v>
      </c>
      <c r="F72" s="34">
        <f t="shared" si="4"/>
        <v>-191.17544999999973</v>
      </c>
    </row>
    <row r="73" spans="1:7" ht="15.75" customHeight="1">
      <c r="A73" s="35" t="s">
        <v>59</v>
      </c>
      <c r="B73" s="39" t="s">
        <v>60</v>
      </c>
      <c r="C73" s="49">
        <v>6.7024999999999997</v>
      </c>
      <c r="D73" s="37">
        <v>0</v>
      </c>
      <c r="E73" s="38">
        <f t="shared" si="3"/>
        <v>0</v>
      </c>
      <c r="F73" s="38">
        <f t="shared" si="4"/>
        <v>-6.7024999999999997</v>
      </c>
    </row>
    <row r="74" spans="1:7" s="6" customFormat="1" ht="19.5" customHeight="1">
      <c r="A74" s="35" t="s">
        <v>61</v>
      </c>
      <c r="B74" s="39" t="s">
        <v>62</v>
      </c>
      <c r="C74" s="49">
        <v>118.75</v>
      </c>
      <c r="D74" s="37">
        <v>92.185050000000004</v>
      </c>
      <c r="E74" s="38">
        <f t="shared" si="3"/>
        <v>77.629515789473686</v>
      </c>
      <c r="F74" s="38">
        <f t="shared" si="4"/>
        <v>-26.564949999999996</v>
      </c>
      <c r="G74" s="50"/>
    </row>
    <row r="75" spans="1:7">
      <c r="A75" s="35" t="s">
        <v>63</v>
      </c>
      <c r="B75" s="39" t="s">
        <v>64</v>
      </c>
      <c r="C75" s="49">
        <v>2259.00974</v>
      </c>
      <c r="D75" s="37">
        <v>2109.80474</v>
      </c>
      <c r="E75" s="38">
        <f t="shared" si="3"/>
        <v>93.395114799283689</v>
      </c>
      <c r="F75" s="38">
        <f t="shared" si="4"/>
        <v>-149.20499999999993</v>
      </c>
    </row>
    <row r="76" spans="1:7" ht="16.5" customHeight="1">
      <c r="A76" s="35" t="s">
        <v>65</v>
      </c>
      <c r="B76" s="39" t="s">
        <v>66</v>
      </c>
      <c r="C76" s="49">
        <v>51.07</v>
      </c>
      <c r="D76" s="37">
        <v>42.366999999999997</v>
      </c>
      <c r="E76" s="38">
        <f t="shared" si="3"/>
        <v>82.958684158997457</v>
      </c>
      <c r="F76" s="38">
        <f t="shared" si="4"/>
        <v>-8.703000000000003</v>
      </c>
    </row>
    <row r="77" spans="1:7" s="6" customFormat="1" ht="19.5" customHeight="1">
      <c r="A77" s="30" t="s">
        <v>67</v>
      </c>
      <c r="B77" s="31" t="s">
        <v>68</v>
      </c>
      <c r="C77" s="32">
        <f>SUM(C78:C80)</f>
        <v>673.87699999999995</v>
      </c>
      <c r="D77" s="32">
        <f>SUM(D78:D80)</f>
        <v>550.62212</v>
      </c>
      <c r="E77" s="34">
        <f t="shared" si="3"/>
        <v>81.709587951510443</v>
      </c>
      <c r="F77" s="34">
        <f t="shared" si="4"/>
        <v>-123.25487999999996</v>
      </c>
    </row>
    <row r="78" spans="1:7" ht="18" hidden="1" customHeight="1">
      <c r="A78" s="35" t="s">
        <v>69</v>
      </c>
      <c r="B78" s="51" t="s">
        <v>70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18" hidden="1" customHeight="1">
      <c r="A79" s="35" t="s">
        <v>71</v>
      </c>
      <c r="B79" s="51" t="s">
        <v>72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>
      <c r="A80" s="35" t="s">
        <v>73</v>
      </c>
      <c r="B80" s="39" t="s">
        <v>74</v>
      </c>
      <c r="C80" s="37">
        <v>673.87699999999995</v>
      </c>
      <c r="D80" s="37">
        <v>550.62212</v>
      </c>
      <c r="E80" s="38">
        <f t="shared" si="3"/>
        <v>81.709587951510443</v>
      </c>
      <c r="F80" s="38">
        <f t="shared" si="4"/>
        <v>-123.25487999999996</v>
      </c>
    </row>
    <row r="81" spans="1:7" s="6" customFormat="1">
      <c r="A81" s="30" t="s">
        <v>85</v>
      </c>
      <c r="B81" s="31" t="s">
        <v>86</v>
      </c>
      <c r="C81" s="32">
        <f>C82</f>
        <v>1613.85</v>
      </c>
      <c r="D81" s="32">
        <f>SUM(D82)</f>
        <v>1374.45622</v>
      </c>
      <c r="E81" s="34">
        <f t="shared" si="3"/>
        <v>85.166293025993738</v>
      </c>
      <c r="F81" s="34">
        <f t="shared" si="4"/>
        <v>-239.39377999999988</v>
      </c>
    </row>
    <row r="82" spans="1:7" ht="17.25" customHeight="1">
      <c r="A82" s="35" t="s">
        <v>87</v>
      </c>
      <c r="B82" s="39" t="s">
        <v>233</v>
      </c>
      <c r="C82" s="37">
        <v>1613.85</v>
      </c>
      <c r="D82" s="37">
        <v>1374.45622</v>
      </c>
      <c r="E82" s="38">
        <f t="shared" si="3"/>
        <v>85.166293025993738</v>
      </c>
      <c r="F82" s="38">
        <f t="shared" si="4"/>
        <v>-239.39377999999988</v>
      </c>
    </row>
    <row r="83" spans="1:7" s="6" customFormat="1" ht="21.75" hidden="1" customHeight="1">
      <c r="A83" s="52">
        <v>1000</v>
      </c>
      <c r="B83" s="31" t="s">
        <v>88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7" ht="18" hidden="1" customHeight="1">
      <c r="A84" s="53">
        <v>1001</v>
      </c>
      <c r="B84" s="54" t="s">
        <v>89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7" ht="17.25" hidden="1" customHeight="1">
      <c r="A85" s="53">
        <v>1003</v>
      </c>
      <c r="B85" s="54" t="s">
        <v>90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7" ht="23.25" hidden="1" customHeight="1">
      <c r="A86" s="53">
        <v>1004</v>
      </c>
      <c r="B86" s="54" t="s">
        <v>91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7" ht="17.25" hidden="1" customHeight="1">
      <c r="A87" s="35" t="s">
        <v>92</v>
      </c>
      <c r="B87" s="39" t="s">
        <v>93</v>
      </c>
      <c r="C87" s="37">
        <v>0</v>
      </c>
      <c r="D87" s="37">
        <v>0</v>
      </c>
      <c r="E87" s="38"/>
      <c r="F87" s="38">
        <f t="shared" si="4"/>
        <v>0</v>
      </c>
    </row>
    <row r="88" spans="1:7">
      <c r="A88" s="30" t="s">
        <v>94</v>
      </c>
      <c r="B88" s="31" t="s">
        <v>95</v>
      </c>
      <c r="C88" s="32">
        <f>C89+C90+C91+C92+C93</f>
        <v>36</v>
      </c>
      <c r="D88" s="32">
        <f>D89</f>
        <v>11.04</v>
      </c>
      <c r="E88" s="38">
        <f t="shared" si="3"/>
        <v>30.666666666666664</v>
      </c>
      <c r="F88" s="22">
        <f>F89+F90+F91+F92+F93</f>
        <v>-24.96</v>
      </c>
    </row>
    <row r="89" spans="1:7" ht="19.5" customHeight="1">
      <c r="A89" s="35" t="s">
        <v>96</v>
      </c>
      <c r="B89" s="39" t="s">
        <v>97</v>
      </c>
      <c r="C89" s="37">
        <v>36</v>
      </c>
      <c r="D89" s="37">
        <v>11.04</v>
      </c>
      <c r="E89" s="38">
        <f t="shared" si="3"/>
        <v>30.666666666666664</v>
      </c>
      <c r="F89" s="38">
        <f>SUM(D89-C89)</f>
        <v>-24.96</v>
      </c>
      <c r="G89" s="247"/>
    </row>
    <row r="90" spans="1:7" ht="15.75" hidden="1" customHeight="1">
      <c r="A90" s="35" t="s">
        <v>98</v>
      </c>
      <c r="B90" s="39" t="s">
        <v>99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7" ht="15.75" hidden="1" customHeight="1">
      <c r="A91" s="35" t="s">
        <v>100</v>
      </c>
      <c r="B91" s="39" t="s">
        <v>101</v>
      </c>
      <c r="C91" s="37"/>
      <c r="D91" s="37" t="s">
        <v>338</v>
      </c>
      <c r="E91" s="38" t="e">
        <f t="shared" si="3"/>
        <v>#VALUE!</v>
      </c>
      <c r="F91" s="38"/>
    </row>
    <row r="92" spans="1:7" ht="15.75" hidden="1" customHeight="1">
      <c r="A92" s="35" t="s">
        <v>102</v>
      </c>
      <c r="B92" s="39" t="s">
        <v>103</v>
      </c>
      <c r="C92" s="37"/>
      <c r="D92" s="37"/>
      <c r="E92" s="38" t="e">
        <f t="shared" si="3"/>
        <v>#DIV/0!</v>
      </c>
      <c r="F92" s="38"/>
    </row>
    <row r="93" spans="1:7" ht="15.75" hidden="1" customHeight="1">
      <c r="A93" s="35" t="s">
        <v>104</v>
      </c>
      <c r="B93" s="39" t="s">
        <v>105</v>
      </c>
      <c r="C93" s="37"/>
      <c r="D93" s="37"/>
      <c r="E93" s="38" t="e">
        <f t="shared" si="3"/>
        <v>#DIV/0!</v>
      </c>
      <c r="F93" s="38"/>
    </row>
    <row r="94" spans="1:7" s="6" customFormat="1" ht="15.75" hidden="1" customHeight="1">
      <c r="A94" s="52">
        <v>1400</v>
      </c>
      <c r="B94" s="56" t="s">
        <v>114</v>
      </c>
      <c r="C94" s="48">
        <f>C95+C96+C97</f>
        <v>0</v>
      </c>
      <c r="D94" s="48">
        <f>SUM(D95:D97)</f>
        <v>0</v>
      </c>
      <c r="E94" s="34" t="e">
        <f t="shared" si="3"/>
        <v>#DIV/0!</v>
      </c>
      <c r="F94" s="34">
        <f t="shared" si="4"/>
        <v>0</v>
      </c>
    </row>
    <row r="95" spans="1:7" ht="15.75" hidden="1" customHeight="1">
      <c r="A95" s="53">
        <v>1401</v>
      </c>
      <c r="B95" s="54" t="s">
        <v>115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7" ht="15.75" hidden="1" customHeight="1">
      <c r="A96" s="53">
        <v>1402</v>
      </c>
      <c r="B96" s="54" t="s">
        <v>116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8" ht="15.75" hidden="1" customHeight="1">
      <c r="A97" s="53">
        <v>1403</v>
      </c>
      <c r="B97" s="54" t="s">
        <v>117</v>
      </c>
      <c r="C97" s="49">
        <v>0</v>
      </c>
      <c r="D97" s="37">
        <v>0</v>
      </c>
      <c r="E97" s="38" t="e">
        <f t="shared" si="3"/>
        <v>#DIV/0!</v>
      </c>
      <c r="F97" s="38">
        <f t="shared" si="4"/>
        <v>0</v>
      </c>
    </row>
    <row r="98" spans="1:8" s="6" customFormat="1" ht="15.75" customHeight="1">
      <c r="A98" s="52"/>
      <c r="B98" s="57" t="s">
        <v>118</v>
      </c>
      <c r="C98" s="278">
        <f>C56+C64+C66+C72+C77+C81+C83+C88+C94</f>
        <v>6165.7932400000009</v>
      </c>
      <c r="D98" s="253">
        <f>D56+D64+D66+D72+D77+D81+D83+D88+D94</f>
        <v>5162.4863100000002</v>
      </c>
      <c r="E98" s="34">
        <f t="shared" si="3"/>
        <v>83.727853157787678</v>
      </c>
      <c r="F98" s="34">
        <f t="shared" si="4"/>
        <v>-1003.3069300000006</v>
      </c>
      <c r="G98" s="200">
        <f>6153.99862-C98</f>
        <v>-11.794620000000577</v>
      </c>
      <c r="H98" s="200">
        <f>850.38803-D98</f>
        <v>-4312.0982800000002</v>
      </c>
    </row>
    <row r="99" spans="1:8">
      <c r="C99" s="126"/>
      <c r="D99" s="101"/>
    </row>
    <row r="100" spans="1:8" s="65" customFormat="1" ht="16.5" customHeight="1">
      <c r="A100" s="63" t="s">
        <v>119</v>
      </c>
      <c r="B100" s="63"/>
      <c r="C100" s="185"/>
      <c r="D100" s="185"/>
      <c r="E100" s="248"/>
    </row>
    <row r="101" spans="1:8" s="65" customFormat="1" ht="20.25" customHeight="1">
      <c r="A101" s="66" t="s">
        <v>120</v>
      </c>
      <c r="B101" s="66"/>
      <c r="C101" s="65" t="s">
        <v>121</v>
      </c>
    </row>
    <row r="102" spans="1:8" ht="13.5" customHeight="1">
      <c r="C102" s="120"/>
    </row>
    <row r="104" spans="1:8" ht="5.25" customHeight="1"/>
    <row r="142" hidden="1"/>
  </sheetData>
  <customSheetViews>
    <customSheetView guid="{61FF8493-E373-4DFF-BB86-59B971567639}" scale="70" showPageBreaks="1" hiddenRows="1" view="pageBreakPreview" topLeftCell="A28">
      <selection activeCell="D30" sqref="D30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howPageBreaks="1" hiddenRows="1" topLeftCell="A50">
      <selection activeCell="B100" sqref="B100"/>
      <pageMargins left="0.7" right="0.7" top="0.75" bottom="0.75" header="0.3" footer="0.3"/>
      <pageSetup paperSize="9" scale="52" orientation="portrait" r:id="rId2"/>
    </customSheetView>
    <customSheetView guid="{B31C8DB7-3E78-4144-A6B5-8DE36DE63F0E}" hiddenRows="1" topLeftCell="A50">
      <selection activeCell="D73" sqref="D73"/>
      <pageMargins left="0.7" right="0.7" top="0.75" bottom="0.75" header="0.3" footer="0.3"/>
      <pageSetup paperSize="9" scale="52" orientation="portrait" r:id="rId3"/>
    </customSheetView>
    <customSheetView guid="{1A52382B-3765-4E8C-903F-6B8919B7242E}" scale="70" showPageBreaks="1" printArea="1" hiddenRows="1" view="pageBreakPreview" topLeftCell="A22">
      <selection activeCell="C51" sqref="C51:D52"/>
      <pageMargins left="0.7" right="0.7" top="0.75" bottom="0.75" header="0.3" footer="0.3"/>
      <pageSetup paperSize="9" scale="52" orientation="portrait" r:id="rId4"/>
    </customSheetView>
    <customSheetView guid="{A54C432C-6C68-4B53-A75C-446EB3A61B2B}" scale="70" showPageBreaks="1" hiddenRows="1" view="pageBreakPreview" topLeftCell="A16">
      <selection activeCell="G52" sqref="G52"/>
      <pageMargins left="0.70866141732283472" right="0.70866141732283472" top="0.74803149606299213" bottom="0.74803149606299213" header="0.31496062992125984" footer="0.31496062992125984"/>
      <pageSetup paperSize="9" scale="65" orientation="portrait" r:id="rId5"/>
    </customSheetView>
    <customSheetView guid="{3DCB9AAA-F09C-4EA6-B992-F93E466D374A}" hiddenRows="1" topLeftCell="A50">
      <selection activeCell="B100" sqref="B100"/>
      <pageMargins left="0.7" right="0.7" top="0.75" bottom="0.75" header="0.3" footer="0.3"/>
      <pageSetup paperSize="9" scale="52" orientation="portrait" r:id="rId6"/>
    </customSheetView>
    <customSheetView guid="{1718F1EE-9F48-4DBE-9531-3B70F9C4A5DD}" scale="70" showPageBreaks="1" hiddenRows="1" view="pageBreakPreview" topLeftCell="A50">
      <selection activeCell="C97" sqref="C97:D97"/>
      <pageMargins left="0.7" right="0.7" top="0.75" bottom="0.75" header="0.3" footer="0.3"/>
      <pageSetup paperSize="9" scale="39" orientation="portrait" r:id="rId7"/>
    </customSheetView>
    <customSheetView guid="{42584DC0-1D41-4C93-9B38-C388E7B8DAC4}" scale="70" showPageBreaks="1" hiddenRows="1" view="pageBreakPreview">
      <selection activeCell="G1" sqref="G1:G1048576"/>
      <pageMargins left="0.70866141732283472" right="0.70866141732283472" top="0.74803149606299213" bottom="0.74803149606299213" header="0.31496062992125984" footer="0.31496062992125984"/>
      <pageSetup paperSize="9" scale="65" orientation="portrait" r:id="rId8"/>
    </customSheetView>
    <customSheetView guid="{B30CE22D-C12F-4E12-8BB9-3AAE0A6991CC}" scale="70" showPageBreaks="1" printArea="1" hiddenRows="1" view="pageBreakPreview" topLeftCell="A28">
      <selection activeCell="D81" sqref="D81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  <customSheetView guid="{61528DAC-5C4C-48F4-ADE2-8A724B05A086}" scale="70" showPageBreaks="1" hiddenRows="1" view="pageBreakPreview" topLeftCell="A28">
      <selection activeCell="D30" sqref="D30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/>
  <dimension ref="A1:L142"/>
  <sheetViews>
    <sheetView view="pageBreakPreview" topLeftCell="A40" zoomScale="70" zoomScaleSheetLayoutView="70" workbookViewId="0">
      <selection activeCell="D30" sqref="D30"/>
    </sheetView>
  </sheetViews>
  <sheetFormatPr defaultRowHeight="15.75"/>
  <cols>
    <col min="1" max="1" width="14.7109375" style="58" customWidth="1"/>
    <col min="2" max="2" width="57.5703125" style="59" customWidth="1"/>
    <col min="3" max="3" width="15" style="62" customWidth="1"/>
    <col min="4" max="4" width="17.42578125" style="62" customWidth="1"/>
    <col min="5" max="5" width="10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38" t="s">
        <v>433</v>
      </c>
      <c r="B1" s="538"/>
      <c r="C1" s="538"/>
      <c r="D1" s="538"/>
      <c r="E1" s="538"/>
      <c r="F1" s="538"/>
    </row>
    <row r="2" spans="1:6">
      <c r="A2" s="537"/>
      <c r="B2" s="537"/>
      <c r="C2" s="537"/>
      <c r="D2" s="537"/>
      <c r="E2" s="537"/>
      <c r="F2" s="537"/>
    </row>
    <row r="3" spans="1:6" ht="63">
      <c r="A3" s="2" t="s">
        <v>0</v>
      </c>
      <c r="B3" s="2" t="s">
        <v>1</v>
      </c>
      <c r="C3" s="72" t="s">
        <v>411</v>
      </c>
      <c r="D3" s="73" t="s">
        <v>421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C5+C12+C14+C17+C7</f>
        <v>724.452</v>
      </c>
      <c r="D4" s="5">
        <f>D5+D12+D14+D17+D7</f>
        <v>551.74894999999992</v>
      </c>
      <c r="E4" s="5">
        <f>SUM(D4/C4*100)</f>
        <v>76.160870561472663</v>
      </c>
      <c r="F4" s="5">
        <f>SUM(D4-C4)</f>
        <v>-172.70305000000008</v>
      </c>
    </row>
    <row r="5" spans="1:6" s="6" customFormat="1">
      <c r="A5" s="68">
        <v>1010000000</v>
      </c>
      <c r="B5" s="67" t="s">
        <v>5</v>
      </c>
      <c r="C5" s="5">
        <f>C6</f>
        <v>37.046999999999997</v>
      </c>
      <c r="D5" s="5">
        <f>D6</f>
        <v>30.123930000000001</v>
      </c>
      <c r="E5" s="5">
        <f t="shared" ref="E5:E51" si="0">SUM(D5/C5*100)</f>
        <v>81.312737873512035</v>
      </c>
      <c r="F5" s="5">
        <f t="shared" ref="F5:F51" si="1">SUM(D5-C5)</f>
        <v>-6.9230699999999956</v>
      </c>
    </row>
    <row r="6" spans="1:6">
      <c r="A6" s="7">
        <v>1010200001</v>
      </c>
      <c r="B6" s="8" t="s">
        <v>228</v>
      </c>
      <c r="C6" s="9">
        <v>37.046999999999997</v>
      </c>
      <c r="D6" s="10">
        <v>30.123930000000001</v>
      </c>
      <c r="E6" s="9">
        <f t="shared" ref="E6:E11" si="2">SUM(D6/C6*100)</f>
        <v>81.312737873512035</v>
      </c>
      <c r="F6" s="9">
        <f t="shared" si="1"/>
        <v>-6.9230699999999956</v>
      </c>
    </row>
    <row r="7" spans="1:6" ht="31.5">
      <c r="A7" s="3">
        <v>1030000000</v>
      </c>
      <c r="B7" s="13" t="s">
        <v>280</v>
      </c>
      <c r="C7" s="5">
        <f>C8+C10+C9</f>
        <v>325.40500000000003</v>
      </c>
      <c r="D7" s="5">
        <f>D8+D10+D9+D11</f>
        <v>293.12107999999995</v>
      </c>
      <c r="E7" s="5">
        <f t="shared" si="2"/>
        <v>90.078849433782494</v>
      </c>
      <c r="F7" s="5">
        <f t="shared" si="1"/>
        <v>-32.28392000000008</v>
      </c>
    </row>
    <row r="8" spans="1:6">
      <c r="A8" s="7">
        <v>1030223001</v>
      </c>
      <c r="B8" s="8" t="s">
        <v>282</v>
      </c>
      <c r="C8" s="9">
        <v>121.37</v>
      </c>
      <c r="D8" s="10">
        <v>132.69023999999999</v>
      </c>
      <c r="E8" s="9">
        <f t="shared" si="2"/>
        <v>109.32704951800278</v>
      </c>
      <c r="F8" s="9">
        <f t="shared" si="1"/>
        <v>11.320239999999984</v>
      </c>
    </row>
    <row r="9" spans="1:6">
      <c r="A9" s="7">
        <v>1030224001</v>
      </c>
      <c r="B9" s="8" t="s">
        <v>288</v>
      </c>
      <c r="C9" s="9">
        <v>1.3049999999999999</v>
      </c>
      <c r="D9" s="10">
        <v>1.0087999999999999</v>
      </c>
      <c r="E9" s="9">
        <f t="shared" si="2"/>
        <v>77.30268199233717</v>
      </c>
      <c r="F9" s="9">
        <f t="shared" si="1"/>
        <v>-0.29620000000000002</v>
      </c>
    </row>
    <row r="10" spans="1:6">
      <c r="A10" s="7">
        <v>1030225001</v>
      </c>
      <c r="B10" s="8" t="s">
        <v>281</v>
      </c>
      <c r="C10" s="9">
        <v>202.73</v>
      </c>
      <c r="D10" s="10">
        <v>181.86394999999999</v>
      </c>
      <c r="E10" s="9">
        <f t="shared" si="2"/>
        <v>89.707468060967784</v>
      </c>
      <c r="F10" s="9">
        <f t="shared" si="1"/>
        <v>-20.866050000000001</v>
      </c>
    </row>
    <row r="11" spans="1:6">
      <c r="A11" s="7">
        <v>1030226001</v>
      </c>
      <c r="B11" s="8" t="s">
        <v>290</v>
      </c>
      <c r="C11" s="9">
        <v>0</v>
      </c>
      <c r="D11" s="10">
        <v>-22.44191</v>
      </c>
      <c r="E11" s="9" t="e">
        <f t="shared" si="2"/>
        <v>#DIV/0!</v>
      </c>
      <c r="F11" s="9">
        <f t="shared" si="1"/>
        <v>-22.44191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42.249290000000002</v>
      </c>
      <c r="E12" s="5">
        <f t="shared" si="0"/>
        <v>422.49290000000002</v>
      </c>
      <c r="F12" s="5">
        <f t="shared" si="1"/>
        <v>32.249290000000002</v>
      </c>
    </row>
    <row r="13" spans="1:6" ht="15.75" customHeight="1">
      <c r="A13" s="7">
        <v>1050300000</v>
      </c>
      <c r="B13" s="11" t="s">
        <v>229</v>
      </c>
      <c r="C13" s="12">
        <v>10</v>
      </c>
      <c r="D13" s="10">
        <v>42.249290000000002</v>
      </c>
      <c r="E13" s="9">
        <f t="shared" si="0"/>
        <v>422.49290000000002</v>
      </c>
      <c r="F13" s="9">
        <f t="shared" si="1"/>
        <v>32.249290000000002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347</v>
      </c>
      <c r="D14" s="5">
        <f>D15+D16</f>
        <v>182.95464999999999</v>
      </c>
      <c r="E14" s="5">
        <f t="shared" si="0"/>
        <v>52.724682997118158</v>
      </c>
      <c r="F14" s="5">
        <f t="shared" si="1"/>
        <v>-164.04535000000001</v>
      </c>
    </row>
    <row r="15" spans="1:6" s="6" customFormat="1" ht="15.75" customHeight="1">
      <c r="A15" s="7">
        <v>1060100000</v>
      </c>
      <c r="B15" s="11" t="s">
        <v>8</v>
      </c>
      <c r="C15" s="9">
        <v>42</v>
      </c>
      <c r="D15" s="10">
        <v>16.9726</v>
      </c>
      <c r="E15" s="9">
        <f t="shared" si="0"/>
        <v>40.410952380952381</v>
      </c>
      <c r="F15" s="9">
        <f>SUM(D15-C15)</f>
        <v>-25.0274</v>
      </c>
    </row>
    <row r="16" spans="1:6" ht="15.75" customHeight="1">
      <c r="A16" s="7">
        <v>1060600000</v>
      </c>
      <c r="B16" s="11" t="s">
        <v>7</v>
      </c>
      <c r="C16" s="9">
        <v>305</v>
      </c>
      <c r="D16" s="10">
        <v>165.98204999999999</v>
      </c>
      <c r="E16" s="9">
        <f t="shared" si="0"/>
        <v>54.420344262295075</v>
      </c>
      <c r="F16" s="9">
        <f t="shared" si="1"/>
        <v>-139.01795000000001</v>
      </c>
    </row>
    <row r="17" spans="1:6" s="6" customFormat="1">
      <c r="A17" s="3">
        <v>1080000000</v>
      </c>
      <c r="B17" s="4" t="s">
        <v>10</v>
      </c>
      <c r="C17" s="5">
        <f>C18</f>
        <v>5</v>
      </c>
      <c r="D17" s="5">
        <f>D18</f>
        <v>3.3</v>
      </c>
      <c r="E17" s="5">
        <f t="shared" si="0"/>
        <v>65.999999999999986</v>
      </c>
      <c r="F17" s="5">
        <f t="shared" si="1"/>
        <v>-1.7000000000000002</v>
      </c>
    </row>
    <row r="18" spans="1:6" ht="16.5" customHeight="1">
      <c r="A18" s="7">
        <v>1080400001</v>
      </c>
      <c r="B18" s="8" t="s">
        <v>227</v>
      </c>
      <c r="C18" s="9">
        <v>5</v>
      </c>
      <c r="D18" s="10">
        <v>3.3</v>
      </c>
      <c r="E18" s="9">
        <f t="shared" si="0"/>
        <v>65.999999999999986</v>
      </c>
      <c r="F18" s="9">
        <f t="shared" si="1"/>
        <v>-1.7000000000000002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6" hidden="1" customHeight="1">
      <c r="A20" s="68">
        <v>1090000000</v>
      </c>
      <c r="B20" s="69" t="s">
        <v>123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2.25" hidden="1" customHeight="1">
      <c r="A21" s="7">
        <v>1090100000</v>
      </c>
      <c r="B21" s="8" t="s">
        <v>124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30" hidden="1" customHeight="1">
      <c r="A22" s="7">
        <v>1090400000</v>
      </c>
      <c r="B22" s="8" t="s">
        <v>232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30.75" hidden="1" customHeight="1">
      <c r="A23" s="7">
        <v>1090600000</v>
      </c>
      <c r="B23" s="8" t="s">
        <v>126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0.25" hidden="1" customHeight="1">
      <c r="A24" s="7">
        <v>1090700000</v>
      </c>
      <c r="B24" s="8" t="s">
        <v>127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hidden="1" customHeight="1">
      <c r="A25" s="3"/>
      <c r="B25" s="4" t="s">
        <v>12</v>
      </c>
      <c r="C25" s="5">
        <f>C26+C29+C31+C37+C34</f>
        <v>109</v>
      </c>
      <c r="D25" s="5">
        <f>D26+D29+D31+D37+D34</f>
        <v>87.193790000000007</v>
      </c>
      <c r="E25" s="5">
        <f t="shared" si="0"/>
        <v>79.994302752293592</v>
      </c>
      <c r="F25" s="5">
        <f t="shared" si="1"/>
        <v>-21.806209999999993</v>
      </c>
    </row>
    <row r="26" spans="1:6" s="6" customFormat="1" ht="30" customHeight="1">
      <c r="A26" s="68">
        <v>1110000000</v>
      </c>
      <c r="B26" s="69" t="s">
        <v>128</v>
      </c>
      <c r="C26" s="5">
        <f>C27+C28</f>
        <v>79</v>
      </c>
      <c r="D26" s="5">
        <f>D27+D28</f>
        <v>71.506200000000007</v>
      </c>
      <c r="E26" s="5">
        <f t="shared" si="0"/>
        <v>90.514177215189889</v>
      </c>
      <c r="F26" s="5">
        <f t="shared" si="1"/>
        <v>-7.4937999999999931</v>
      </c>
    </row>
    <row r="27" spans="1:6">
      <c r="A27" s="16">
        <v>1110502510</v>
      </c>
      <c r="B27" s="17" t="s">
        <v>225</v>
      </c>
      <c r="C27" s="12">
        <v>62</v>
      </c>
      <c r="D27" s="10">
        <v>51.997799999999998</v>
      </c>
      <c r="E27" s="9">
        <f t="shared" si="0"/>
        <v>83.867419354838702</v>
      </c>
      <c r="F27" s="9">
        <f t="shared" si="1"/>
        <v>-10.002200000000002</v>
      </c>
    </row>
    <row r="28" spans="1:6" ht="18.75" customHeight="1">
      <c r="A28" s="7">
        <v>1110503505</v>
      </c>
      <c r="B28" s="11" t="s">
        <v>224</v>
      </c>
      <c r="C28" s="12">
        <v>17</v>
      </c>
      <c r="D28" s="10">
        <v>19.508400000000002</v>
      </c>
      <c r="E28" s="9">
        <f t="shared" si="0"/>
        <v>114.75529411764707</v>
      </c>
      <c r="F28" s="9">
        <f t="shared" si="1"/>
        <v>2.5084000000000017</v>
      </c>
    </row>
    <row r="29" spans="1:6" s="15" customFormat="1" ht="37.5" customHeight="1">
      <c r="A29" s="68">
        <v>1130000000</v>
      </c>
      <c r="B29" s="69" t="s">
        <v>130</v>
      </c>
      <c r="C29" s="5">
        <f>C30</f>
        <v>30</v>
      </c>
      <c r="D29" s="5">
        <f>D30</f>
        <v>15.68759</v>
      </c>
      <c r="E29" s="5">
        <f t="shared" si="0"/>
        <v>52.291966666666667</v>
      </c>
      <c r="F29" s="5">
        <f t="shared" si="1"/>
        <v>-14.31241</v>
      </c>
    </row>
    <row r="30" spans="1:6">
      <c r="A30" s="7">
        <v>1130206005</v>
      </c>
      <c r="B30" s="8" t="s">
        <v>223</v>
      </c>
      <c r="C30" s="9">
        <v>30</v>
      </c>
      <c r="D30" s="10">
        <v>15.68759</v>
      </c>
      <c r="E30" s="9">
        <f t="shared" si="0"/>
        <v>52.291966666666667</v>
      </c>
      <c r="F30" s="9">
        <f t="shared" si="1"/>
        <v>-14.31241</v>
      </c>
    </row>
    <row r="31" spans="1:6" ht="27" hidden="1" customHeight="1">
      <c r="A31" s="70">
        <v>1140000000</v>
      </c>
      <c r="B31" s="71" t="s">
        <v>131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idden="1">
      <c r="A32" s="16">
        <v>1140200000</v>
      </c>
      <c r="B32" s="18" t="s">
        <v>221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idden="1">
      <c r="A33" s="7">
        <v>1140600000</v>
      </c>
      <c r="B33" s="8" t="s">
        <v>222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" customHeight="1">
      <c r="A34" s="3">
        <v>1160000000</v>
      </c>
      <c r="B34" s="13" t="s">
        <v>251</v>
      </c>
      <c r="C34" s="14">
        <f>C35+C36</f>
        <v>0</v>
      </c>
      <c r="D34" s="14">
        <f>D35+D36</f>
        <v>0</v>
      </c>
      <c r="E34" s="5" t="e">
        <f t="shared" si="0"/>
        <v>#DIV/0!</v>
      </c>
      <c r="F34" s="5">
        <f t="shared" si="1"/>
        <v>0</v>
      </c>
    </row>
    <row r="35" spans="1:7" ht="47.25">
      <c r="A35" s="7">
        <v>1163305010</v>
      </c>
      <c r="B35" s="8" t="s">
        <v>267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47.25">
      <c r="A36" s="7">
        <v>1169005010</v>
      </c>
      <c r="B36" s="8" t="s">
        <v>343</v>
      </c>
      <c r="C36" s="9">
        <v>0</v>
      </c>
      <c r="D36" s="10">
        <v>0</v>
      </c>
      <c r="E36" s="9" t="e">
        <f>SUM(D36/C36*100)</f>
        <v>#DIV/0!</v>
      </c>
      <c r="F36" s="9">
        <f>SUM(D36-C36)</f>
        <v>0</v>
      </c>
    </row>
    <row r="37" spans="1:7" ht="21" customHeight="1">
      <c r="A37" s="3">
        <v>1170000000</v>
      </c>
      <c r="B37" s="13" t="s">
        <v>134</v>
      </c>
      <c r="C37" s="5">
        <f>C38+C39</f>
        <v>0</v>
      </c>
      <c r="D37" s="5">
        <f>D38+D39</f>
        <v>0</v>
      </c>
      <c r="E37" s="5" t="e">
        <f t="shared" si="0"/>
        <v>#DIV/0!</v>
      </c>
      <c r="F37" s="5">
        <f t="shared" si="1"/>
        <v>0</v>
      </c>
    </row>
    <row r="38" spans="1:7" ht="17.25" customHeight="1">
      <c r="A38" s="7">
        <v>1170105005</v>
      </c>
      <c r="B38" s="8" t="s">
        <v>17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8" customHeight="1">
      <c r="A39" s="7">
        <v>1170505005</v>
      </c>
      <c r="B39" s="11" t="s">
        <v>220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>
      <c r="A40" s="3">
        <v>1000000000</v>
      </c>
      <c r="B40" s="4" t="s">
        <v>18</v>
      </c>
      <c r="C40" s="127">
        <f>SUM(C4,C25)</f>
        <v>833.452</v>
      </c>
      <c r="D40" s="127">
        <f>D4+D25</f>
        <v>638.94273999999996</v>
      </c>
      <c r="E40" s="5">
        <f t="shared" si="0"/>
        <v>76.662212100996811</v>
      </c>
      <c r="F40" s="5">
        <f t="shared" si="1"/>
        <v>-194.50926000000004</v>
      </c>
    </row>
    <row r="41" spans="1:7" s="6" customFormat="1">
      <c r="A41" s="3">
        <v>2000000000</v>
      </c>
      <c r="B41" s="4" t="s">
        <v>19</v>
      </c>
      <c r="C41" s="5">
        <f>C42+C43+C44+C45+C46+C47+C50</f>
        <v>2911.39878</v>
      </c>
      <c r="D41" s="5">
        <f>D42+D43+D44+D45+D46+D47+D50</f>
        <v>1894.3049999999998</v>
      </c>
      <c r="E41" s="5">
        <f t="shared" si="0"/>
        <v>65.065116225678977</v>
      </c>
      <c r="F41" s="5">
        <f t="shared" si="1"/>
        <v>-1017.0937800000002</v>
      </c>
      <c r="G41" s="19"/>
    </row>
    <row r="42" spans="1:7" ht="16.5" customHeight="1">
      <c r="A42" s="16">
        <v>2021000000</v>
      </c>
      <c r="B42" s="17" t="s">
        <v>20</v>
      </c>
      <c r="C42" s="12">
        <v>1347.9</v>
      </c>
      <c r="D42" s="12">
        <v>1078.6369999999999</v>
      </c>
      <c r="E42" s="9">
        <f t="shared" si="0"/>
        <v>80.023518065138362</v>
      </c>
      <c r="F42" s="9">
        <f t="shared" si="1"/>
        <v>-269.26300000000015</v>
      </c>
    </row>
    <row r="43" spans="1:7" ht="15.75" customHeight="1">
      <c r="A43" s="16">
        <v>2021500200</v>
      </c>
      <c r="B43" s="17" t="s">
        <v>231</v>
      </c>
      <c r="C43" s="12">
        <v>320</v>
      </c>
      <c r="D43" s="20">
        <v>232.5</v>
      </c>
      <c r="E43" s="9">
        <f t="shared" si="0"/>
        <v>72.65625</v>
      </c>
      <c r="F43" s="9">
        <f t="shared" si="1"/>
        <v>-87.5</v>
      </c>
    </row>
    <row r="44" spans="1:7" ht="18" customHeight="1">
      <c r="A44" s="16">
        <v>2022000000</v>
      </c>
      <c r="B44" s="17" t="s">
        <v>21</v>
      </c>
      <c r="C44" s="12">
        <v>858.75699999999995</v>
      </c>
      <c r="D44" s="10">
        <v>439.23099999999999</v>
      </c>
      <c r="E44" s="9">
        <f t="shared" si="0"/>
        <v>51.147297780396549</v>
      </c>
      <c r="F44" s="9">
        <f t="shared" si="1"/>
        <v>-419.52599999999995</v>
      </c>
    </row>
    <row r="45" spans="1:7" ht="15.75" customHeight="1">
      <c r="A45" s="16">
        <v>2023000000</v>
      </c>
      <c r="B45" s="17" t="s">
        <v>22</v>
      </c>
      <c r="C45" s="12">
        <v>91.480999999999995</v>
      </c>
      <c r="D45" s="187">
        <v>68.936999999999998</v>
      </c>
      <c r="E45" s="9">
        <f t="shared" si="0"/>
        <v>75.356631431663416</v>
      </c>
      <c r="F45" s="9">
        <f t="shared" si="1"/>
        <v>-22.543999999999997</v>
      </c>
    </row>
    <row r="46" spans="1:7" ht="19.5" customHeight="1">
      <c r="A46" s="16">
        <v>2024000000</v>
      </c>
      <c r="B46" s="17" t="s">
        <v>23</v>
      </c>
      <c r="C46" s="12">
        <v>175</v>
      </c>
      <c r="D46" s="188">
        <v>75</v>
      </c>
      <c r="E46" s="9">
        <f t="shared" si="0"/>
        <v>42.857142857142854</v>
      </c>
      <c r="F46" s="9">
        <f t="shared" si="1"/>
        <v>-100</v>
      </c>
    </row>
    <row r="47" spans="1:7" ht="20.25" customHeight="1">
      <c r="A47" s="16">
        <v>2020900000</v>
      </c>
      <c r="B47" s="18" t="s">
        <v>24</v>
      </c>
      <c r="C47" s="12"/>
      <c r="D47" s="188"/>
      <c r="E47" s="9" t="e">
        <f t="shared" si="0"/>
        <v>#DIV/0!</v>
      </c>
      <c r="F47" s="9">
        <f t="shared" si="1"/>
        <v>0</v>
      </c>
    </row>
    <row r="48" spans="1:7" ht="19.5" customHeight="1">
      <c r="A48" s="16">
        <v>2080500010</v>
      </c>
      <c r="B48" s="18" t="s">
        <v>255</v>
      </c>
      <c r="C48" s="12"/>
      <c r="D48" s="188"/>
      <c r="E48" s="9"/>
      <c r="F48" s="9"/>
    </row>
    <row r="49" spans="1:8" s="6" customFormat="1" ht="21.75" customHeight="1">
      <c r="A49" s="3">
        <v>3000000000</v>
      </c>
      <c r="B49" s="13" t="s">
        <v>26</v>
      </c>
      <c r="C49" s="191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8" s="6" customFormat="1" ht="17.25" customHeight="1">
      <c r="A50" s="16">
        <v>2027000000</v>
      </c>
      <c r="B50" s="8" t="s">
        <v>352</v>
      </c>
      <c r="C50" s="12">
        <v>118.26078</v>
      </c>
      <c r="D50" s="10">
        <v>0</v>
      </c>
      <c r="E50" s="9">
        <f t="shared" si="0"/>
        <v>0</v>
      </c>
      <c r="F50" s="9">
        <f t="shared" si="1"/>
        <v>-118.26078</v>
      </c>
    </row>
    <row r="51" spans="1:8" s="6" customFormat="1" ht="17.25" customHeight="1">
      <c r="A51" s="7">
        <v>2070500010</v>
      </c>
      <c r="B51" s="4" t="s">
        <v>27</v>
      </c>
      <c r="C51" s="254">
        <f>C40+C41</f>
        <v>3744.8507799999998</v>
      </c>
      <c r="D51" s="255">
        <f>D40+D41</f>
        <v>2533.2477399999998</v>
      </c>
      <c r="E51" s="93">
        <f t="shared" si="0"/>
        <v>67.646159722284054</v>
      </c>
      <c r="F51" s="93">
        <f t="shared" si="1"/>
        <v>-1211.60304</v>
      </c>
      <c r="G51" s="94"/>
      <c r="H51" s="249"/>
    </row>
    <row r="52" spans="1:8" s="6" customFormat="1" ht="16.5" customHeight="1">
      <c r="A52" s="7"/>
      <c r="B52" s="21" t="s">
        <v>321</v>
      </c>
      <c r="C52" s="254">
        <f>C51-C98</f>
        <v>-170.14936999999964</v>
      </c>
      <c r="D52" s="254">
        <f>D51-D98</f>
        <v>67.496680000000197</v>
      </c>
      <c r="E52" s="195"/>
      <c r="F52" s="195"/>
    </row>
    <row r="53" spans="1:8">
      <c r="A53" s="3"/>
      <c r="B53" s="24"/>
      <c r="C53" s="218"/>
      <c r="D53" s="218"/>
      <c r="E53" s="26"/>
      <c r="F53" s="27"/>
    </row>
    <row r="54" spans="1:8" ht="32.25" customHeight="1">
      <c r="A54" s="23"/>
      <c r="B54" s="28" t="s">
        <v>28</v>
      </c>
      <c r="C54" s="184" t="s">
        <v>411</v>
      </c>
      <c r="D54" s="73" t="s">
        <v>422</v>
      </c>
      <c r="E54" s="72" t="s">
        <v>2</v>
      </c>
      <c r="F54" s="74" t="s">
        <v>3</v>
      </c>
    </row>
    <row r="55" spans="1:8" ht="47.25" customHeight="1">
      <c r="A55" s="28" t="s">
        <v>0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8" s="6" customFormat="1">
      <c r="A56" s="29">
        <v>1</v>
      </c>
      <c r="B56" s="31" t="s">
        <v>30</v>
      </c>
      <c r="C56" s="33">
        <f>C57+C58+C59+C60+C61+C63+C62</f>
        <v>1090.578</v>
      </c>
      <c r="D56" s="33">
        <f>D57+D58+D59+D60+D61+D63+D62</f>
        <v>750.12059999999997</v>
      </c>
      <c r="E56" s="34">
        <f>SUM(D56/C56*100)</f>
        <v>68.781930315850857</v>
      </c>
      <c r="F56" s="34">
        <f>SUM(D56-C56)</f>
        <v>-340.45740000000001</v>
      </c>
    </row>
    <row r="57" spans="1:8" s="6" customFormat="1" ht="15.75" hidden="1" customHeight="1">
      <c r="A57" s="30" t="s">
        <v>29</v>
      </c>
      <c r="B57" s="36" t="s">
        <v>32</v>
      </c>
      <c r="C57" s="196"/>
      <c r="D57" s="196"/>
      <c r="E57" s="38"/>
      <c r="F57" s="38"/>
    </row>
    <row r="58" spans="1:8" ht="17.25" customHeight="1">
      <c r="A58" s="35" t="s">
        <v>33</v>
      </c>
      <c r="B58" s="39" t="s">
        <v>34</v>
      </c>
      <c r="C58" s="196">
        <v>1078.4780000000001</v>
      </c>
      <c r="D58" s="196">
        <v>743.14260000000002</v>
      </c>
      <c r="E58" s="38">
        <f t="shared" ref="E58:E98" si="3">SUM(D58/C58*100)</f>
        <v>68.906607274325481</v>
      </c>
      <c r="F58" s="38">
        <f t="shared" ref="F58:F98" si="4">SUM(D58-C58)</f>
        <v>-335.33540000000005</v>
      </c>
    </row>
    <row r="59" spans="1:8" ht="17.25" hidden="1" customHeight="1">
      <c r="A59" s="35" t="s">
        <v>33</v>
      </c>
      <c r="B59" s="39" t="s">
        <v>36</v>
      </c>
      <c r="C59" s="196"/>
      <c r="D59" s="196"/>
      <c r="E59" s="38"/>
      <c r="F59" s="38">
        <f t="shared" si="4"/>
        <v>0</v>
      </c>
    </row>
    <row r="60" spans="1:8" ht="15.75" hidden="1" customHeight="1">
      <c r="A60" s="35" t="s">
        <v>35</v>
      </c>
      <c r="B60" s="39" t="s">
        <v>38</v>
      </c>
      <c r="C60" s="196"/>
      <c r="D60" s="196"/>
      <c r="E60" s="38" t="e">
        <f t="shared" si="3"/>
        <v>#DIV/0!</v>
      </c>
      <c r="F60" s="38">
        <f t="shared" si="4"/>
        <v>0</v>
      </c>
    </row>
    <row r="61" spans="1:8" ht="15" customHeight="1">
      <c r="A61" s="35" t="s">
        <v>37</v>
      </c>
      <c r="B61" s="39" t="s">
        <v>40</v>
      </c>
      <c r="C61" s="196">
        <v>0</v>
      </c>
      <c r="D61" s="196">
        <v>0</v>
      </c>
      <c r="E61" s="38" t="e">
        <f t="shared" si="3"/>
        <v>#DIV/0!</v>
      </c>
      <c r="F61" s="38">
        <f t="shared" si="4"/>
        <v>0</v>
      </c>
    </row>
    <row r="62" spans="1:8" ht="15.75" customHeight="1">
      <c r="A62" s="35" t="s">
        <v>41</v>
      </c>
      <c r="B62" s="39" t="s">
        <v>42</v>
      </c>
      <c r="C62" s="197">
        <v>5</v>
      </c>
      <c r="D62" s="197">
        <v>0</v>
      </c>
      <c r="E62" s="38">
        <f t="shared" si="3"/>
        <v>0</v>
      </c>
      <c r="F62" s="38">
        <f t="shared" si="4"/>
        <v>-5</v>
      </c>
    </row>
    <row r="63" spans="1:8" ht="19.5" customHeight="1">
      <c r="A63" s="35" t="s">
        <v>43</v>
      </c>
      <c r="B63" s="39" t="s">
        <v>44</v>
      </c>
      <c r="C63" s="196">
        <v>7.1</v>
      </c>
      <c r="D63" s="196">
        <v>6.9779999999999998</v>
      </c>
      <c r="E63" s="38">
        <f t="shared" si="3"/>
        <v>98.281690140845072</v>
      </c>
      <c r="F63" s="38">
        <f t="shared" si="4"/>
        <v>-0.12199999999999989</v>
      </c>
    </row>
    <row r="64" spans="1:8" s="6" customFormat="1">
      <c r="A64" s="30" t="s">
        <v>45</v>
      </c>
      <c r="B64" s="42" t="s">
        <v>46</v>
      </c>
      <c r="C64" s="33">
        <f>C65</f>
        <v>89.944999999999993</v>
      </c>
      <c r="D64" s="33">
        <f>D65</f>
        <v>65.706040000000002</v>
      </c>
      <c r="E64" s="34">
        <f t="shared" si="3"/>
        <v>73.051353604980832</v>
      </c>
      <c r="F64" s="34">
        <f t="shared" si="4"/>
        <v>-24.238959999999992</v>
      </c>
    </row>
    <row r="65" spans="1:9">
      <c r="A65" s="447" t="s">
        <v>47</v>
      </c>
      <c r="B65" s="44" t="s">
        <v>48</v>
      </c>
      <c r="C65" s="196">
        <v>89.944999999999993</v>
      </c>
      <c r="D65" s="196">
        <v>65.706040000000002</v>
      </c>
      <c r="E65" s="38">
        <f t="shared" si="3"/>
        <v>73.051353604980832</v>
      </c>
      <c r="F65" s="38">
        <f t="shared" si="4"/>
        <v>-24.238959999999992</v>
      </c>
    </row>
    <row r="66" spans="1:9" s="6" customFormat="1" ht="18" customHeight="1">
      <c r="A66" s="43" t="s">
        <v>49</v>
      </c>
      <c r="B66" s="31" t="s">
        <v>50</v>
      </c>
      <c r="C66" s="33">
        <f>C69+C70+C71</f>
        <v>9.7031100000000006</v>
      </c>
      <c r="D66" s="33">
        <f>D69+D70</f>
        <v>2.7031100000000001</v>
      </c>
      <c r="E66" s="34">
        <f t="shared" si="3"/>
        <v>27.858181552100302</v>
      </c>
      <c r="F66" s="34">
        <f t="shared" si="4"/>
        <v>-7</v>
      </c>
    </row>
    <row r="67" spans="1:9" ht="1.5" hidden="1" customHeight="1">
      <c r="A67" s="30" t="s">
        <v>49</v>
      </c>
      <c r="B67" s="39" t="s">
        <v>52</v>
      </c>
      <c r="C67" s="196">
        <v>0</v>
      </c>
      <c r="D67" s="33">
        <v>0</v>
      </c>
      <c r="E67" s="34" t="e">
        <f t="shared" si="3"/>
        <v>#DIV/0!</v>
      </c>
      <c r="F67" s="34">
        <f t="shared" si="4"/>
        <v>0</v>
      </c>
    </row>
    <row r="68" spans="1:9" ht="20.25" hidden="1" customHeight="1">
      <c r="A68" s="35" t="s">
        <v>51</v>
      </c>
      <c r="B68" s="39" t="s">
        <v>54</v>
      </c>
      <c r="C68" s="196">
        <v>0</v>
      </c>
      <c r="D68" s="33">
        <v>0</v>
      </c>
      <c r="E68" s="34" t="e">
        <f t="shared" si="3"/>
        <v>#DIV/0!</v>
      </c>
      <c r="F68" s="34">
        <f t="shared" si="4"/>
        <v>0</v>
      </c>
    </row>
    <row r="69" spans="1:9" ht="17.25" customHeight="1">
      <c r="A69" s="45" t="s">
        <v>55</v>
      </c>
      <c r="B69" s="47" t="s">
        <v>56</v>
      </c>
      <c r="C69" s="198">
        <v>2.7031100000000001</v>
      </c>
      <c r="D69" s="196">
        <v>2.7031100000000001</v>
      </c>
      <c r="E69" s="34">
        <f t="shared" si="3"/>
        <v>100</v>
      </c>
      <c r="F69" s="34">
        <f t="shared" si="4"/>
        <v>0</v>
      </c>
    </row>
    <row r="70" spans="1:9">
      <c r="A70" s="46" t="s">
        <v>218</v>
      </c>
      <c r="B70" s="47" t="s">
        <v>219</v>
      </c>
      <c r="C70" s="196">
        <v>5</v>
      </c>
      <c r="D70" s="196">
        <v>0</v>
      </c>
      <c r="E70" s="34">
        <f t="shared" si="3"/>
        <v>0</v>
      </c>
      <c r="F70" s="34">
        <f t="shared" si="4"/>
        <v>-5</v>
      </c>
    </row>
    <row r="71" spans="1:9">
      <c r="A71" s="46" t="s">
        <v>357</v>
      </c>
      <c r="B71" s="47" t="s">
        <v>414</v>
      </c>
      <c r="C71" s="196">
        <v>2</v>
      </c>
      <c r="D71" s="196"/>
      <c r="E71" s="34"/>
      <c r="F71" s="34"/>
    </row>
    <row r="72" spans="1:9" s="6" customFormat="1" ht="17.25" customHeight="1">
      <c r="A72" s="448" t="s">
        <v>57</v>
      </c>
      <c r="B72" s="31" t="s">
        <v>58</v>
      </c>
      <c r="C72" s="33">
        <f>SUM(C73:C76)</f>
        <v>1536.8740399999997</v>
      </c>
      <c r="D72" s="33">
        <f>SUM(D73:D76)</f>
        <v>615.59657000000004</v>
      </c>
      <c r="E72" s="34">
        <f t="shared" si="3"/>
        <v>40.055108875415726</v>
      </c>
      <c r="F72" s="34">
        <f t="shared" si="4"/>
        <v>-921.27746999999965</v>
      </c>
      <c r="I72" s="108"/>
    </row>
    <row r="73" spans="1:9" ht="15.75" customHeight="1">
      <c r="A73" s="35" t="s">
        <v>59</v>
      </c>
      <c r="B73" s="39" t="s">
        <v>60</v>
      </c>
      <c r="C73" s="196">
        <v>4.0214999999999996</v>
      </c>
      <c r="D73" s="196">
        <v>4.0214999999999996</v>
      </c>
      <c r="E73" s="38">
        <f t="shared" si="3"/>
        <v>100</v>
      </c>
      <c r="F73" s="38">
        <f t="shared" si="4"/>
        <v>0</v>
      </c>
    </row>
    <row r="74" spans="1:9" s="6" customFormat="1" ht="19.5" customHeight="1">
      <c r="A74" s="35" t="s">
        <v>61</v>
      </c>
      <c r="B74" s="39" t="s">
        <v>62</v>
      </c>
      <c r="C74" s="196">
        <v>43.951889999999999</v>
      </c>
      <c r="D74" s="196">
        <v>19.487760000000002</v>
      </c>
      <c r="E74" s="38">
        <f t="shared" si="3"/>
        <v>44.338844131617556</v>
      </c>
      <c r="F74" s="38">
        <f t="shared" si="4"/>
        <v>-24.464129999999997</v>
      </c>
      <c r="G74" s="50"/>
    </row>
    <row r="75" spans="1:9">
      <c r="A75" s="35" t="s">
        <v>63</v>
      </c>
      <c r="B75" s="39" t="s">
        <v>64</v>
      </c>
      <c r="C75" s="196">
        <v>1340.8006499999999</v>
      </c>
      <c r="D75" s="196">
        <v>516.98730999999998</v>
      </c>
      <c r="E75" s="38">
        <f t="shared" si="3"/>
        <v>38.558104070131535</v>
      </c>
      <c r="F75" s="38">
        <f t="shared" si="4"/>
        <v>-823.81333999999993</v>
      </c>
    </row>
    <row r="76" spans="1:9">
      <c r="A76" s="35" t="s">
        <v>65</v>
      </c>
      <c r="B76" s="39" t="s">
        <v>66</v>
      </c>
      <c r="C76" s="196">
        <v>148.1</v>
      </c>
      <c r="D76" s="196">
        <v>75.099999999999994</v>
      </c>
      <c r="E76" s="38">
        <f t="shared" si="3"/>
        <v>50.708980418636052</v>
      </c>
      <c r="F76" s="38">
        <f t="shared" si="4"/>
        <v>-73</v>
      </c>
    </row>
    <row r="77" spans="1:9" s="6" customFormat="1" ht="18" customHeight="1">
      <c r="A77" s="30" t="s">
        <v>67</v>
      </c>
      <c r="B77" s="31" t="s">
        <v>68</v>
      </c>
      <c r="C77" s="33">
        <f>SUM(C78:C80)</f>
        <v>385.5</v>
      </c>
      <c r="D77" s="33">
        <f>SUM(D78:D80)</f>
        <v>353.33474000000001</v>
      </c>
      <c r="E77" s="34">
        <f t="shared" si="3"/>
        <v>91.656223086900141</v>
      </c>
      <c r="F77" s="34">
        <f t="shared" si="4"/>
        <v>-32.165259999999989</v>
      </c>
    </row>
    <row r="78" spans="1:9" ht="15" hidden="1" customHeight="1">
      <c r="A78" s="30" t="s">
        <v>67</v>
      </c>
      <c r="B78" s="51" t="s">
        <v>70</v>
      </c>
      <c r="C78" s="196"/>
      <c r="D78" s="196"/>
      <c r="E78" s="38" t="e">
        <f t="shared" si="3"/>
        <v>#DIV/0!</v>
      </c>
      <c r="F78" s="38">
        <f t="shared" si="4"/>
        <v>0</v>
      </c>
    </row>
    <row r="79" spans="1:9" ht="18" hidden="1" customHeight="1">
      <c r="A79" s="35" t="s">
        <v>69</v>
      </c>
      <c r="B79" s="51" t="s">
        <v>72</v>
      </c>
      <c r="C79" s="196"/>
      <c r="D79" s="196"/>
      <c r="E79" s="38" t="e">
        <f t="shared" si="3"/>
        <v>#DIV/0!</v>
      </c>
      <c r="F79" s="38">
        <f t="shared" si="4"/>
        <v>0</v>
      </c>
    </row>
    <row r="80" spans="1:9">
      <c r="A80" s="35" t="s">
        <v>73</v>
      </c>
      <c r="B80" s="39" t="s">
        <v>74</v>
      </c>
      <c r="C80" s="196">
        <v>385.5</v>
      </c>
      <c r="D80" s="196">
        <v>353.33474000000001</v>
      </c>
      <c r="E80" s="38">
        <f t="shared" si="3"/>
        <v>91.656223086900141</v>
      </c>
      <c r="F80" s="38">
        <f t="shared" si="4"/>
        <v>-32.165259999999989</v>
      </c>
    </row>
    <row r="81" spans="1:12" s="6" customFormat="1">
      <c r="A81" s="30" t="s">
        <v>85</v>
      </c>
      <c r="B81" s="31" t="s">
        <v>86</v>
      </c>
      <c r="C81" s="33">
        <f>C82</f>
        <v>801.4</v>
      </c>
      <c r="D81" s="33">
        <f>SUM(D82)</f>
        <v>677.3</v>
      </c>
      <c r="E81" s="34">
        <f t="shared" si="3"/>
        <v>84.514599450960816</v>
      </c>
      <c r="F81" s="34">
        <f t="shared" si="4"/>
        <v>-124.10000000000002</v>
      </c>
    </row>
    <row r="82" spans="1:12" ht="15.75" customHeight="1">
      <c r="A82" s="35" t="s">
        <v>87</v>
      </c>
      <c r="B82" s="39" t="s">
        <v>233</v>
      </c>
      <c r="C82" s="196">
        <v>801.4</v>
      </c>
      <c r="D82" s="196">
        <v>677.3</v>
      </c>
      <c r="E82" s="38">
        <f t="shared" si="3"/>
        <v>84.514599450960816</v>
      </c>
      <c r="F82" s="38">
        <f t="shared" si="4"/>
        <v>-124.10000000000002</v>
      </c>
      <c r="L82" s="107"/>
    </row>
    <row r="83" spans="1:12" s="6" customFormat="1">
      <c r="A83" s="35" t="s">
        <v>211</v>
      </c>
      <c r="B83" s="31" t="s">
        <v>88</v>
      </c>
      <c r="C83" s="33">
        <f>SUM(C84:C87)</f>
        <v>0</v>
      </c>
      <c r="D83" s="33">
        <f>SUM(D84:D87)</f>
        <v>0</v>
      </c>
      <c r="E83" s="34" t="e">
        <f>SUM(D83/C83*100)</f>
        <v>#DIV/0!</v>
      </c>
      <c r="F83" s="34">
        <f t="shared" si="4"/>
        <v>0</v>
      </c>
    </row>
    <row r="84" spans="1:12" hidden="1">
      <c r="A84" s="52">
        <v>1000</v>
      </c>
      <c r="B84" s="54" t="s">
        <v>89</v>
      </c>
      <c r="C84" s="196"/>
      <c r="D84" s="196"/>
      <c r="E84" s="244" t="e">
        <f>SUM(D84/C84*100)</f>
        <v>#DIV/0!</v>
      </c>
      <c r="F84" s="244">
        <f>SUM(D84-C84)</f>
        <v>0</v>
      </c>
    </row>
    <row r="85" spans="1:12" hidden="1">
      <c r="A85" s="53">
        <v>1001</v>
      </c>
      <c r="B85" s="54" t="s">
        <v>90</v>
      </c>
      <c r="C85" s="196"/>
      <c r="D85" s="196"/>
      <c r="E85" s="244" t="e">
        <f>SUM(D85/C85*100)</f>
        <v>#DIV/0!</v>
      </c>
      <c r="F85" s="244">
        <f>SUM(D85-C85)</f>
        <v>0</v>
      </c>
    </row>
    <row r="86" spans="1:12" hidden="1">
      <c r="A86" s="53">
        <v>1003</v>
      </c>
      <c r="B86" s="54" t="s">
        <v>91</v>
      </c>
      <c r="C86" s="196"/>
      <c r="D86" s="199"/>
      <c r="E86" s="244" t="e">
        <f>SUM(D86/C86*100)</f>
        <v>#DIV/0!</v>
      </c>
      <c r="F86" s="244">
        <f>SUM(D86-C86)</f>
        <v>0</v>
      </c>
    </row>
    <row r="87" spans="1:12" ht="15" customHeight="1">
      <c r="A87" s="53">
        <v>1004</v>
      </c>
      <c r="B87" s="39" t="s">
        <v>93</v>
      </c>
      <c r="C87" s="196">
        <v>0</v>
      </c>
      <c r="D87" s="196">
        <v>0</v>
      </c>
      <c r="E87" s="244" t="e">
        <f>SUM(D87/C87*100)</f>
        <v>#DIV/0!</v>
      </c>
      <c r="F87" s="244">
        <f>SUM(D87-C87)</f>
        <v>0</v>
      </c>
    </row>
    <row r="88" spans="1:12" ht="19.5" customHeight="1">
      <c r="A88" s="30" t="s">
        <v>94</v>
      </c>
      <c r="B88" s="31" t="s">
        <v>95</v>
      </c>
      <c r="C88" s="33">
        <f>C89+C90+C91+C92+C93</f>
        <v>1</v>
      </c>
      <c r="D88" s="33">
        <f>D89+D90+D91+D92+D93</f>
        <v>0.99</v>
      </c>
      <c r="E88" s="38">
        <f t="shared" si="3"/>
        <v>99</v>
      </c>
      <c r="F88" s="22">
        <f>F89+F90+F91+F92+F93</f>
        <v>-1.0000000000000009E-2</v>
      </c>
    </row>
    <row r="89" spans="1:12" ht="15.75" customHeight="1">
      <c r="A89" s="35" t="s">
        <v>96</v>
      </c>
      <c r="B89" s="39" t="s">
        <v>97</v>
      </c>
      <c r="C89" s="196">
        <v>1</v>
      </c>
      <c r="D89" s="196">
        <v>0.99</v>
      </c>
      <c r="E89" s="38">
        <f t="shared" si="3"/>
        <v>99</v>
      </c>
      <c r="F89" s="38">
        <f>SUM(D89-C89)</f>
        <v>-1.0000000000000009E-2</v>
      </c>
    </row>
    <row r="90" spans="1:12" ht="0.75" hidden="1" customHeight="1">
      <c r="A90" s="35" t="s">
        <v>96</v>
      </c>
      <c r="B90" s="39" t="s">
        <v>99</v>
      </c>
      <c r="C90" s="196"/>
      <c r="D90" s="196">
        <v>0</v>
      </c>
      <c r="E90" s="38" t="e">
        <f t="shared" si="3"/>
        <v>#DIV/0!</v>
      </c>
      <c r="F90" s="38">
        <f>SUM(D90-C90)</f>
        <v>0</v>
      </c>
    </row>
    <row r="91" spans="1:12" ht="15.75" hidden="1" customHeight="1">
      <c r="A91" s="35" t="s">
        <v>98</v>
      </c>
      <c r="B91" s="39" t="s">
        <v>101</v>
      </c>
      <c r="C91" s="196"/>
      <c r="D91" s="196"/>
      <c r="E91" s="38" t="e">
        <f t="shared" si="3"/>
        <v>#DIV/0!</v>
      </c>
      <c r="F91" s="38"/>
    </row>
    <row r="92" spans="1:12" ht="3" hidden="1" customHeight="1">
      <c r="A92" s="35" t="s">
        <v>100</v>
      </c>
      <c r="B92" s="39" t="s">
        <v>103</v>
      </c>
      <c r="C92" s="196"/>
      <c r="D92" s="196"/>
      <c r="E92" s="38" t="e">
        <f t="shared" si="3"/>
        <v>#DIV/0!</v>
      </c>
      <c r="F92" s="38"/>
    </row>
    <row r="93" spans="1:12" ht="15" hidden="1" customHeight="1">
      <c r="A93" s="35" t="s">
        <v>102</v>
      </c>
      <c r="B93" s="39" t="s">
        <v>105</v>
      </c>
      <c r="C93" s="196"/>
      <c r="D93" s="196"/>
      <c r="E93" s="38" t="e">
        <f t="shared" si="3"/>
        <v>#DIV/0!</v>
      </c>
      <c r="F93" s="38"/>
    </row>
    <row r="94" spans="1:12" s="6" customFormat="1" ht="12" hidden="1" customHeight="1">
      <c r="A94" s="35" t="s">
        <v>104</v>
      </c>
      <c r="B94" s="56" t="s">
        <v>114</v>
      </c>
      <c r="C94" s="33">
        <f>C95+C96+C97</f>
        <v>0</v>
      </c>
      <c r="D94" s="33">
        <f>SUM(D95:D97)</f>
        <v>0</v>
      </c>
      <c r="E94" s="34" t="e">
        <f t="shared" si="3"/>
        <v>#DIV/0!</v>
      </c>
      <c r="F94" s="34">
        <f t="shared" si="4"/>
        <v>0</v>
      </c>
    </row>
    <row r="95" spans="1:12" ht="15.75" hidden="1" customHeight="1">
      <c r="A95" s="52">
        <v>1400</v>
      </c>
      <c r="B95" s="54" t="s">
        <v>115</v>
      </c>
      <c r="C95" s="196"/>
      <c r="D95" s="196"/>
      <c r="E95" s="38" t="e">
        <f t="shared" si="3"/>
        <v>#DIV/0!</v>
      </c>
      <c r="F95" s="38">
        <f t="shared" si="4"/>
        <v>0</v>
      </c>
    </row>
    <row r="96" spans="1:12" hidden="1">
      <c r="A96" s="53">
        <v>1401</v>
      </c>
      <c r="B96" s="54" t="s">
        <v>116</v>
      </c>
      <c r="C96" s="196"/>
      <c r="D96" s="196"/>
      <c r="E96" s="38" t="e">
        <f t="shared" si="3"/>
        <v>#DIV/0!</v>
      </c>
      <c r="F96" s="38">
        <f t="shared" si="4"/>
        <v>0</v>
      </c>
    </row>
    <row r="97" spans="1:8" ht="23.25" hidden="1" customHeight="1">
      <c r="A97" s="53">
        <v>1402</v>
      </c>
      <c r="B97" s="54" t="s">
        <v>117</v>
      </c>
      <c r="C97" s="196"/>
      <c r="D97" s="196"/>
      <c r="E97" s="38" t="e">
        <f t="shared" si="3"/>
        <v>#DIV/0!</v>
      </c>
      <c r="F97" s="38">
        <f t="shared" si="4"/>
        <v>0</v>
      </c>
    </row>
    <row r="98" spans="1:8" s="6" customFormat="1" ht="16.5" customHeight="1">
      <c r="A98" s="53"/>
      <c r="B98" s="57" t="s">
        <v>118</v>
      </c>
      <c r="C98" s="256">
        <f>C56+C64+C66+C72+C77+C81+C88+C83</f>
        <v>3915.0001499999994</v>
      </c>
      <c r="D98" s="256">
        <f>D56+D64+D66+D72+D77+D81+D88+D83</f>
        <v>2465.7510599999996</v>
      </c>
      <c r="E98" s="34">
        <f t="shared" si="3"/>
        <v>62.982144713327791</v>
      </c>
      <c r="F98" s="34">
        <f t="shared" si="4"/>
        <v>-1449.2490899999998</v>
      </c>
      <c r="G98" s="151"/>
      <c r="H98" s="272"/>
    </row>
    <row r="99" spans="1:8" ht="20.25" customHeight="1">
      <c r="A99" s="52"/>
      <c r="C99" s="126"/>
      <c r="D99" s="101"/>
    </row>
    <row r="100" spans="1:8" s="65" customFormat="1" ht="13.5" customHeight="1">
      <c r="A100" s="58"/>
      <c r="B100" s="63"/>
      <c r="C100" s="116"/>
      <c r="D100" s="64"/>
      <c r="E100" s="64"/>
    </row>
    <row r="101" spans="1:8" s="65" customFormat="1" ht="12.75">
      <c r="A101" s="63" t="s">
        <v>119</v>
      </c>
      <c r="B101" s="66"/>
      <c r="C101" s="134" t="s">
        <v>121</v>
      </c>
      <c r="D101" s="134"/>
    </row>
    <row r="102" spans="1:8">
      <c r="A102" s="66" t="s">
        <v>120</v>
      </c>
      <c r="C102" s="120"/>
    </row>
    <row r="104" spans="1:8" ht="5.25" customHeight="1"/>
    <row r="142" hidden="1"/>
  </sheetData>
  <customSheetViews>
    <customSheetView guid="{61FF8493-E373-4DFF-BB86-59B971567639}" scale="70" showPageBreaks="1" hiddenRows="1" view="pageBreakPreview" topLeftCell="A40">
      <selection activeCell="D30" sqref="D30"/>
      <pageMargins left="0.70866141732283472" right="0.70866141732283472" top="0.74803149606299213" bottom="0.74803149606299213" header="0.31496062992125984" footer="0.31496062992125984"/>
      <pageSetup paperSize="9" scale="53" orientation="portrait" r:id="rId1"/>
    </customSheetView>
    <customSheetView guid="{5BFCA170-DEAE-4D2C-98A0-1E68B427AC01}" showPageBreaks="1" hiddenRows="1" topLeftCell="A37">
      <selection activeCell="B100" sqref="B100"/>
      <pageMargins left="0.7" right="0.7" top="0.75" bottom="0.75" header="0.3" footer="0.3"/>
      <pageSetup paperSize="9" scale="54" orientation="portrait" r:id="rId2"/>
    </customSheetView>
    <customSheetView guid="{B31C8DB7-3E78-4144-A6B5-8DE36DE63F0E}" hiddenRows="1" topLeftCell="A46">
      <selection activeCell="D81" sqref="D81"/>
      <pageMargins left="0.7" right="0.7" top="0.75" bottom="0.75" header="0.3" footer="0.3"/>
      <pageSetup paperSize="9" scale="54" orientation="portrait" r:id="rId3"/>
    </customSheetView>
    <customSheetView guid="{1A52382B-3765-4E8C-903F-6B8919B7242E}" scale="70" showPageBreaks="1" printArea="1" hiddenRows="1" view="pageBreakPreview" topLeftCell="A16">
      <selection activeCell="H99" sqref="H99"/>
      <pageMargins left="0.7" right="0.7" top="0.75" bottom="0.75" header="0.3" footer="0.3"/>
      <pageSetup paperSize="9" scale="54" orientation="portrait" r:id="rId4"/>
    </customSheetView>
    <customSheetView guid="{A54C432C-6C68-4B53-A75C-446EB3A61B2B}" scale="70" showPageBreaks="1" hiddenRows="1" view="pageBreakPreview" topLeftCell="A50">
      <selection activeCell="D86" sqref="D86"/>
      <pageMargins left="0.70866141732283472" right="0.70866141732283472" top="0.74803149606299213" bottom="0.74803149606299213" header="0.31496062992125984" footer="0.31496062992125984"/>
      <pageSetup paperSize="9" scale="58" orientation="portrait" r:id="rId5"/>
    </customSheetView>
    <customSheetView guid="{3DCB9AAA-F09C-4EA6-B992-F93E466D374A}" hiddenRows="1" topLeftCell="A37">
      <selection activeCell="B100" sqref="B100"/>
      <pageMargins left="0.7" right="0.7" top="0.75" bottom="0.75" header="0.3" footer="0.3"/>
      <pageSetup paperSize="9" scale="54" orientation="portrait" r:id="rId6"/>
    </customSheetView>
    <customSheetView guid="{1718F1EE-9F48-4DBE-9531-3B70F9C4A5DD}" scale="70" showPageBreaks="1" hiddenRows="1" view="pageBreakPreview" topLeftCell="A16">
      <selection activeCell="D4" sqref="C4:D50"/>
      <pageMargins left="0.7" right="0.7" top="0.75" bottom="0.75" header="0.3" footer="0.3"/>
      <pageSetup paperSize="9" scale="39" orientation="portrait" r:id="rId7"/>
    </customSheetView>
    <customSheetView guid="{42584DC0-1D41-4C93-9B38-C388E7B8DAC4}" scale="70" showPageBreaks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55" orientation="portrait" r:id="rId8"/>
    </customSheetView>
    <customSheetView guid="{B30CE22D-C12F-4E12-8BB9-3AAE0A6991CC}" scale="70" showPageBreaks="1" hiddenRows="1" view="pageBreakPreview">
      <selection activeCell="H98" sqref="H98"/>
      <pageMargins left="0.70866141732283472" right="0.70866141732283472" top="0.74803149606299213" bottom="0.74803149606299213" header="0.31496062992125984" footer="0.31496062992125984"/>
      <pageSetup paperSize="9" scale="53" orientation="portrait" r:id="rId9"/>
    </customSheetView>
    <customSheetView guid="{61528DAC-5C4C-48F4-ADE2-8A724B05A086}" scale="70" showPageBreaks="1" hiddenRows="1" view="pageBreakPreview" topLeftCell="A40">
      <selection activeCell="D30" sqref="D30"/>
      <pageMargins left="0.70866141732283472" right="0.70866141732283472" top="0.74803149606299213" bottom="0.74803149606299213" header="0.31496062992125984" footer="0.31496062992125984"/>
      <pageSetup paperSize="9" scale="53" orientation="portrait" r:id="rId10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53" orientation="portrait" r:id="rId1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/>
  <dimension ref="A1:H142"/>
  <sheetViews>
    <sheetView view="pageBreakPreview" topLeftCell="A43" zoomScale="70" zoomScaleSheetLayoutView="70" workbookViewId="0">
      <selection activeCell="D54" sqref="D54"/>
    </sheetView>
  </sheetViews>
  <sheetFormatPr defaultRowHeight="15.75"/>
  <cols>
    <col min="1" max="1" width="14.7109375" style="58" customWidth="1"/>
    <col min="2" max="2" width="57.5703125" style="59" customWidth="1"/>
    <col min="3" max="3" width="16.140625" style="62" customWidth="1"/>
    <col min="4" max="4" width="17.42578125" style="62" customWidth="1"/>
    <col min="5" max="5" width="10.42578125" style="62" customWidth="1"/>
    <col min="6" max="6" width="9.42578125" style="62" customWidth="1"/>
    <col min="7" max="7" width="17.710937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37" t="s">
        <v>431</v>
      </c>
      <c r="B1" s="537"/>
      <c r="C1" s="537"/>
      <c r="D1" s="537"/>
      <c r="E1" s="537"/>
      <c r="F1" s="537"/>
    </row>
    <row r="2" spans="1:6">
      <c r="A2" s="537"/>
      <c r="B2" s="537"/>
      <c r="C2" s="537"/>
      <c r="D2" s="537"/>
      <c r="E2" s="537"/>
      <c r="F2" s="537"/>
    </row>
    <row r="3" spans="1:6" ht="43.5" customHeight="1">
      <c r="A3" s="2" t="s">
        <v>0</v>
      </c>
      <c r="B3" s="2" t="s">
        <v>1</v>
      </c>
      <c r="C3" s="72" t="s">
        <v>411</v>
      </c>
      <c r="D3" s="73" t="s">
        <v>421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C5+C12+C14+C17+C7</f>
        <v>2613.5920000000001</v>
      </c>
      <c r="D4" s="5">
        <f>D5+D12+D14+D17+D7</f>
        <v>1868.9136100000001</v>
      </c>
      <c r="E4" s="5">
        <f>SUM(D4/C4*100)</f>
        <v>71.507473622508783</v>
      </c>
      <c r="F4" s="5">
        <f>SUM(D4-C4)</f>
        <v>-744.67839000000004</v>
      </c>
    </row>
    <row r="5" spans="1:6" s="6" customFormat="1">
      <c r="A5" s="68">
        <v>1010000000</v>
      </c>
      <c r="B5" s="67" t="s">
        <v>5</v>
      </c>
      <c r="C5" s="5">
        <f>C6</f>
        <v>132.63200000000001</v>
      </c>
      <c r="D5" s="5">
        <f>D6</f>
        <v>78.452290000000005</v>
      </c>
      <c r="E5" s="5">
        <f t="shared" ref="E5:E50" si="0">SUM(D5/C5*100)</f>
        <v>59.150348332227523</v>
      </c>
      <c r="F5" s="5">
        <f t="shared" ref="F5:F50" si="1">SUM(D5-C5)</f>
        <v>-54.17971</v>
      </c>
    </row>
    <row r="6" spans="1:6">
      <c r="A6" s="7">
        <v>1010200001</v>
      </c>
      <c r="B6" s="8" t="s">
        <v>228</v>
      </c>
      <c r="C6" s="9">
        <v>132.63200000000001</v>
      </c>
      <c r="D6" s="10">
        <v>78.452290000000005</v>
      </c>
      <c r="E6" s="9">
        <f t="shared" ref="E6:E11" si="2">SUM(D6/C6*100)</f>
        <v>59.150348332227523</v>
      </c>
      <c r="F6" s="9">
        <f t="shared" si="1"/>
        <v>-54.17971</v>
      </c>
    </row>
    <row r="7" spans="1:6" ht="31.5">
      <c r="A7" s="3">
        <v>1030000000</v>
      </c>
      <c r="B7" s="13" t="s">
        <v>280</v>
      </c>
      <c r="C7" s="5">
        <f>C8+C10+C9</f>
        <v>499.96000000000004</v>
      </c>
      <c r="D7" s="5">
        <f>D8+D10+D9+D11</f>
        <v>450.35817000000009</v>
      </c>
      <c r="E7" s="5">
        <f t="shared" si="2"/>
        <v>90.078840307224581</v>
      </c>
      <c r="F7" s="5">
        <f t="shared" si="1"/>
        <v>-49.60182999999995</v>
      </c>
    </row>
    <row r="8" spans="1:6">
      <c r="A8" s="7">
        <v>1030223001</v>
      </c>
      <c r="B8" s="8" t="s">
        <v>282</v>
      </c>
      <c r="C8" s="9">
        <v>186.49</v>
      </c>
      <c r="D8" s="10">
        <v>203.86841000000001</v>
      </c>
      <c r="E8" s="9">
        <f t="shared" si="2"/>
        <v>109.3186819668615</v>
      </c>
      <c r="F8" s="9">
        <f t="shared" si="1"/>
        <v>17.378410000000002</v>
      </c>
    </row>
    <row r="9" spans="1:6">
      <c r="A9" s="7">
        <v>1030224001</v>
      </c>
      <c r="B9" s="8" t="s">
        <v>288</v>
      </c>
      <c r="C9" s="9">
        <v>2</v>
      </c>
      <c r="D9" s="10">
        <v>1.54993</v>
      </c>
      <c r="E9" s="9">
        <f t="shared" si="2"/>
        <v>77.496499999999997</v>
      </c>
      <c r="F9" s="9">
        <f t="shared" si="1"/>
        <v>-0.45006999999999997</v>
      </c>
    </row>
    <row r="10" spans="1:6">
      <c r="A10" s="7">
        <v>1030225001</v>
      </c>
      <c r="B10" s="8" t="s">
        <v>281</v>
      </c>
      <c r="C10" s="9">
        <v>311.47000000000003</v>
      </c>
      <c r="D10" s="10">
        <v>279.42011000000002</v>
      </c>
      <c r="E10" s="9">
        <f t="shared" si="2"/>
        <v>89.710119754711528</v>
      </c>
      <c r="F10" s="9">
        <f t="shared" si="1"/>
        <v>-32.049890000000005</v>
      </c>
    </row>
    <row r="11" spans="1:6">
      <c r="A11" s="7">
        <v>1030226001</v>
      </c>
      <c r="B11" s="8" t="s">
        <v>290</v>
      </c>
      <c r="C11" s="9">
        <v>0</v>
      </c>
      <c r="D11" s="10">
        <v>-34.48028</v>
      </c>
      <c r="E11" s="9" t="e">
        <f t="shared" si="2"/>
        <v>#DIV/0!</v>
      </c>
      <c r="F11" s="9">
        <f t="shared" si="1"/>
        <v>-34.48028</v>
      </c>
    </row>
    <row r="12" spans="1:6" s="6" customFormat="1">
      <c r="A12" s="68">
        <v>1050000000</v>
      </c>
      <c r="B12" s="67" t="s">
        <v>6</v>
      </c>
      <c r="C12" s="5">
        <f>SUM(C13:C13)</f>
        <v>40</v>
      </c>
      <c r="D12" s="5">
        <f>SUM(D13:D13)</f>
        <v>13.89498</v>
      </c>
      <c r="E12" s="5">
        <f t="shared" si="0"/>
        <v>34.737450000000003</v>
      </c>
      <c r="F12" s="5">
        <f t="shared" si="1"/>
        <v>-26.10502</v>
      </c>
    </row>
    <row r="13" spans="1:6" ht="15.75" customHeight="1">
      <c r="A13" s="7">
        <v>1050300000</v>
      </c>
      <c r="B13" s="11" t="s">
        <v>229</v>
      </c>
      <c r="C13" s="12">
        <v>40</v>
      </c>
      <c r="D13" s="10">
        <v>13.89498</v>
      </c>
      <c r="E13" s="9">
        <f t="shared" si="0"/>
        <v>34.737450000000003</v>
      </c>
      <c r="F13" s="9">
        <f t="shared" si="1"/>
        <v>-26.10502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1929</v>
      </c>
      <c r="D14" s="5">
        <f>D15+D16</f>
        <v>1318.55817</v>
      </c>
      <c r="E14" s="5">
        <f t="shared" si="0"/>
        <v>68.354493001555198</v>
      </c>
      <c r="F14" s="5">
        <f t="shared" si="1"/>
        <v>-610.44182999999998</v>
      </c>
    </row>
    <row r="15" spans="1:6" s="6" customFormat="1" ht="15.75" customHeight="1">
      <c r="A15" s="7">
        <v>1060100000</v>
      </c>
      <c r="B15" s="11" t="s">
        <v>8</v>
      </c>
      <c r="C15" s="9">
        <v>229</v>
      </c>
      <c r="D15" s="10">
        <v>71.835030000000003</v>
      </c>
      <c r="E15" s="9">
        <f t="shared" si="0"/>
        <v>31.369008733624455</v>
      </c>
      <c r="F15" s="9">
        <f>SUM(D15-C15)</f>
        <v>-157.16496999999998</v>
      </c>
    </row>
    <row r="16" spans="1:6" ht="15.75" customHeight="1">
      <c r="A16" s="7">
        <v>1060600000</v>
      </c>
      <c r="B16" s="11" t="s">
        <v>7</v>
      </c>
      <c r="C16" s="9">
        <v>1700</v>
      </c>
      <c r="D16" s="10">
        <v>1246.7231400000001</v>
      </c>
      <c r="E16" s="9">
        <f t="shared" si="0"/>
        <v>73.336655294117648</v>
      </c>
      <c r="F16" s="9">
        <f t="shared" si="1"/>
        <v>-453.27685999999994</v>
      </c>
    </row>
    <row r="17" spans="1:6" s="6" customFormat="1">
      <c r="A17" s="3">
        <v>1080000000</v>
      </c>
      <c r="B17" s="4" t="s">
        <v>10</v>
      </c>
      <c r="C17" s="5">
        <f>C18</f>
        <v>12</v>
      </c>
      <c r="D17" s="5">
        <f>D18</f>
        <v>7.65</v>
      </c>
      <c r="E17" s="5">
        <f t="shared" si="0"/>
        <v>63.750000000000007</v>
      </c>
      <c r="F17" s="5">
        <f t="shared" si="1"/>
        <v>-4.3499999999999996</v>
      </c>
    </row>
    <row r="18" spans="1:6" ht="15" customHeight="1">
      <c r="A18" s="7">
        <v>1080400001</v>
      </c>
      <c r="B18" s="8" t="s">
        <v>227</v>
      </c>
      <c r="C18" s="9">
        <v>12</v>
      </c>
      <c r="D18" s="10">
        <v>7.65</v>
      </c>
      <c r="E18" s="9">
        <f t="shared" si="0"/>
        <v>63.750000000000007</v>
      </c>
      <c r="F18" s="9">
        <f t="shared" si="1"/>
        <v>-4.3499999999999996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123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124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232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126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127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C26+C29+C31+C36</f>
        <v>315.10000000000002</v>
      </c>
      <c r="D25" s="5">
        <f>D26+D29+D31+D36+D34</f>
        <v>343.19998000000004</v>
      </c>
      <c r="E25" s="5">
        <f t="shared" si="0"/>
        <v>108.91779752459536</v>
      </c>
      <c r="F25" s="5">
        <f t="shared" si="1"/>
        <v>28.099980000000016</v>
      </c>
    </row>
    <row r="26" spans="1:6" s="6" customFormat="1" ht="30" customHeight="1">
      <c r="A26" s="68">
        <v>1110000000</v>
      </c>
      <c r="B26" s="69" t="s">
        <v>128</v>
      </c>
      <c r="C26" s="5">
        <f>C27+C28</f>
        <v>275.10000000000002</v>
      </c>
      <c r="D26" s="5">
        <f>D27+D28</f>
        <v>261.93418000000003</v>
      </c>
      <c r="E26" s="5">
        <f t="shared" si="0"/>
        <v>95.214169392948023</v>
      </c>
      <c r="F26" s="5">
        <f t="shared" si="1"/>
        <v>-13.165819999999997</v>
      </c>
    </row>
    <row r="27" spans="1:6">
      <c r="A27" s="16">
        <v>1110502510</v>
      </c>
      <c r="B27" s="17" t="s">
        <v>225</v>
      </c>
      <c r="C27" s="12">
        <v>224.4</v>
      </c>
      <c r="D27" s="10">
        <v>212.48248000000001</v>
      </c>
      <c r="E27" s="9">
        <f t="shared" si="0"/>
        <v>94.689162210338679</v>
      </c>
      <c r="F27" s="9">
        <f t="shared" si="1"/>
        <v>-11.917519999999996</v>
      </c>
    </row>
    <row r="28" spans="1:6">
      <c r="A28" s="7">
        <v>1110503510</v>
      </c>
      <c r="B28" s="11" t="s">
        <v>224</v>
      </c>
      <c r="C28" s="12">
        <v>50.7</v>
      </c>
      <c r="D28" s="10">
        <v>49.451700000000002</v>
      </c>
      <c r="E28" s="9">
        <f t="shared" si="0"/>
        <v>97.537869822485206</v>
      </c>
      <c r="F28" s="9">
        <f t="shared" si="1"/>
        <v>-1.2483000000000004</v>
      </c>
    </row>
    <row r="29" spans="1:6" s="15" customFormat="1" ht="19.5" customHeight="1">
      <c r="A29" s="68">
        <v>1130000000</v>
      </c>
      <c r="B29" s="69" t="s">
        <v>130</v>
      </c>
      <c r="C29" s="5">
        <f>C30</f>
        <v>40</v>
      </c>
      <c r="D29" s="5">
        <f>D30</f>
        <v>73.536789999999996</v>
      </c>
      <c r="E29" s="5">
        <f t="shared" si="0"/>
        <v>183.84197499999999</v>
      </c>
      <c r="F29" s="5">
        <f t="shared" si="1"/>
        <v>33.536789999999996</v>
      </c>
    </row>
    <row r="30" spans="1:6" ht="21" customHeight="1">
      <c r="A30" s="7">
        <v>1130206510</v>
      </c>
      <c r="B30" s="8" t="s">
        <v>14</v>
      </c>
      <c r="C30" s="9">
        <v>40</v>
      </c>
      <c r="D30" s="10">
        <v>73.536789999999996</v>
      </c>
      <c r="E30" s="9">
        <f t="shared" si="0"/>
        <v>183.84197499999999</v>
      </c>
      <c r="F30" s="9">
        <f t="shared" si="1"/>
        <v>33.536789999999996</v>
      </c>
    </row>
    <row r="31" spans="1:6" ht="25.5" customHeight="1">
      <c r="A31" s="70">
        <v>1140000000</v>
      </c>
      <c r="B31" s="71" t="s">
        <v>131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5.5" customHeight="1">
      <c r="A32" s="16">
        <v>1140200000</v>
      </c>
      <c r="B32" s="18" t="s">
        <v>221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27" customHeight="1">
      <c r="A33" s="7">
        <v>1140600000</v>
      </c>
      <c r="B33" s="8" t="s">
        <v>222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>
      <c r="A34" s="3">
        <v>1160000000</v>
      </c>
      <c r="B34" s="13" t="s">
        <v>251</v>
      </c>
      <c r="C34" s="9">
        <v>0</v>
      </c>
      <c r="D34" s="14">
        <f>D35</f>
        <v>7.7290099999999997</v>
      </c>
      <c r="E34" s="9" t="e">
        <f t="shared" si="0"/>
        <v>#DIV/0!</v>
      </c>
      <c r="F34" s="9">
        <f t="shared" si="1"/>
        <v>7.7290099999999997</v>
      </c>
    </row>
    <row r="35" spans="1:7" ht="47.25">
      <c r="A35" s="7">
        <v>1163305010</v>
      </c>
      <c r="B35" s="8" t="s">
        <v>267</v>
      </c>
      <c r="C35" s="9">
        <v>0</v>
      </c>
      <c r="D35" s="10">
        <v>7.7290099999999997</v>
      </c>
      <c r="E35" s="9" t="e">
        <f t="shared" si="0"/>
        <v>#DIV/0!</v>
      </c>
      <c r="F35" s="9">
        <f t="shared" si="1"/>
        <v>7.7290099999999997</v>
      </c>
    </row>
    <row r="36" spans="1:7" ht="15" customHeight="1">
      <c r="A36" s="3">
        <v>1170000000</v>
      </c>
      <c r="B36" s="13" t="s">
        <v>134</v>
      </c>
      <c r="C36" s="5">
        <f>C37+C38</f>
        <v>0</v>
      </c>
      <c r="D36" s="5">
        <f>D37+D38</f>
        <v>0</v>
      </c>
      <c r="E36" s="9" t="e">
        <f t="shared" si="0"/>
        <v>#DIV/0!</v>
      </c>
      <c r="F36" s="5">
        <f t="shared" si="1"/>
        <v>0</v>
      </c>
    </row>
    <row r="37" spans="1:7" ht="18" customHeight="1">
      <c r="A37" s="7">
        <v>1170105005</v>
      </c>
      <c r="B37" s="8" t="s">
        <v>17</v>
      </c>
      <c r="C37" s="9">
        <f>C38</f>
        <v>0</v>
      </c>
      <c r="D37" s="9">
        <v>0</v>
      </c>
      <c r="E37" s="9" t="e">
        <f t="shared" si="0"/>
        <v>#DIV/0!</v>
      </c>
      <c r="F37" s="9">
        <f t="shared" si="1"/>
        <v>0</v>
      </c>
    </row>
    <row r="38" spans="1:7" ht="15" hidden="1" customHeight="1">
      <c r="A38" s="7">
        <v>1170505005</v>
      </c>
      <c r="B38" s="11" t="s">
        <v>220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7.25" customHeight="1">
      <c r="A39" s="3">
        <v>1000000000</v>
      </c>
      <c r="B39" s="4" t="s">
        <v>18</v>
      </c>
      <c r="C39" s="127">
        <f>SUM(C4,C25)</f>
        <v>2928.692</v>
      </c>
      <c r="D39" s="127">
        <f>SUM(D4,D25)</f>
        <v>2212.1135899999999</v>
      </c>
      <c r="E39" s="5">
        <f t="shared" si="0"/>
        <v>75.532476272684193</v>
      </c>
      <c r="F39" s="5">
        <f t="shared" si="1"/>
        <v>-716.57841000000008</v>
      </c>
    </row>
    <row r="40" spans="1:7" s="6" customFormat="1">
      <c r="A40" s="3">
        <v>2000000000</v>
      </c>
      <c r="B40" s="4" t="s">
        <v>19</v>
      </c>
      <c r="C40" s="5">
        <f>C41+C43+C44+C45+C46+C47+C48+C42</f>
        <v>3792.8473999999997</v>
      </c>
      <c r="D40" s="5">
        <f>SUM(D41:D48)</f>
        <v>3237.45388</v>
      </c>
      <c r="E40" s="5">
        <f t="shared" si="0"/>
        <v>85.356818732016492</v>
      </c>
      <c r="F40" s="5">
        <f t="shared" si="1"/>
        <v>-555.39351999999963</v>
      </c>
      <c r="G40" s="19"/>
    </row>
    <row r="41" spans="1:7" ht="15" customHeight="1">
      <c r="A41" s="16">
        <v>2021000000</v>
      </c>
      <c r="B41" s="17" t="s">
        <v>20</v>
      </c>
      <c r="C41" s="12">
        <v>767.8</v>
      </c>
      <c r="D41" s="265">
        <v>614.41800000000001</v>
      </c>
      <c r="E41" s="9">
        <f t="shared" si="0"/>
        <v>80.02318312060433</v>
      </c>
      <c r="F41" s="9">
        <f t="shared" si="1"/>
        <v>-153.38199999999995</v>
      </c>
    </row>
    <row r="42" spans="1:7" ht="15" customHeight="1">
      <c r="A42" s="16">
        <v>2021500200</v>
      </c>
      <c r="B42" s="17" t="s">
        <v>231</v>
      </c>
      <c r="C42" s="12">
        <v>830</v>
      </c>
      <c r="D42" s="20">
        <v>745</v>
      </c>
      <c r="E42" s="9">
        <f>SUM(D42/C42*100)</f>
        <v>89.759036144578303</v>
      </c>
      <c r="F42" s="9">
        <f>SUM(D42-C42)</f>
        <v>-85</v>
      </c>
    </row>
    <row r="43" spans="1:7">
      <c r="A43" s="16">
        <v>2022000000</v>
      </c>
      <c r="B43" s="17" t="s">
        <v>21</v>
      </c>
      <c r="C43" s="12">
        <v>1853.1594</v>
      </c>
      <c r="D43" s="10">
        <v>1710.48288</v>
      </c>
      <c r="E43" s="9">
        <f t="shared" si="0"/>
        <v>92.300904066860085</v>
      </c>
      <c r="F43" s="9">
        <f t="shared" si="1"/>
        <v>-142.67651999999998</v>
      </c>
    </row>
    <row r="44" spans="1:7" ht="18.75" customHeight="1">
      <c r="A44" s="16">
        <v>2023000000</v>
      </c>
      <c r="B44" s="17" t="s">
        <v>22</v>
      </c>
      <c r="C44" s="12">
        <v>91.736000000000004</v>
      </c>
      <c r="D44" s="187">
        <v>67.400999999999996</v>
      </c>
      <c r="E44" s="9">
        <f t="shared" si="0"/>
        <v>73.472791488619507</v>
      </c>
      <c r="F44" s="9">
        <f t="shared" si="1"/>
        <v>-24.335000000000008</v>
      </c>
    </row>
    <row r="45" spans="1:7" ht="17.25" customHeight="1">
      <c r="A45" s="16">
        <v>2024000000</v>
      </c>
      <c r="B45" s="17" t="s">
        <v>23</v>
      </c>
      <c r="C45" s="12">
        <v>248.50200000000001</v>
      </c>
      <c r="D45" s="188">
        <v>98.501999999999995</v>
      </c>
      <c r="E45" s="9">
        <f t="shared" si="0"/>
        <v>39.638312770118546</v>
      </c>
      <c r="F45" s="9">
        <f t="shared" si="1"/>
        <v>-150</v>
      </c>
    </row>
    <row r="46" spans="1:7" ht="16.5" hidden="1" customHeight="1">
      <c r="A46" s="16">
        <v>2020900000</v>
      </c>
      <c r="B46" s="18" t="s">
        <v>24</v>
      </c>
      <c r="C46" s="12"/>
      <c r="D46" s="188"/>
      <c r="E46" s="9" t="e">
        <f t="shared" si="0"/>
        <v>#DIV/0!</v>
      </c>
      <c r="F46" s="9">
        <f t="shared" si="1"/>
        <v>0</v>
      </c>
    </row>
    <row r="47" spans="1:7" ht="24" customHeight="1">
      <c r="A47" s="7">
        <v>2190500005</v>
      </c>
      <c r="B47" s="11" t="s">
        <v>25</v>
      </c>
      <c r="C47" s="10">
        <v>0</v>
      </c>
      <c r="D47" s="267">
        <v>0</v>
      </c>
      <c r="E47" s="5" t="e">
        <f t="shared" si="0"/>
        <v>#DIV/0!</v>
      </c>
      <c r="F47" s="5">
        <f>SUM(D47-C47)</f>
        <v>0</v>
      </c>
    </row>
    <row r="48" spans="1:7" ht="18" customHeight="1">
      <c r="A48" s="7">
        <v>2070502010</v>
      </c>
      <c r="B48" s="11" t="s">
        <v>302</v>
      </c>
      <c r="C48" s="10">
        <v>1.65</v>
      </c>
      <c r="D48" s="10">
        <v>1.65</v>
      </c>
      <c r="E48" s="9">
        <f>SUM(D48/C48*100)</f>
        <v>100</v>
      </c>
      <c r="F48" s="9">
        <f>SUM(D48-C48)</f>
        <v>0</v>
      </c>
    </row>
    <row r="49" spans="1:8" s="6" customFormat="1" ht="16.5" customHeight="1">
      <c r="A49" s="245">
        <v>2190000010</v>
      </c>
      <c r="B49" s="246" t="s">
        <v>25</v>
      </c>
      <c r="C49" s="12">
        <v>0</v>
      </c>
      <c r="D49" s="10">
        <v>0</v>
      </c>
      <c r="E49" s="9" t="e">
        <f t="shared" si="0"/>
        <v>#DIV/0!</v>
      </c>
      <c r="F49" s="9">
        <f t="shared" si="1"/>
        <v>0</v>
      </c>
    </row>
    <row r="50" spans="1:8" s="6" customFormat="1" ht="19.5" customHeight="1">
      <c r="A50" s="3"/>
      <c r="B50" s="4" t="s">
        <v>27</v>
      </c>
      <c r="C50" s="250">
        <f>C39+C40</f>
        <v>6721.5393999999997</v>
      </c>
      <c r="D50" s="251">
        <f>D39+D40</f>
        <v>5449.56747</v>
      </c>
      <c r="E50" s="5">
        <f t="shared" si="0"/>
        <v>81.076181298587642</v>
      </c>
      <c r="F50" s="5">
        <f t="shared" si="1"/>
        <v>-1271.9719299999997</v>
      </c>
      <c r="G50" s="94"/>
      <c r="H50" s="271"/>
    </row>
    <row r="51" spans="1:8" s="6" customFormat="1">
      <c r="A51" s="3"/>
      <c r="B51" s="21" t="s">
        <v>320</v>
      </c>
      <c r="C51" s="93">
        <f>C50-C97</f>
        <v>-182.90052000000014</v>
      </c>
      <c r="D51" s="93">
        <f>D50-D97</f>
        <v>112.78483999999935</v>
      </c>
      <c r="E51" s="22"/>
      <c r="F51" s="22"/>
    </row>
    <row r="52" spans="1:8">
      <c r="A52" s="23"/>
      <c r="B52" s="24"/>
      <c r="C52" s="242"/>
      <c r="D52" s="242" t="s">
        <v>336</v>
      </c>
      <c r="E52" s="26"/>
      <c r="F52" s="92"/>
    </row>
    <row r="53" spans="1:8" ht="42.75" customHeight="1">
      <c r="A53" s="28" t="s">
        <v>0</v>
      </c>
      <c r="B53" s="28" t="s">
        <v>28</v>
      </c>
      <c r="C53" s="179" t="s">
        <v>411</v>
      </c>
      <c r="D53" s="180" t="s">
        <v>422</v>
      </c>
      <c r="E53" s="72" t="s">
        <v>2</v>
      </c>
      <c r="F53" s="74" t="s">
        <v>3</v>
      </c>
    </row>
    <row r="54" spans="1:8">
      <c r="A54" s="29">
        <v>1</v>
      </c>
      <c r="B54" s="28">
        <v>2</v>
      </c>
      <c r="C54" s="87">
        <v>3</v>
      </c>
      <c r="D54" s="87">
        <v>4</v>
      </c>
      <c r="E54" s="87">
        <v>5</v>
      </c>
      <c r="F54" s="87">
        <v>6</v>
      </c>
    </row>
    <row r="55" spans="1:8" s="6" customFormat="1" ht="22.5" customHeight="1">
      <c r="A55" s="30" t="s">
        <v>29</v>
      </c>
      <c r="B55" s="31" t="s">
        <v>30</v>
      </c>
      <c r="C55" s="182">
        <f>C56+C57+C58+C59+C60+C62+C61</f>
        <v>1454.2819999999999</v>
      </c>
      <c r="D55" s="32">
        <f>D56+D57+D58+D59+D60+D62+D61</f>
        <v>971.27733000000001</v>
      </c>
      <c r="E55" s="34">
        <f>SUM(D55/C55*100)</f>
        <v>66.787413307735363</v>
      </c>
      <c r="F55" s="34">
        <f>SUM(D55-C55)</f>
        <v>-483.00466999999992</v>
      </c>
    </row>
    <row r="56" spans="1:8" s="6" customFormat="1" ht="31.5" hidden="1">
      <c r="A56" s="35" t="s">
        <v>31</v>
      </c>
      <c r="B56" s="36" t="s">
        <v>32</v>
      </c>
      <c r="C56" s="37"/>
      <c r="D56" s="37"/>
      <c r="E56" s="34" t="e">
        <f>SUM(D56/C56*100)</f>
        <v>#DIV/0!</v>
      </c>
      <c r="F56" s="38"/>
    </row>
    <row r="57" spans="1:8" ht="15" customHeight="1">
      <c r="A57" s="35" t="s">
        <v>33</v>
      </c>
      <c r="B57" s="39" t="s">
        <v>34</v>
      </c>
      <c r="C57" s="37">
        <v>1425.6</v>
      </c>
      <c r="D57" s="37">
        <v>967.59532999999999</v>
      </c>
      <c r="E57" s="34">
        <f>SUM(D57/C57*100)</f>
        <v>67.872848625140293</v>
      </c>
      <c r="F57" s="38">
        <f t="shared" ref="F57:F97" si="3">SUM(D57-C57)</f>
        <v>-458.00466999999992</v>
      </c>
    </row>
    <row r="58" spans="1:8" ht="16.5" hidden="1" customHeight="1">
      <c r="A58" s="35" t="s">
        <v>35</v>
      </c>
      <c r="B58" s="39" t="s">
        <v>36</v>
      </c>
      <c r="C58" s="37"/>
      <c r="D58" s="37"/>
      <c r="E58" s="34" t="e">
        <f>SUM(D58/C58*100)</f>
        <v>#DIV/0!</v>
      </c>
      <c r="F58" s="38">
        <f t="shared" si="3"/>
        <v>0</v>
      </c>
    </row>
    <row r="59" spans="1:8" ht="31.5" hidden="1" customHeight="1">
      <c r="A59" s="35" t="s">
        <v>37</v>
      </c>
      <c r="B59" s="39" t="s">
        <v>38</v>
      </c>
      <c r="C59" s="37"/>
      <c r="D59" s="37"/>
      <c r="E59" s="34" t="e">
        <f>SUM(D59/C59*100)</f>
        <v>#DIV/0!</v>
      </c>
      <c r="F59" s="38">
        <f t="shared" si="3"/>
        <v>0</v>
      </c>
    </row>
    <row r="60" spans="1:8" hidden="1">
      <c r="A60" s="35" t="s">
        <v>39</v>
      </c>
      <c r="B60" s="39" t="s">
        <v>40</v>
      </c>
      <c r="C60" s="37">
        <v>0</v>
      </c>
      <c r="D60" s="37">
        <v>0</v>
      </c>
      <c r="E60" s="38" t="e">
        <f t="shared" ref="E60:E97" si="4">SUM(D60/C60*100)</f>
        <v>#DIV/0!</v>
      </c>
      <c r="F60" s="38">
        <f t="shared" si="3"/>
        <v>0</v>
      </c>
    </row>
    <row r="61" spans="1:8">
      <c r="A61" s="35" t="s">
        <v>41</v>
      </c>
      <c r="B61" s="39" t="s">
        <v>42</v>
      </c>
      <c r="C61" s="40">
        <v>5</v>
      </c>
      <c r="D61" s="40">
        <v>0</v>
      </c>
      <c r="E61" s="38">
        <f t="shared" si="4"/>
        <v>0</v>
      </c>
      <c r="F61" s="38">
        <f t="shared" si="3"/>
        <v>-5</v>
      </c>
    </row>
    <row r="62" spans="1:8" ht="19.5" customHeight="1">
      <c r="A62" s="35" t="s">
        <v>43</v>
      </c>
      <c r="B62" s="39" t="s">
        <v>44</v>
      </c>
      <c r="C62" s="37">
        <v>23.681999999999999</v>
      </c>
      <c r="D62" s="37">
        <v>3.6819999999999999</v>
      </c>
      <c r="E62" s="38">
        <f t="shared" si="4"/>
        <v>15.547673338400472</v>
      </c>
      <c r="F62" s="38">
        <f t="shared" si="3"/>
        <v>-20</v>
      </c>
    </row>
    <row r="63" spans="1:8" s="6" customFormat="1">
      <c r="A63" s="41" t="s">
        <v>45</v>
      </c>
      <c r="B63" s="42" t="s">
        <v>46</v>
      </c>
      <c r="C63" s="32">
        <f>C64</f>
        <v>89.945999999999998</v>
      </c>
      <c r="D63" s="32">
        <f>D64</f>
        <v>60.005760000000002</v>
      </c>
      <c r="E63" s="34">
        <f t="shared" si="4"/>
        <v>66.713094523380704</v>
      </c>
      <c r="F63" s="34">
        <f t="shared" si="3"/>
        <v>-29.940239999999996</v>
      </c>
    </row>
    <row r="64" spans="1:8">
      <c r="A64" s="43" t="s">
        <v>47</v>
      </c>
      <c r="B64" s="44" t="s">
        <v>48</v>
      </c>
      <c r="C64" s="37">
        <v>89.945999999999998</v>
      </c>
      <c r="D64" s="37">
        <v>60.005760000000002</v>
      </c>
      <c r="E64" s="38">
        <f t="shared" si="4"/>
        <v>66.713094523380704</v>
      </c>
      <c r="F64" s="38">
        <f t="shared" si="3"/>
        <v>-29.940239999999996</v>
      </c>
    </row>
    <row r="65" spans="1:7" s="6" customFormat="1" ht="21" customHeight="1">
      <c r="A65" s="30" t="s">
        <v>49</v>
      </c>
      <c r="B65" s="31" t="s">
        <v>50</v>
      </c>
      <c r="C65" s="32">
        <f>C68+C69+C70</f>
        <v>32.480109999999996</v>
      </c>
      <c r="D65" s="32">
        <f>D68+D69</f>
        <v>21.478069999999999</v>
      </c>
      <c r="E65" s="34">
        <f t="shared" si="4"/>
        <v>66.126838856149192</v>
      </c>
      <c r="F65" s="34">
        <f t="shared" si="3"/>
        <v>-11.002039999999997</v>
      </c>
    </row>
    <row r="66" spans="1:7" hidden="1">
      <c r="A66" s="35" t="s">
        <v>51</v>
      </c>
      <c r="B66" s="39" t="s">
        <v>52</v>
      </c>
      <c r="C66" s="37"/>
      <c r="D66" s="37"/>
      <c r="E66" s="34" t="e">
        <f t="shared" si="4"/>
        <v>#DIV/0!</v>
      </c>
      <c r="F66" s="34">
        <f t="shared" si="3"/>
        <v>0</v>
      </c>
    </row>
    <row r="67" spans="1:7" hidden="1">
      <c r="A67" s="45" t="s">
        <v>53</v>
      </c>
      <c r="B67" s="39" t="s">
        <v>54</v>
      </c>
      <c r="C67" s="37"/>
      <c r="D67" s="37"/>
      <c r="E67" s="34" t="e">
        <f t="shared" si="4"/>
        <v>#DIV/0!</v>
      </c>
      <c r="F67" s="34">
        <f t="shared" si="3"/>
        <v>0</v>
      </c>
    </row>
    <row r="68" spans="1:7" ht="15" customHeight="1">
      <c r="A68" s="46" t="s">
        <v>55</v>
      </c>
      <c r="B68" s="47" t="s">
        <v>56</v>
      </c>
      <c r="C68" s="37">
        <v>2.7031100000000001</v>
      </c>
      <c r="D68" s="37">
        <v>2.7031100000000001</v>
      </c>
      <c r="E68" s="34">
        <f t="shared" si="4"/>
        <v>100</v>
      </c>
      <c r="F68" s="34">
        <f t="shared" si="3"/>
        <v>0</v>
      </c>
    </row>
    <row r="69" spans="1:7">
      <c r="A69" s="46" t="s">
        <v>218</v>
      </c>
      <c r="B69" s="47" t="s">
        <v>219</v>
      </c>
      <c r="C69" s="37">
        <v>27.777000000000001</v>
      </c>
      <c r="D69" s="37">
        <v>18.77496</v>
      </c>
      <c r="E69" s="34">
        <f t="shared" si="4"/>
        <v>67.591748568959929</v>
      </c>
      <c r="F69" s="34">
        <f t="shared" si="3"/>
        <v>-9.0020400000000009</v>
      </c>
    </row>
    <row r="70" spans="1:7">
      <c r="A70" s="46" t="s">
        <v>357</v>
      </c>
      <c r="B70" s="47" t="s">
        <v>414</v>
      </c>
      <c r="C70" s="37">
        <v>2</v>
      </c>
      <c r="D70" s="37"/>
      <c r="E70" s="34"/>
      <c r="F70" s="34"/>
    </row>
    <row r="71" spans="1:7" s="6" customFormat="1" ht="17.25" customHeight="1">
      <c r="A71" s="30" t="s">
        <v>57</v>
      </c>
      <c r="B71" s="31" t="s">
        <v>58</v>
      </c>
      <c r="C71" s="48">
        <f>SUM(C72:C75)</f>
        <v>3209.9745100000005</v>
      </c>
      <c r="D71" s="48">
        <f>SUM(D72:D75)</f>
        <v>2912.8830000000003</v>
      </c>
      <c r="E71" s="34">
        <f t="shared" si="4"/>
        <v>90.744739278319059</v>
      </c>
      <c r="F71" s="34">
        <f t="shared" si="3"/>
        <v>-297.0915100000002</v>
      </c>
    </row>
    <row r="72" spans="1:7">
      <c r="A72" s="35" t="s">
        <v>59</v>
      </c>
      <c r="B72" s="39" t="s">
        <v>60</v>
      </c>
      <c r="C72" s="49">
        <v>4.0214999999999996</v>
      </c>
      <c r="D72" s="37">
        <v>0</v>
      </c>
      <c r="E72" s="38">
        <f t="shared" si="4"/>
        <v>0</v>
      </c>
      <c r="F72" s="38">
        <f t="shared" si="3"/>
        <v>-4.0214999999999996</v>
      </c>
    </row>
    <row r="73" spans="1:7" s="6" customFormat="1">
      <c r="A73" s="35" t="s">
        <v>61</v>
      </c>
      <c r="B73" s="39" t="s">
        <v>62</v>
      </c>
      <c r="C73" s="49">
        <v>1046.33529</v>
      </c>
      <c r="D73" s="37">
        <v>994.22059999999999</v>
      </c>
      <c r="E73" s="38">
        <f t="shared" si="4"/>
        <v>95.019312595296284</v>
      </c>
      <c r="F73" s="38">
        <f t="shared" si="3"/>
        <v>-52.114689999999996</v>
      </c>
      <c r="G73" s="50"/>
    </row>
    <row r="74" spans="1:7">
      <c r="A74" s="35" t="s">
        <v>63</v>
      </c>
      <c r="B74" s="39" t="s">
        <v>64</v>
      </c>
      <c r="C74" s="49">
        <v>1975.41372</v>
      </c>
      <c r="D74" s="37">
        <v>1845.8584000000001</v>
      </c>
      <c r="E74" s="38">
        <f t="shared" si="4"/>
        <v>93.441610803432113</v>
      </c>
      <c r="F74" s="38">
        <f t="shared" si="3"/>
        <v>-129.55531999999994</v>
      </c>
    </row>
    <row r="75" spans="1:7">
      <c r="A75" s="35" t="s">
        <v>65</v>
      </c>
      <c r="B75" s="39" t="s">
        <v>66</v>
      </c>
      <c r="C75" s="49">
        <v>184.20400000000001</v>
      </c>
      <c r="D75" s="37">
        <v>72.804000000000002</v>
      </c>
      <c r="E75" s="38">
        <f t="shared" si="4"/>
        <v>39.523571692254237</v>
      </c>
      <c r="F75" s="38">
        <f t="shared" si="3"/>
        <v>-111.4</v>
      </c>
    </row>
    <row r="76" spans="1:7" s="6" customFormat="1" ht="16.5" customHeight="1">
      <c r="A76" s="30" t="s">
        <v>67</v>
      </c>
      <c r="B76" s="31" t="s">
        <v>68</v>
      </c>
      <c r="C76" s="32">
        <f>SUM(C77:C79)</f>
        <v>417.22430000000003</v>
      </c>
      <c r="D76" s="32">
        <f>SUM(D77:D79)</f>
        <v>172.9633</v>
      </c>
      <c r="E76" s="34">
        <f t="shared" si="4"/>
        <v>41.455710992864034</v>
      </c>
      <c r="F76" s="34">
        <f t="shared" si="3"/>
        <v>-244.26100000000002</v>
      </c>
    </row>
    <row r="77" spans="1:7" ht="0.75" hidden="1" customHeight="1">
      <c r="A77" s="35" t="s">
        <v>69</v>
      </c>
      <c r="B77" s="51" t="s">
        <v>70</v>
      </c>
      <c r="C77" s="37">
        <v>0</v>
      </c>
      <c r="D77" s="37">
        <v>0</v>
      </c>
      <c r="E77" s="38" t="e">
        <f t="shared" si="4"/>
        <v>#DIV/0!</v>
      </c>
      <c r="F77" s="38">
        <f t="shared" si="3"/>
        <v>0</v>
      </c>
    </row>
    <row r="78" spans="1:7" ht="17.25" hidden="1" customHeight="1">
      <c r="A78" s="35" t="s">
        <v>71</v>
      </c>
      <c r="B78" s="51" t="s">
        <v>72</v>
      </c>
      <c r="C78" s="37">
        <v>0</v>
      </c>
      <c r="D78" s="37">
        <v>0</v>
      </c>
      <c r="E78" s="38" t="e">
        <f t="shared" si="4"/>
        <v>#DIV/0!</v>
      </c>
      <c r="F78" s="38">
        <f t="shared" si="3"/>
        <v>0</v>
      </c>
    </row>
    <row r="79" spans="1:7">
      <c r="A79" s="35" t="s">
        <v>73</v>
      </c>
      <c r="B79" s="39" t="s">
        <v>74</v>
      </c>
      <c r="C79" s="37">
        <v>417.22430000000003</v>
      </c>
      <c r="D79" s="37">
        <v>172.9633</v>
      </c>
      <c r="E79" s="38">
        <f t="shared" si="4"/>
        <v>41.455710992864034</v>
      </c>
      <c r="F79" s="38">
        <f t="shared" si="3"/>
        <v>-244.26100000000002</v>
      </c>
    </row>
    <row r="80" spans="1:7" s="6" customFormat="1">
      <c r="A80" s="30" t="s">
        <v>85</v>
      </c>
      <c r="B80" s="31" t="s">
        <v>86</v>
      </c>
      <c r="C80" s="32">
        <f>C81</f>
        <v>1680.2</v>
      </c>
      <c r="D80" s="32">
        <f>SUM(D81)</f>
        <v>1182.44217</v>
      </c>
      <c r="E80" s="34">
        <f t="shared" si="4"/>
        <v>70.375084513748362</v>
      </c>
      <c r="F80" s="34">
        <f t="shared" si="3"/>
        <v>-497.75783000000001</v>
      </c>
    </row>
    <row r="81" spans="1:6" ht="15.75" customHeight="1">
      <c r="A81" s="35" t="s">
        <v>87</v>
      </c>
      <c r="B81" s="39" t="s">
        <v>233</v>
      </c>
      <c r="C81" s="37">
        <v>1680.2</v>
      </c>
      <c r="D81" s="37">
        <v>1182.44217</v>
      </c>
      <c r="E81" s="38">
        <f t="shared" si="4"/>
        <v>70.375084513748362</v>
      </c>
      <c r="F81" s="38">
        <f t="shared" si="3"/>
        <v>-497.75783000000001</v>
      </c>
    </row>
    <row r="82" spans="1:6" s="6" customFormat="1" ht="0.75" hidden="1" customHeight="1">
      <c r="A82" s="52">
        <v>1000</v>
      </c>
      <c r="B82" s="31" t="s">
        <v>88</v>
      </c>
      <c r="C82" s="32">
        <f>SUM(C83:C86)</f>
        <v>0</v>
      </c>
      <c r="D82" s="32">
        <f>SUM(D83:D86)</f>
        <v>0</v>
      </c>
      <c r="E82" s="34" t="e">
        <f t="shared" si="4"/>
        <v>#DIV/0!</v>
      </c>
      <c r="F82" s="34">
        <f t="shared" si="3"/>
        <v>0</v>
      </c>
    </row>
    <row r="83" spans="1:6" ht="0.75" hidden="1" customHeight="1">
      <c r="A83" s="53">
        <v>1001</v>
      </c>
      <c r="B83" s="54" t="s">
        <v>89</v>
      </c>
      <c r="C83" s="37"/>
      <c r="D83" s="37"/>
      <c r="E83" s="38" t="e">
        <f t="shared" si="4"/>
        <v>#DIV/0!</v>
      </c>
      <c r="F83" s="38">
        <f t="shared" si="3"/>
        <v>0</v>
      </c>
    </row>
    <row r="84" spans="1:6" hidden="1">
      <c r="A84" s="53">
        <v>1003</v>
      </c>
      <c r="B84" s="54" t="s">
        <v>90</v>
      </c>
      <c r="C84" s="37">
        <v>0</v>
      </c>
      <c r="D84" s="37">
        <v>0</v>
      </c>
      <c r="E84" s="38" t="e">
        <f t="shared" si="4"/>
        <v>#DIV/0!</v>
      </c>
      <c r="F84" s="38">
        <f t="shared" si="3"/>
        <v>0</v>
      </c>
    </row>
    <row r="85" spans="1:6" hidden="1">
      <c r="A85" s="53">
        <v>1004</v>
      </c>
      <c r="B85" s="54" t="s">
        <v>91</v>
      </c>
      <c r="C85" s="37"/>
      <c r="D85" s="55"/>
      <c r="E85" s="38" t="e">
        <f t="shared" si="4"/>
        <v>#DIV/0!</v>
      </c>
      <c r="F85" s="38">
        <f t="shared" si="3"/>
        <v>0</v>
      </c>
    </row>
    <row r="86" spans="1:6" hidden="1">
      <c r="A86" s="35" t="s">
        <v>92</v>
      </c>
      <c r="B86" s="39" t="s">
        <v>93</v>
      </c>
      <c r="C86" s="37">
        <v>0</v>
      </c>
      <c r="D86" s="37">
        <v>0</v>
      </c>
      <c r="E86" s="38"/>
      <c r="F86" s="38">
        <f t="shared" si="3"/>
        <v>0</v>
      </c>
    </row>
    <row r="87" spans="1:6">
      <c r="A87" s="30" t="s">
        <v>94</v>
      </c>
      <c r="B87" s="31" t="s">
        <v>95</v>
      </c>
      <c r="C87" s="32">
        <f>C88+C89+C90+C91+C92</f>
        <v>20.332999999999998</v>
      </c>
      <c r="D87" s="32">
        <f>D88+D89+D90+D91+D92</f>
        <v>15.733000000000001</v>
      </c>
      <c r="E87" s="38">
        <f t="shared" si="4"/>
        <v>77.376678306201754</v>
      </c>
      <c r="F87" s="22">
        <f>F88+F89+F90+F91+F92</f>
        <v>-4.5999999999999979</v>
      </c>
    </row>
    <row r="88" spans="1:6" ht="17.25" customHeight="1">
      <c r="A88" s="35" t="s">
        <v>96</v>
      </c>
      <c r="B88" s="39" t="s">
        <v>97</v>
      </c>
      <c r="C88" s="37">
        <v>20.332999999999998</v>
      </c>
      <c r="D88" s="37">
        <v>15.733000000000001</v>
      </c>
      <c r="E88" s="38">
        <f t="shared" si="4"/>
        <v>77.376678306201754</v>
      </c>
      <c r="F88" s="38">
        <f>SUM(D88-C88)</f>
        <v>-4.5999999999999979</v>
      </c>
    </row>
    <row r="89" spans="1:6" ht="15.75" hidden="1" customHeight="1">
      <c r="A89" s="35" t="s">
        <v>98</v>
      </c>
      <c r="B89" s="39" t="s">
        <v>99</v>
      </c>
      <c r="C89" s="37"/>
      <c r="D89" s="37"/>
      <c r="E89" s="38" t="e">
        <f t="shared" si="4"/>
        <v>#DIV/0!</v>
      </c>
      <c r="F89" s="38">
        <f>SUM(D89-C89)</f>
        <v>0</v>
      </c>
    </row>
    <row r="90" spans="1:6" ht="15.75" hidden="1" customHeight="1">
      <c r="A90" s="35" t="s">
        <v>100</v>
      </c>
      <c r="B90" s="39" t="s">
        <v>101</v>
      </c>
      <c r="C90" s="37"/>
      <c r="D90" s="37"/>
      <c r="E90" s="38" t="e">
        <f t="shared" si="4"/>
        <v>#DIV/0!</v>
      </c>
      <c r="F90" s="38"/>
    </row>
    <row r="91" spans="1:6" ht="15.75" hidden="1" customHeight="1">
      <c r="A91" s="35" t="s">
        <v>102</v>
      </c>
      <c r="B91" s="39" t="s">
        <v>103</v>
      </c>
      <c r="C91" s="37"/>
      <c r="D91" s="37"/>
      <c r="E91" s="38" t="e">
        <f t="shared" si="4"/>
        <v>#DIV/0!</v>
      </c>
      <c r="F91" s="38"/>
    </row>
    <row r="92" spans="1:6" ht="15.75" hidden="1" customHeight="1">
      <c r="A92" s="35" t="s">
        <v>104</v>
      </c>
      <c r="B92" s="39" t="s">
        <v>105</v>
      </c>
      <c r="C92" s="37"/>
      <c r="D92" s="37"/>
      <c r="E92" s="38" t="e">
        <f t="shared" si="4"/>
        <v>#DIV/0!</v>
      </c>
      <c r="F92" s="38"/>
    </row>
    <row r="93" spans="1:6" s="6" customFormat="1" ht="15.75" hidden="1" customHeight="1">
      <c r="A93" s="52">
        <v>1400</v>
      </c>
      <c r="B93" s="56" t="s">
        <v>114</v>
      </c>
      <c r="C93" s="48">
        <f>C94+C95+C96</f>
        <v>0</v>
      </c>
      <c r="D93" s="48">
        <f>SUM(D94:D96)</f>
        <v>0</v>
      </c>
      <c r="E93" s="34" t="e">
        <f t="shared" si="4"/>
        <v>#DIV/0!</v>
      </c>
      <c r="F93" s="34">
        <f t="shared" si="3"/>
        <v>0</v>
      </c>
    </row>
    <row r="94" spans="1:6" ht="15.75" hidden="1" customHeight="1">
      <c r="A94" s="53">
        <v>1401</v>
      </c>
      <c r="B94" s="54" t="s">
        <v>115</v>
      </c>
      <c r="C94" s="49"/>
      <c r="D94" s="37"/>
      <c r="E94" s="38" t="e">
        <f t="shared" si="4"/>
        <v>#DIV/0!</v>
      </c>
      <c r="F94" s="38">
        <f t="shared" si="3"/>
        <v>0</v>
      </c>
    </row>
    <row r="95" spans="1:6" ht="15.75" hidden="1" customHeight="1">
      <c r="A95" s="53">
        <v>1402</v>
      </c>
      <c r="B95" s="54" t="s">
        <v>116</v>
      </c>
      <c r="C95" s="49"/>
      <c r="D95" s="37"/>
      <c r="E95" s="38" t="e">
        <f t="shared" si="4"/>
        <v>#DIV/0!</v>
      </c>
      <c r="F95" s="38">
        <f t="shared" si="3"/>
        <v>0</v>
      </c>
    </row>
    <row r="96" spans="1:6" ht="15.75" hidden="1" customHeight="1">
      <c r="A96" s="53">
        <v>1403</v>
      </c>
      <c r="B96" s="54" t="s">
        <v>117</v>
      </c>
      <c r="C96" s="49">
        <v>0</v>
      </c>
      <c r="D96" s="37">
        <v>0</v>
      </c>
      <c r="E96" s="38" t="e">
        <f t="shared" si="4"/>
        <v>#DIV/0!</v>
      </c>
      <c r="F96" s="38">
        <f t="shared" si="3"/>
        <v>0</v>
      </c>
    </row>
    <row r="97" spans="1:8" s="6" customFormat="1" ht="15.75" customHeight="1">
      <c r="A97" s="52"/>
      <c r="B97" s="57" t="s">
        <v>118</v>
      </c>
      <c r="C97" s="253">
        <f>C55+C63+C71+C76+C80+C82+C87+C65+C93</f>
        <v>6904.4399199999998</v>
      </c>
      <c r="D97" s="253">
        <f>D55+D63+D71+D76+D80+D82+D87+D65+D93</f>
        <v>5336.7826300000006</v>
      </c>
      <c r="E97" s="34">
        <f t="shared" si="4"/>
        <v>77.294939080301248</v>
      </c>
      <c r="F97" s="34">
        <f t="shared" si="3"/>
        <v>-1567.6572899999992</v>
      </c>
      <c r="G97" s="200"/>
      <c r="H97" s="200"/>
    </row>
    <row r="98" spans="1:8">
      <c r="C98" s="126"/>
      <c r="D98" s="101"/>
    </row>
    <row r="99" spans="1:8" s="65" customFormat="1" ht="16.5" customHeight="1">
      <c r="A99" s="63" t="s">
        <v>119</v>
      </c>
      <c r="B99" s="63"/>
      <c r="C99" s="185"/>
      <c r="D99" s="185"/>
      <c r="E99" s="64"/>
    </row>
    <row r="100" spans="1:8" s="65" customFormat="1" ht="20.25" customHeight="1">
      <c r="A100" s="66" t="s">
        <v>120</v>
      </c>
      <c r="B100" s="66"/>
      <c r="C100" s="65" t="s">
        <v>121</v>
      </c>
    </row>
    <row r="101" spans="1:8" ht="13.5" customHeight="1">
      <c r="C101" s="120"/>
    </row>
    <row r="103" spans="1:8" ht="5.25" customHeight="1"/>
    <row r="142" hidden="1"/>
  </sheetData>
  <customSheetViews>
    <customSheetView guid="{61FF8493-E373-4DFF-BB86-59B971567639}" scale="70" showPageBreaks="1" printArea="1" hiddenRows="1" view="pageBreakPreview" topLeftCell="A43">
      <selection activeCell="D54" sqref="D54"/>
      <pageMargins left="0.70866141732283472" right="0.70866141732283472" top="0.74803149606299213" bottom="0.74803149606299213" header="0.31496062992125984" footer="0.31496062992125984"/>
      <pageSetup paperSize="9" scale="57" orientation="portrait" r:id="rId1"/>
    </customSheetView>
    <customSheetView guid="{5BFCA170-DEAE-4D2C-98A0-1E68B427AC01}" showPageBreaks="1" printArea="1" hiddenRows="1" topLeftCell="A25">
      <selection activeCell="D41" sqref="D41"/>
      <pageMargins left="0.7" right="0.7" top="0.75" bottom="0.75" header="0.3" footer="0.3"/>
      <pageSetup paperSize="9" scale="57" orientation="portrait" r:id="rId2"/>
    </customSheetView>
    <customSheetView guid="{B31C8DB7-3E78-4144-A6B5-8DE36DE63F0E}" showPageBreaks="1" printArea="1" hiddenRows="1" topLeftCell="A46">
      <selection activeCell="D78" sqref="D78"/>
      <pageMargins left="0.7" right="0.7" top="0.75" bottom="0.75" header="0.3" footer="0.3"/>
      <pageSetup paperSize="9" scale="57" orientation="portrait" r:id="rId3"/>
    </customSheetView>
    <customSheetView guid="{1A52382B-3765-4E8C-903F-6B8919B7242E}" scale="70" showPageBreaks="1" printArea="1" hiddenRows="1" view="pageBreakPreview" topLeftCell="A25">
      <selection activeCell="C74" sqref="C74"/>
      <pageMargins left="0.7" right="0.7" top="0.75" bottom="0.75" header="0.3" footer="0.3"/>
      <pageSetup paperSize="9" scale="55" orientation="portrait" r:id="rId4"/>
    </customSheetView>
    <customSheetView guid="{A54C432C-6C68-4B53-A75C-446EB3A61B2B}" scale="70" showPageBreaks="1" printArea="1" hiddenRows="1" view="pageBreakPreview" topLeftCell="A15">
      <selection activeCell="D32" sqref="D32"/>
      <pageMargins left="0.70866141732283472" right="0.70866141732283472" top="0.74803149606299213" bottom="0.74803149606299213" header="0.31496062992125984" footer="0.31496062992125984"/>
      <pageSetup paperSize="9" scale="60" orientation="portrait" r:id="rId5"/>
    </customSheetView>
    <customSheetView guid="{3DCB9AAA-F09C-4EA6-B992-F93E466D374A}" hiddenRows="1" topLeftCell="A37">
      <selection activeCell="B100" sqref="B100"/>
      <pageMargins left="0.7" right="0.7" top="0.75" bottom="0.75" header="0.3" footer="0.3"/>
      <pageSetup paperSize="9" scale="57" orientation="portrait" r:id="rId6"/>
    </customSheetView>
    <customSheetView guid="{1718F1EE-9F48-4DBE-9531-3B70F9C4A5DD}" scale="70" showPageBreaks="1" printArea="1" hiddenRows="1" view="pageBreakPreview" topLeftCell="A9">
      <selection activeCell="B93" sqref="B93"/>
      <pageMargins left="0.7" right="0.7" top="0.75" bottom="0.75" header="0.3" footer="0.3"/>
      <pageSetup paperSize="9" scale="43" orientation="portrait" r:id="rId7"/>
    </customSheetView>
    <customSheetView guid="{42584DC0-1D41-4C93-9B38-C388E7B8DAC4}" scale="70" showPageBreaks="1" printArea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60" orientation="portrait" r:id="rId8"/>
    </customSheetView>
    <customSheetView guid="{B30CE22D-C12F-4E12-8BB9-3AAE0A6991CC}" scale="70" showPageBreaks="1" printArea="1" hiddenRows="1" view="pageBreakPreview" topLeftCell="A43">
      <selection activeCell="D97" sqref="D97"/>
      <pageMargins left="0.70866141732283472" right="0.70866141732283472" top="0.74803149606299213" bottom="0.74803149606299213" header="0.31496062992125984" footer="0.31496062992125984"/>
      <pageSetup paperSize="9" scale="56" orientation="portrait" r:id="rId9"/>
    </customSheetView>
    <customSheetView guid="{61528DAC-5C4C-48F4-ADE2-8A724B05A086}" scale="70" showPageBreaks="1" printArea="1" hiddenRows="1" view="pageBreakPreview" topLeftCell="A43">
      <selection activeCell="D54" sqref="D54"/>
      <pageMargins left="0.70866141732283472" right="0.70866141732283472" top="0.74803149606299213" bottom="0.74803149606299213" header="0.31496062992125984" footer="0.31496062992125984"/>
      <pageSetup paperSize="9" scale="57" orientation="portrait" r:id="rId10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57" orientation="portrait" r:id="rId1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/>
  <dimension ref="A1:H142"/>
  <sheetViews>
    <sheetView view="pageBreakPreview" topLeftCell="A28" zoomScale="70" zoomScaleSheetLayoutView="70" workbookViewId="0">
      <selection activeCell="D4" sqref="D4"/>
    </sheetView>
  </sheetViews>
  <sheetFormatPr defaultRowHeight="15.75"/>
  <cols>
    <col min="1" max="1" width="14.7109375" style="58" customWidth="1"/>
    <col min="2" max="2" width="57.5703125" style="59" customWidth="1"/>
    <col min="3" max="3" width="17.42578125" style="62" customWidth="1"/>
    <col min="4" max="4" width="15.28515625" style="62" customWidth="1"/>
    <col min="5" max="5" width="13" style="62" customWidth="1"/>
    <col min="6" max="6" width="9" style="62" customWidth="1"/>
    <col min="7" max="7" width="15.5703125" style="1" bestFit="1" customWidth="1"/>
    <col min="8" max="8" width="11.42578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37" t="s">
        <v>428</v>
      </c>
      <c r="B1" s="537"/>
      <c r="C1" s="537"/>
      <c r="D1" s="537"/>
      <c r="E1" s="537"/>
      <c r="F1" s="537"/>
    </row>
    <row r="2" spans="1:6">
      <c r="A2" s="537"/>
      <c r="B2" s="537"/>
      <c r="C2" s="537"/>
      <c r="D2" s="537"/>
      <c r="E2" s="537"/>
      <c r="F2" s="537"/>
    </row>
    <row r="3" spans="1:6" ht="63">
      <c r="A3" s="2" t="s">
        <v>0</v>
      </c>
      <c r="B3" s="2" t="s">
        <v>1</v>
      </c>
      <c r="C3" s="72" t="s">
        <v>411</v>
      </c>
      <c r="D3" s="73" t="s">
        <v>421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C5+C12+C14+C17+C7</f>
        <v>1272.8040000000001</v>
      </c>
      <c r="D4" s="5">
        <f>D5+D12+D14+D17+D7</f>
        <v>950.78304999999989</v>
      </c>
      <c r="E4" s="5">
        <f>SUM(D4/C4*100)</f>
        <v>74.6998791644275</v>
      </c>
      <c r="F4" s="5">
        <f>SUM(D4-C4)</f>
        <v>-322.0209500000002</v>
      </c>
    </row>
    <row r="5" spans="1:6" s="6" customFormat="1">
      <c r="A5" s="68">
        <v>1010000000</v>
      </c>
      <c r="B5" s="67" t="s">
        <v>5</v>
      </c>
      <c r="C5" s="5">
        <f>C6</f>
        <v>132.44399999999999</v>
      </c>
      <c r="D5" s="5">
        <f>D6</f>
        <v>101.65689999999999</v>
      </c>
      <c r="E5" s="5">
        <f t="shared" ref="E5:E52" si="0">SUM(D5/C5*100)</f>
        <v>76.754628371236151</v>
      </c>
      <c r="F5" s="5">
        <f t="shared" ref="F5:F52" si="1">SUM(D5-C5)</f>
        <v>-30.787099999999995</v>
      </c>
    </row>
    <row r="6" spans="1:6">
      <c r="A6" s="7">
        <v>1010200001</v>
      </c>
      <c r="B6" s="8" t="s">
        <v>228</v>
      </c>
      <c r="C6" s="9">
        <v>132.44399999999999</v>
      </c>
      <c r="D6" s="10">
        <v>101.65689999999999</v>
      </c>
      <c r="E6" s="9">
        <f t="shared" ref="E6:E11" si="2">SUM(D6/C6*100)</f>
        <v>76.754628371236151</v>
      </c>
      <c r="F6" s="9">
        <f t="shared" si="1"/>
        <v>-30.787099999999995</v>
      </c>
    </row>
    <row r="7" spans="1:6" ht="31.5">
      <c r="A7" s="3">
        <v>1030000000</v>
      </c>
      <c r="B7" s="13" t="s">
        <v>280</v>
      </c>
      <c r="C7" s="5">
        <f>C8+C10+C9</f>
        <v>672.36</v>
      </c>
      <c r="D7" s="234">
        <f>D8+D10+D9+D11</f>
        <v>605.65410999999995</v>
      </c>
      <c r="E7" s="5">
        <f t="shared" si="2"/>
        <v>90.078843179249205</v>
      </c>
      <c r="F7" s="5">
        <f t="shared" si="1"/>
        <v>-66.705890000000068</v>
      </c>
    </row>
    <row r="8" spans="1:6">
      <c r="A8" s="7">
        <v>1030223001</v>
      </c>
      <c r="B8" s="8" t="s">
        <v>282</v>
      </c>
      <c r="C8" s="9">
        <v>250.79</v>
      </c>
      <c r="D8" s="10">
        <v>274.16788000000003</v>
      </c>
      <c r="E8" s="9">
        <f t="shared" si="2"/>
        <v>109.32169544240202</v>
      </c>
      <c r="F8" s="9">
        <f t="shared" si="1"/>
        <v>23.377880000000033</v>
      </c>
    </row>
    <row r="9" spans="1:6">
      <c r="A9" s="7">
        <v>1030224001</v>
      </c>
      <c r="B9" s="8" t="s">
        <v>288</v>
      </c>
      <c r="C9" s="9">
        <v>2.69</v>
      </c>
      <c r="D9" s="10">
        <v>2.08439</v>
      </c>
      <c r="E9" s="9">
        <f t="shared" si="2"/>
        <v>77.486617100371745</v>
      </c>
      <c r="F9" s="9">
        <f t="shared" si="1"/>
        <v>-0.60560999999999998</v>
      </c>
    </row>
    <row r="10" spans="1:6">
      <c r="A10" s="7">
        <v>1030225001</v>
      </c>
      <c r="B10" s="8" t="s">
        <v>281</v>
      </c>
      <c r="C10" s="9">
        <v>418.88</v>
      </c>
      <c r="D10" s="10">
        <v>375.77186999999998</v>
      </c>
      <c r="E10" s="9">
        <f t="shared" si="2"/>
        <v>89.708716100076387</v>
      </c>
      <c r="F10" s="9">
        <f t="shared" si="1"/>
        <v>-43.108130000000017</v>
      </c>
    </row>
    <row r="11" spans="1:6">
      <c r="A11" s="7">
        <v>1030226001</v>
      </c>
      <c r="B11" s="8" t="s">
        <v>290</v>
      </c>
      <c r="C11" s="9">
        <v>0</v>
      </c>
      <c r="D11" s="10">
        <v>-46.37003</v>
      </c>
      <c r="E11" s="9" t="e">
        <f t="shared" si="2"/>
        <v>#DIV/0!</v>
      </c>
      <c r="F11" s="9">
        <f t="shared" si="1"/>
        <v>-46.37003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0.31428</v>
      </c>
      <c r="E12" s="5">
        <f t="shared" si="0"/>
        <v>3.1427999999999998</v>
      </c>
      <c r="F12" s="5">
        <f t="shared" si="1"/>
        <v>-9.6857199999999999</v>
      </c>
    </row>
    <row r="13" spans="1:6" ht="15.75" customHeight="1">
      <c r="A13" s="7">
        <v>1050300000</v>
      </c>
      <c r="B13" s="11" t="s">
        <v>229</v>
      </c>
      <c r="C13" s="12">
        <v>10</v>
      </c>
      <c r="D13" s="10">
        <v>0.31428</v>
      </c>
      <c r="E13" s="9">
        <f t="shared" si="0"/>
        <v>3.1427999999999998</v>
      </c>
      <c r="F13" s="9">
        <f t="shared" si="1"/>
        <v>-9.6857199999999999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453</v>
      </c>
      <c r="D14" s="5">
        <f>D15+D16</f>
        <v>235.25775999999999</v>
      </c>
      <c r="E14" s="5">
        <f t="shared" si="0"/>
        <v>51.933280353200885</v>
      </c>
      <c r="F14" s="5">
        <f t="shared" si="1"/>
        <v>-217.74224000000001</v>
      </c>
    </row>
    <row r="15" spans="1:6" s="6" customFormat="1" ht="15.75" customHeight="1">
      <c r="A15" s="7">
        <v>1060100000</v>
      </c>
      <c r="B15" s="11" t="s">
        <v>8</v>
      </c>
      <c r="C15" s="9">
        <v>128</v>
      </c>
      <c r="D15" s="10">
        <v>43.015569999999997</v>
      </c>
      <c r="E15" s="9">
        <f t="shared" si="0"/>
        <v>33.605914062499998</v>
      </c>
      <c r="F15" s="9">
        <f>SUM(D15-C15)</f>
        <v>-84.984430000000003</v>
      </c>
    </row>
    <row r="16" spans="1:6" ht="15.75" customHeight="1">
      <c r="A16" s="7">
        <v>1060600000</v>
      </c>
      <c r="B16" s="11" t="s">
        <v>7</v>
      </c>
      <c r="C16" s="9">
        <v>325</v>
      </c>
      <c r="D16" s="10">
        <v>192.24218999999999</v>
      </c>
      <c r="E16" s="9">
        <f t="shared" si="0"/>
        <v>59.151443076923073</v>
      </c>
      <c r="F16" s="9">
        <f t="shared" si="1"/>
        <v>-132.75781000000001</v>
      </c>
    </row>
    <row r="17" spans="1:6" s="6" customFormat="1">
      <c r="A17" s="3">
        <v>1080000000</v>
      </c>
      <c r="B17" s="4" t="s">
        <v>10</v>
      </c>
      <c r="C17" s="5">
        <f>C18</f>
        <v>5</v>
      </c>
      <c r="D17" s="5">
        <f>D18</f>
        <v>7.9</v>
      </c>
      <c r="E17" s="5">
        <f t="shared" si="0"/>
        <v>158</v>
      </c>
      <c r="F17" s="5">
        <f t="shared" si="1"/>
        <v>2.9000000000000004</v>
      </c>
    </row>
    <row r="18" spans="1:6" ht="17.25" customHeight="1">
      <c r="A18" s="7">
        <v>1080400001</v>
      </c>
      <c r="B18" s="8" t="s">
        <v>271</v>
      </c>
      <c r="C18" s="9">
        <v>5</v>
      </c>
      <c r="D18" s="10">
        <v>7.9</v>
      </c>
      <c r="E18" s="9">
        <f t="shared" si="0"/>
        <v>158</v>
      </c>
      <c r="F18" s="9">
        <f t="shared" si="1"/>
        <v>2.9000000000000004</v>
      </c>
    </row>
    <row r="19" spans="1:6" ht="49.5" hidden="1" customHeight="1">
      <c r="A19" s="7">
        <v>1080714001</v>
      </c>
      <c r="B19" s="8" t="s">
        <v>226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1.5" hidden="1" customHeight="1">
      <c r="A20" s="68">
        <v>1090000000</v>
      </c>
      <c r="B20" s="69" t="s">
        <v>123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3.25" hidden="1" customHeight="1">
      <c r="A21" s="7">
        <v>1090100000</v>
      </c>
      <c r="B21" s="8" t="s">
        <v>124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21.75" hidden="1" customHeight="1">
      <c r="A22" s="7">
        <v>1090400000</v>
      </c>
      <c r="B22" s="8" t="s">
        <v>125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24.75" hidden="1" customHeight="1">
      <c r="A23" s="7">
        <v>1090600000</v>
      </c>
      <c r="B23" s="8" t="s">
        <v>126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5.5" hidden="1" customHeight="1">
      <c r="A24" s="7">
        <v>1090700000</v>
      </c>
      <c r="B24" s="8" t="s">
        <v>127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C26+C29+C31+C34</f>
        <v>350</v>
      </c>
      <c r="D25" s="5">
        <f>D26+D29+D31+D34</f>
        <v>356.77107000000001</v>
      </c>
      <c r="E25" s="5">
        <f t="shared" si="0"/>
        <v>101.93459142857144</v>
      </c>
      <c r="F25" s="5">
        <f t="shared" si="1"/>
        <v>6.7710700000000088</v>
      </c>
    </row>
    <row r="26" spans="1:6" s="6" customFormat="1" ht="30" customHeight="1">
      <c r="A26" s="68">
        <v>1110000000</v>
      </c>
      <c r="B26" s="69" t="s">
        <v>128</v>
      </c>
      <c r="C26" s="5">
        <f>C27+C28</f>
        <v>50</v>
      </c>
      <c r="D26" s="5">
        <f>D27+D28</f>
        <v>52.5</v>
      </c>
      <c r="E26" s="5">
        <f t="shared" si="0"/>
        <v>105</v>
      </c>
      <c r="F26" s="5">
        <f t="shared" si="1"/>
        <v>2.5</v>
      </c>
    </row>
    <row r="27" spans="1:6">
      <c r="A27" s="16">
        <v>1110502501</v>
      </c>
      <c r="B27" s="17" t="s">
        <v>225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>
      <c r="A28" s="7">
        <v>1110503505</v>
      </c>
      <c r="B28" s="11" t="s">
        <v>224</v>
      </c>
      <c r="C28" s="12">
        <v>50</v>
      </c>
      <c r="D28" s="10">
        <v>52.5</v>
      </c>
      <c r="E28" s="9">
        <f t="shared" si="0"/>
        <v>105</v>
      </c>
      <c r="F28" s="9">
        <f t="shared" si="1"/>
        <v>2.5</v>
      </c>
    </row>
    <row r="29" spans="1:6" s="15" customFormat="1" ht="27.75" customHeight="1">
      <c r="A29" s="68">
        <v>1130000000</v>
      </c>
      <c r="B29" s="69" t="s">
        <v>130</v>
      </c>
      <c r="C29" s="5">
        <f>C30</f>
        <v>300</v>
      </c>
      <c r="D29" s="5">
        <f>D30</f>
        <v>304.27107000000001</v>
      </c>
      <c r="E29" s="5">
        <f t="shared" si="0"/>
        <v>101.42368999999999</v>
      </c>
      <c r="F29" s="5">
        <f t="shared" si="1"/>
        <v>4.2710700000000088</v>
      </c>
    </row>
    <row r="30" spans="1:6" ht="15.75" customHeight="1">
      <c r="A30" s="7">
        <v>1130206005</v>
      </c>
      <c r="B30" s="8" t="s">
        <v>14</v>
      </c>
      <c r="C30" s="9">
        <v>300</v>
      </c>
      <c r="D30" s="10">
        <v>304.27107000000001</v>
      </c>
      <c r="E30" s="9">
        <f t="shared" si="0"/>
        <v>101.42368999999999</v>
      </c>
      <c r="F30" s="9">
        <f t="shared" si="1"/>
        <v>4.2710700000000088</v>
      </c>
    </row>
    <row r="31" spans="1:6" ht="20.25" hidden="1" customHeight="1">
      <c r="A31" s="70">
        <v>1140000000</v>
      </c>
      <c r="B31" s="71" t="s">
        <v>131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8" hidden="1" customHeight="1">
      <c r="A32" s="16">
        <v>1140200000</v>
      </c>
      <c r="B32" s="18" t="s">
        <v>132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7.25" hidden="1" customHeight="1">
      <c r="A33" s="7">
        <v>1140600000</v>
      </c>
      <c r="B33" s="8" t="s">
        <v>222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" customHeight="1">
      <c r="A34" s="3">
        <v>1170000000</v>
      </c>
      <c r="B34" s="13" t="s">
        <v>134</v>
      </c>
      <c r="C34" s="5">
        <f>C35+C36</f>
        <v>0</v>
      </c>
      <c r="D34" s="5">
        <f>D35+D36</f>
        <v>0</v>
      </c>
      <c r="E34" s="5" t="e">
        <f t="shared" si="0"/>
        <v>#DIV/0!</v>
      </c>
      <c r="F34" s="5">
        <f t="shared" si="1"/>
        <v>0</v>
      </c>
    </row>
    <row r="35" spans="1:7" ht="19.5" customHeight="1">
      <c r="A35" s="7">
        <v>1170105010</v>
      </c>
      <c r="B35" s="8" t="s">
        <v>17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7" ht="0.75" hidden="1" customHeight="1">
      <c r="A36" s="7">
        <v>1170505005</v>
      </c>
      <c r="B36" s="11" t="s">
        <v>220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7" s="6" customFormat="1" ht="15" customHeight="1">
      <c r="A37" s="3">
        <v>1000000000</v>
      </c>
      <c r="B37" s="4" t="s">
        <v>18</v>
      </c>
      <c r="C37" s="127">
        <f>SUM(C4,C25)</f>
        <v>1622.8040000000001</v>
      </c>
      <c r="D37" s="127">
        <f>D4+D25</f>
        <v>1307.5541199999998</v>
      </c>
      <c r="E37" s="5">
        <f t="shared" si="0"/>
        <v>80.573755056063433</v>
      </c>
      <c r="F37" s="5">
        <f t="shared" si="1"/>
        <v>-315.2498800000003</v>
      </c>
    </row>
    <row r="38" spans="1:7" s="6" customFormat="1">
      <c r="A38" s="3">
        <v>2000000000</v>
      </c>
      <c r="B38" s="4" t="s">
        <v>19</v>
      </c>
      <c r="C38" s="5">
        <f>C39+C41+C42+C43+C50+C51</f>
        <v>5246.2040000000006</v>
      </c>
      <c r="D38" s="5">
        <f>D39+D41+D42+D43+D50+D51</f>
        <v>4480.9750000000004</v>
      </c>
      <c r="E38" s="5">
        <f t="shared" si="0"/>
        <v>85.413662907504161</v>
      </c>
      <c r="F38" s="5">
        <f t="shared" si="1"/>
        <v>-765.22900000000027</v>
      </c>
      <c r="G38" s="19"/>
    </row>
    <row r="39" spans="1:7" ht="16.5" customHeight="1">
      <c r="A39" s="16">
        <v>2021000000</v>
      </c>
      <c r="B39" s="17" t="s">
        <v>20</v>
      </c>
      <c r="C39" s="12">
        <v>3029</v>
      </c>
      <c r="D39" s="20">
        <v>2423.9140000000002</v>
      </c>
      <c r="E39" s="9">
        <v>0</v>
      </c>
      <c r="F39" s="9">
        <f t="shared" si="1"/>
        <v>-605.08599999999979</v>
      </c>
    </row>
    <row r="40" spans="1:7" ht="14.25" customHeight="1">
      <c r="A40" s="16">
        <v>2020100310</v>
      </c>
      <c r="B40" s="17" t="s">
        <v>231</v>
      </c>
      <c r="C40" s="12">
        <v>0</v>
      </c>
      <c r="D40" s="20">
        <v>0</v>
      </c>
      <c r="E40" s="9" t="e">
        <f t="shared" si="0"/>
        <v>#DIV/0!</v>
      </c>
      <c r="F40" s="9">
        <f t="shared" si="1"/>
        <v>0</v>
      </c>
    </row>
    <row r="41" spans="1:7" ht="17.25" customHeight="1">
      <c r="A41" s="16">
        <v>2021500200</v>
      </c>
      <c r="B41" s="17" t="s">
        <v>231</v>
      </c>
      <c r="C41" s="12">
        <v>712.5</v>
      </c>
      <c r="D41" s="20">
        <v>681.25</v>
      </c>
      <c r="E41" s="9">
        <f t="shared" si="0"/>
        <v>95.614035087719301</v>
      </c>
      <c r="F41" s="9">
        <f t="shared" si="1"/>
        <v>-31.25</v>
      </c>
    </row>
    <row r="42" spans="1:7">
      <c r="A42" s="16">
        <v>2022000000</v>
      </c>
      <c r="B42" s="17" t="s">
        <v>21</v>
      </c>
      <c r="C42" s="12">
        <v>1262.047</v>
      </c>
      <c r="D42" s="10">
        <v>1181.0119999999999</v>
      </c>
      <c r="E42" s="9">
        <f t="shared" si="0"/>
        <v>93.579082237032367</v>
      </c>
      <c r="F42" s="9">
        <f t="shared" si="1"/>
        <v>-81.035000000000082</v>
      </c>
    </row>
    <row r="43" spans="1:7" ht="17.25" customHeight="1">
      <c r="A43" s="16">
        <v>2023000000</v>
      </c>
      <c r="B43" s="17" t="s">
        <v>22</v>
      </c>
      <c r="C43" s="12">
        <v>182.65700000000001</v>
      </c>
      <c r="D43" s="187">
        <v>134.79900000000001</v>
      </c>
      <c r="E43" s="9">
        <f t="shared" si="0"/>
        <v>73.798978413091191</v>
      </c>
      <c r="F43" s="9">
        <f t="shared" si="1"/>
        <v>-47.858000000000004</v>
      </c>
    </row>
    <row r="44" spans="1:7" ht="18" hidden="1" customHeight="1">
      <c r="A44" s="16">
        <v>2020400000</v>
      </c>
      <c r="B44" s="17" t="s">
        <v>23</v>
      </c>
      <c r="C44" s="12"/>
      <c r="D44" s="188"/>
      <c r="E44" s="9" t="e">
        <f t="shared" si="0"/>
        <v>#DIV/0!</v>
      </c>
      <c r="F44" s="9">
        <f t="shared" si="1"/>
        <v>0</v>
      </c>
    </row>
    <row r="45" spans="1:7" ht="14.25" hidden="1" customHeight="1">
      <c r="A45" s="16">
        <v>2020900000</v>
      </c>
      <c r="B45" s="18" t="s">
        <v>24</v>
      </c>
      <c r="C45" s="12"/>
      <c r="D45" s="188"/>
      <c r="E45" s="9" t="e">
        <f t="shared" si="0"/>
        <v>#DIV/0!</v>
      </c>
      <c r="F45" s="9">
        <f t="shared" si="1"/>
        <v>0</v>
      </c>
    </row>
    <row r="46" spans="1:7" ht="16.5" hidden="1" customHeight="1">
      <c r="A46" s="124">
        <v>2180000000</v>
      </c>
      <c r="B46" s="125" t="s">
        <v>301</v>
      </c>
      <c r="C46" s="191">
        <f>C47</f>
        <v>0</v>
      </c>
      <c r="D46" s="243">
        <f>D47</f>
        <v>0</v>
      </c>
      <c r="E46" s="9" t="e">
        <f t="shared" si="0"/>
        <v>#DIV/0!</v>
      </c>
      <c r="F46" s="9">
        <f t="shared" si="1"/>
        <v>0</v>
      </c>
    </row>
    <row r="47" spans="1:7" ht="18" hidden="1" customHeight="1">
      <c r="A47" s="16">
        <v>2180501010</v>
      </c>
      <c r="B47" s="18" t="s">
        <v>300</v>
      </c>
      <c r="C47" s="12">
        <v>0</v>
      </c>
      <c r="D47" s="188">
        <v>0</v>
      </c>
      <c r="E47" s="9" t="e">
        <f t="shared" si="0"/>
        <v>#DIV/0!</v>
      </c>
      <c r="F47" s="9">
        <f t="shared" si="1"/>
        <v>0</v>
      </c>
    </row>
    <row r="48" spans="1:7" ht="19.5" hidden="1" customHeight="1">
      <c r="A48" s="7">
        <v>2190500005</v>
      </c>
      <c r="B48" s="11" t="s">
        <v>25</v>
      </c>
      <c r="C48" s="14"/>
      <c r="D48" s="14"/>
      <c r="E48" s="9" t="e">
        <f t="shared" si="0"/>
        <v>#DIV/0!</v>
      </c>
      <c r="F48" s="9">
        <f t="shared" si="1"/>
        <v>0</v>
      </c>
    </row>
    <row r="49" spans="1:8" s="6" customFormat="1" ht="35.25" hidden="1" customHeight="1">
      <c r="A49" s="3">
        <v>3000000000</v>
      </c>
      <c r="B49" s="13" t="s">
        <v>26</v>
      </c>
      <c r="C49" s="122">
        <v>0</v>
      </c>
      <c r="D49" s="14">
        <v>0</v>
      </c>
      <c r="E49" s="9" t="e">
        <f t="shared" si="0"/>
        <v>#DIV/0!</v>
      </c>
      <c r="F49" s="9">
        <f t="shared" si="1"/>
        <v>0</v>
      </c>
    </row>
    <row r="50" spans="1:8" s="6" customFormat="1" ht="15" hidden="1" customHeight="1">
      <c r="A50" s="7">
        <v>2020400000</v>
      </c>
      <c r="B50" s="8" t="s">
        <v>23</v>
      </c>
      <c r="C50" s="12">
        <v>60</v>
      </c>
      <c r="D50" s="10">
        <v>60</v>
      </c>
      <c r="E50" s="9">
        <f t="shared" si="0"/>
        <v>100</v>
      </c>
      <c r="F50" s="9">
        <f t="shared" si="1"/>
        <v>0</v>
      </c>
    </row>
    <row r="51" spans="1:8" s="6" customFormat="1" ht="15" customHeight="1">
      <c r="A51" s="7">
        <v>2070500010</v>
      </c>
      <c r="B51" s="11" t="s">
        <v>302</v>
      </c>
      <c r="C51" s="12">
        <v>0</v>
      </c>
      <c r="D51" s="10">
        <v>0</v>
      </c>
      <c r="E51" s="9">
        <v>0</v>
      </c>
      <c r="F51" s="9">
        <f>SUM(D51-C51)</f>
        <v>0</v>
      </c>
    </row>
    <row r="52" spans="1:8" s="6" customFormat="1" ht="18" customHeight="1">
      <c r="A52" s="3"/>
      <c r="B52" s="4" t="s">
        <v>27</v>
      </c>
      <c r="C52" s="250">
        <f>C37+C38</f>
        <v>6869.0080000000007</v>
      </c>
      <c r="D52" s="250">
        <f>D37+D38</f>
        <v>5788.5291200000001</v>
      </c>
      <c r="E52" s="5">
        <f t="shared" si="0"/>
        <v>84.270234071644694</v>
      </c>
      <c r="F52" s="5">
        <f t="shared" si="1"/>
        <v>-1080.4788800000006</v>
      </c>
      <c r="G52" s="94"/>
      <c r="H52" s="200"/>
    </row>
    <row r="53" spans="1:8" s="6" customFormat="1">
      <c r="A53" s="3"/>
      <c r="B53" s="21" t="s">
        <v>320</v>
      </c>
      <c r="C53" s="93">
        <f>C52-C99</f>
        <v>-260.56954999999925</v>
      </c>
      <c r="D53" s="93">
        <f>D52-D99</f>
        <v>-49.827800000000025</v>
      </c>
      <c r="E53" s="22"/>
      <c r="F53" s="22"/>
    </row>
    <row r="54" spans="1:8">
      <c r="A54" s="23"/>
      <c r="B54" s="24"/>
      <c r="C54" s="115"/>
      <c r="D54" s="25"/>
      <c r="E54" s="26"/>
      <c r="F54" s="27"/>
    </row>
    <row r="55" spans="1:8" ht="63">
      <c r="A55" s="28" t="s">
        <v>0</v>
      </c>
      <c r="B55" s="28" t="s">
        <v>28</v>
      </c>
      <c r="C55" s="72" t="s">
        <v>411</v>
      </c>
      <c r="D55" s="73" t="s">
        <v>429</v>
      </c>
      <c r="E55" s="72" t="s">
        <v>2</v>
      </c>
      <c r="F55" s="74" t="s">
        <v>3</v>
      </c>
    </row>
    <row r="56" spans="1:8">
      <c r="A56" s="2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8" s="6" customFormat="1" ht="15" customHeight="1">
      <c r="A57" s="30" t="s">
        <v>29</v>
      </c>
      <c r="B57" s="31" t="s">
        <v>30</v>
      </c>
      <c r="C57" s="32">
        <f>C58+C59+C60+C61+C62+C64+C63</f>
        <v>1284.4839999999999</v>
      </c>
      <c r="D57" s="33">
        <f>D58+D59+D60+D61+D62+D64+D63</f>
        <v>960.16314</v>
      </c>
      <c r="E57" s="34">
        <f>SUM(D57/C57*100)</f>
        <v>74.750883623307104</v>
      </c>
      <c r="F57" s="34">
        <f>SUM(D57-C57)</f>
        <v>-324.32085999999993</v>
      </c>
    </row>
    <row r="58" spans="1:8" s="6" customFormat="1" ht="16.5" hidden="1" customHeight="1">
      <c r="A58" s="35" t="s">
        <v>31</v>
      </c>
      <c r="B58" s="36" t="s">
        <v>32</v>
      </c>
      <c r="C58" s="37"/>
      <c r="D58" s="37"/>
      <c r="E58" s="38"/>
      <c r="F58" s="38"/>
    </row>
    <row r="59" spans="1:8" ht="15" customHeight="1">
      <c r="A59" s="35" t="s">
        <v>33</v>
      </c>
      <c r="B59" s="39" t="s">
        <v>34</v>
      </c>
      <c r="C59" s="37">
        <v>1225.2919999999999</v>
      </c>
      <c r="D59" s="37">
        <v>905.97113999999999</v>
      </c>
      <c r="E59" s="38">
        <f t="shared" ref="E59:E99" si="3">SUM(D59/C59*100)</f>
        <v>73.939203063433041</v>
      </c>
      <c r="F59" s="38">
        <f t="shared" ref="F59:F99" si="4">SUM(D59-C59)</f>
        <v>-319.32085999999993</v>
      </c>
    </row>
    <row r="60" spans="1:8" ht="15.75" hidden="1" customHeight="1">
      <c r="A60" s="35" t="s">
        <v>35</v>
      </c>
      <c r="B60" s="39" t="s">
        <v>36</v>
      </c>
      <c r="C60" s="37"/>
      <c r="D60" s="37"/>
      <c r="E60" s="38"/>
      <c r="F60" s="38">
        <f t="shared" si="4"/>
        <v>0</v>
      </c>
    </row>
    <row r="61" spans="1:8" ht="18" hidden="1" customHeight="1">
      <c r="A61" s="35" t="s">
        <v>37</v>
      </c>
      <c r="B61" s="39" t="s">
        <v>38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8" ht="17.25" customHeight="1">
      <c r="A62" s="35" t="s">
        <v>39</v>
      </c>
      <c r="B62" s="39" t="s">
        <v>40</v>
      </c>
      <c r="C62" s="37">
        <v>0</v>
      </c>
      <c r="D62" s="37">
        <v>0</v>
      </c>
      <c r="E62" s="38" t="e">
        <f t="shared" si="3"/>
        <v>#DIV/0!</v>
      </c>
      <c r="F62" s="38">
        <f t="shared" si="4"/>
        <v>0</v>
      </c>
    </row>
    <row r="63" spans="1:8" ht="16.5" customHeight="1">
      <c r="A63" s="35" t="s">
        <v>41</v>
      </c>
      <c r="B63" s="39" t="s">
        <v>42</v>
      </c>
      <c r="C63" s="40">
        <v>5</v>
      </c>
      <c r="D63" s="40">
        <v>0</v>
      </c>
      <c r="E63" s="38">
        <f t="shared" si="3"/>
        <v>0</v>
      </c>
      <c r="F63" s="38">
        <f t="shared" si="4"/>
        <v>-5</v>
      </c>
    </row>
    <row r="64" spans="1:8" ht="18" customHeight="1">
      <c r="A64" s="35" t="s">
        <v>43</v>
      </c>
      <c r="B64" s="39" t="s">
        <v>44</v>
      </c>
      <c r="C64" s="37">
        <v>54.192</v>
      </c>
      <c r="D64" s="37">
        <v>54.192</v>
      </c>
      <c r="E64" s="38">
        <f t="shared" si="3"/>
        <v>100</v>
      </c>
      <c r="F64" s="38">
        <f t="shared" si="4"/>
        <v>0</v>
      </c>
    </row>
    <row r="65" spans="1:7" s="6" customFormat="1" ht="15" customHeight="1">
      <c r="A65" s="41" t="s">
        <v>45</v>
      </c>
      <c r="B65" s="42" t="s">
        <v>46</v>
      </c>
      <c r="C65" s="32">
        <f>C66</f>
        <v>179.892</v>
      </c>
      <c r="D65" s="32">
        <f>D66</f>
        <v>124.96898</v>
      </c>
      <c r="E65" s="34">
        <f t="shared" si="3"/>
        <v>69.468892446579062</v>
      </c>
      <c r="F65" s="34">
        <f t="shared" si="4"/>
        <v>-54.923019999999994</v>
      </c>
    </row>
    <row r="66" spans="1:7">
      <c r="A66" s="43" t="s">
        <v>47</v>
      </c>
      <c r="B66" s="44" t="s">
        <v>48</v>
      </c>
      <c r="C66" s="37">
        <v>179.892</v>
      </c>
      <c r="D66" s="37">
        <v>124.96898</v>
      </c>
      <c r="E66" s="38">
        <f t="shared" si="3"/>
        <v>69.468892446579062</v>
      </c>
      <c r="F66" s="38">
        <f t="shared" si="4"/>
        <v>-54.923019999999994</v>
      </c>
    </row>
    <row r="67" spans="1:7" s="6" customFormat="1" ht="16.5" customHeight="1">
      <c r="A67" s="30" t="s">
        <v>49</v>
      </c>
      <c r="B67" s="31" t="s">
        <v>50</v>
      </c>
      <c r="C67" s="32">
        <f>C70+C71+C72</f>
        <v>18.703109999999999</v>
      </c>
      <c r="D67" s="32">
        <f>SUM(D68:D71)</f>
        <v>7.8031100000000002</v>
      </c>
      <c r="E67" s="34">
        <f t="shared" si="3"/>
        <v>41.720922349277743</v>
      </c>
      <c r="F67" s="34">
        <f t="shared" si="4"/>
        <v>-10.899999999999999</v>
      </c>
    </row>
    <row r="68" spans="1:7" hidden="1">
      <c r="A68" s="3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53</v>
      </c>
      <c r="B69" s="39" t="s">
        <v>54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5.75" customHeight="1">
      <c r="A70" s="46" t="s">
        <v>55</v>
      </c>
      <c r="B70" s="47" t="s">
        <v>56</v>
      </c>
      <c r="C70" s="96">
        <v>2.7031100000000001</v>
      </c>
      <c r="D70" s="37">
        <v>2.7031100000000001</v>
      </c>
      <c r="E70" s="34">
        <f t="shared" si="3"/>
        <v>100</v>
      </c>
      <c r="F70" s="34">
        <f t="shared" si="4"/>
        <v>0</v>
      </c>
    </row>
    <row r="71" spans="1:7" ht="15.75" customHeight="1">
      <c r="A71" s="46" t="s">
        <v>218</v>
      </c>
      <c r="B71" s="47" t="s">
        <v>219</v>
      </c>
      <c r="C71" s="37">
        <v>14</v>
      </c>
      <c r="D71" s="37">
        <v>5.0999999999999996</v>
      </c>
      <c r="E71" s="34">
        <f t="shared" si="3"/>
        <v>36.428571428571423</v>
      </c>
      <c r="F71" s="34">
        <f t="shared" si="4"/>
        <v>-8.9</v>
      </c>
    </row>
    <row r="72" spans="1:7" ht="15.75" customHeight="1">
      <c r="A72" s="46" t="s">
        <v>357</v>
      </c>
      <c r="B72" s="47" t="s">
        <v>360</v>
      </c>
      <c r="C72" s="37">
        <v>2</v>
      </c>
      <c r="D72" s="37">
        <v>0</v>
      </c>
      <c r="E72" s="34"/>
      <c r="F72" s="34"/>
    </row>
    <row r="73" spans="1:7" s="6" customFormat="1" ht="15" customHeight="1">
      <c r="A73" s="30" t="s">
        <v>57</v>
      </c>
      <c r="B73" s="31" t="s">
        <v>58</v>
      </c>
      <c r="C73" s="48">
        <f>SUM(C74:C77)</f>
        <v>2419.6485499999999</v>
      </c>
      <c r="D73" s="48">
        <f>SUM(D74:D77)</f>
        <v>2176.7082999999998</v>
      </c>
      <c r="E73" s="34">
        <f t="shared" si="3"/>
        <v>89.959688567168143</v>
      </c>
      <c r="F73" s="34">
        <f t="shared" si="4"/>
        <v>-242.94025000000011</v>
      </c>
    </row>
    <row r="74" spans="1:7" ht="17.25" customHeight="1">
      <c r="A74" s="35" t="s">
        <v>59</v>
      </c>
      <c r="B74" s="39" t="s">
        <v>60</v>
      </c>
      <c r="C74" s="49">
        <v>6.7024999999999997</v>
      </c>
      <c r="D74" s="37">
        <v>0</v>
      </c>
      <c r="E74" s="38">
        <f t="shared" si="3"/>
        <v>0</v>
      </c>
      <c r="F74" s="38">
        <f t="shared" si="4"/>
        <v>-6.7024999999999997</v>
      </c>
    </row>
    <row r="75" spans="1:7" s="6" customFormat="1" ht="19.5" customHeight="1">
      <c r="A75" s="35" t="s">
        <v>61</v>
      </c>
      <c r="B75" s="39" t="s">
        <v>62</v>
      </c>
      <c r="C75" s="49">
        <v>433.6</v>
      </c>
      <c r="D75" s="37">
        <v>286.92</v>
      </c>
      <c r="E75" s="38">
        <f t="shared" si="3"/>
        <v>66.171586715867164</v>
      </c>
      <c r="F75" s="38">
        <f t="shared" si="4"/>
        <v>-146.68</v>
      </c>
      <c r="G75" s="50"/>
    </row>
    <row r="76" spans="1:7">
      <c r="A76" s="35" t="s">
        <v>63</v>
      </c>
      <c r="B76" s="39" t="s">
        <v>64</v>
      </c>
      <c r="C76" s="49">
        <v>1977.3460500000001</v>
      </c>
      <c r="D76" s="37">
        <v>1887.7882999999999</v>
      </c>
      <c r="E76" s="38">
        <f t="shared" si="3"/>
        <v>95.47081048357721</v>
      </c>
      <c r="F76" s="38">
        <f t="shared" si="4"/>
        <v>-89.557750000000169</v>
      </c>
    </row>
    <row r="77" spans="1:7">
      <c r="A77" s="35" t="s">
        <v>65</v>
      </c>
      <c r="B77" s="39" t="s">
        <v>66</v>
      </c>
      <c r="C77" s="49">
        <v>2</v>
      </c>
      <c r="D77" s="37">
        <v>2</v>
      </c>
      <c r="E77" s="38">
        <f t="shared" si="3"/>
        <v>100</v>
      </c>
      <c r="F77" s="38">
        <f t="shared" si="4"/>
        <v>0</v>
      </c>
    </row>
    <row r="78" spans="1:7" s="6" customFormat="1" ht="14.25" customHeight="1">
      <c r="A78" s="30" t="s">
        <v>67</v>
      </c>
      <c r="B78" s="31" t="s">
        <v>68</v>
      </c>
      <c r="C78" s="32">
        <f>SUM(C79:C81)</f>
        <v>504.66699999999997</v>
      </c>
      <c r="D78" s="32">
        <f>SUM(D79:D81)</f>
        <v>423.34264999999999</v>
      </c>
      <c r="E78" s="34">
        <f t="shared" si="3"/>
        <v>83.885542347726329</v>
      </c>
      <c r="F78" s="34">
        <f t="shared" si="4"/>
        <v>-81.324349999999981</v>
      </c>
    </row>
    <row r="79" spans="1:7" ht="16.5" hidden="1" customHeight="1">
      <c r="A79" s="35" t="s">
        <v>69</v>
      </c>
      <c r="B79" s="51" t="s">
        <v>70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 ht="15.75" hidden="1" customHeight="1">
      <c r="A80" s="35" t="s">
        <v>71</v>
      </c>
      <c r="B80" s="51" t="s">
        <v>72</v>
      </c>
      <c r="C80" s="37"/>
      <c r="D80" s="37"/>
      <c r="E80" s="38" t="e">
        <f t="shared" si="3"/>
        <v>#DIV/0!</v>
      </c>
      <c r="F80" s="38">
        <f t="shared" si="4"/>
        <v>0</v>
      </c>
    </row>
    <row r="81" spans="1:6">
      <c r="A81" s="35" t="s">
        <v>73</v>
      </c>
      <c r="B81" s="39" t="s">
        <v>74</v>
      </c>
      <c r="C81" s="37">
        <v>504.66699999999997</v>
      </c>
      <c r="D81" s="37">
        <v>423.34264999999999</v>
      </c>
      <c r="E81" s="38">
        <f t="shared" si="3"/>
        <v>83.885542347726329</v>
      </c>
      <c r="F81" s="38">
        <f t="shared" si="4"/>
        <v>-81.324349999999981</v>
      </c>
    </row>
    <row r="82" spans="1:6" s="6" customFormat="1">
      <c r="A82" s="30" t="s">
        <v>85</v>
      </c>
      <c r="B82" s="31" t="s">
        <v>86</v>
      </c>
      <c r="C82" s="32">
        <f>C83</f>
        <v>2695.18289</v>
      </c>
      <c r="D82" s="32">
        <f>SUM(D83)</f>
        <v>2127.3707399999998</v>
      </c>
      <c r="E82" s="34">
        <f t="shared" si="3"/>
        <v>78.93233323397952</v>
      </c>
      <c r="F82" s="34">
        <f t="shared" si="4"/>
        <v>-567.8121500000002</v>
      </c>
    </row>
    <row r="83" spans="1:6" ht="15" customHeight="1">
      <c r="A83" s="35" t="s">
        <v>87</v>
      </c>
      <c r="B83" s="39" t="s">
        <v>233</v>
      </c>
      <c r="C83" s="37">
        <v>2695.18289</v>
      </c>
      <c r="D83" s="37">
        <v>2127.3707399999998</v>
      </c>
      <c r="E83" s="38">
        <f t="shared" si="3"/>
        <v>78.93233323397952</v>
      </c>
      <c r="F83" s="38">
        <f t="shared" si="4"/>
        <v>-567.8121500000002</v>
      </c>
    </row>
    <row r="84" spans="1:6" s="6" customFormat="1" ht="15.75" hidden="1" customHeight="1">
      <c r="A84" s="52">
        <v>1000</v>
      </c>
      <c r="B84" s="31" t="s">
        <v>88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5.75" hidden="1" customHeight="1">
      <c r="A85" s="53">
        <v>1001</v>
      </c>
      <c r="B85" s="54" t="s">
        <v>89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1003</v>
      </c>
      <c r="B86" s="54" t="s">
        <v>90</v>
      </c>
      <c r="C86" s="96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5.75" hidden="1" customHeight="1">
      <c r="A87" s="53">
        <v>1004</v>
      </c>
      <c r="B87" s="54" t="s">
        <v>91</v>
      </c>
      <c r="C87" s="37"/>
      <c r="D87" s="55"/>
      <c r="E87" s="38" t="e">
        <f t="shared" si="3"/>
        <v>#DIV/0!</v>
      </c>
      <c r="F87" s="38">
        <f t="shared" si="4"/>
        <v>0</v>
      </c>
    </row>
    <row r="88" spans="1:6" ht="15.75" hidden="1" customHeight="1">
      <c r="A88" s="35" t="s">
        <v>92</v>
      </c>
      <c r="B88" s="39" t="s">
        <v>93</v>
      </c>
      <c r="C88" s="37">
        <v>0</v>
      </c>
      <c r="D88" s="37">
        <v>0</v>
      </c>
      <c r="E88" s="38"/>
      <c r="F88" s="38">
        <f t="shared" si="4"/>
        <v>0</v>
      </c>
    </row>
    <row r="89" spans="1:6" ht="15.75" customHeight="1">
      <c r="A89" s="30" t="s">
        <v>94</v>
      </c>
      <c r="B89" s="31" t="s">
        <v>95</v>
      </c>
      <c r="C89" s="32">
        <f>C90</f>
        <v>27</v>
      </c>
      <c r="D89" s="32">
        <f>D90+D91+D92+D93+D94</f>
        <v>18</v>
      </c>
      <c r="E89" s="38"/>
      <c r="F89" s="22">
        <f>F90+F91+F92+F93+F94</f>
        <v>-9</v>
      </c>
    </row>
    <row r="90" spans="1:6" ht="16.5" customHeight="1">
      <c r="A90" s="35" t="s">
        <v>96</v>
      </c>
      <c r="B90" s="39" t="s">
        <v>97</v>
      </c>
      <c r="C90" s="37">
        <v>27</v>
      </c>
      <c r="D90" s="37">
        <v>18</v>
      </c>
      <c r="E90" s="38"/>
      <c r="F90" s="38">
        <f>SUM(D90-C90)</f>
        <v>-9</v>
      </c>
    </row>
    <row r="91" spans="1:6" ht="1.5" hidden="1" customHeight="1">
      <c r="A91" s="35" t="s">
        <v>98</v>
      </c>
      <c r="B91" s="39" t="s">
        <v>99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21.75" hidden="1" customHeight="1">
      <c r="A92" s="35" t="s">
        <v>100</v>
      </c>
      <c r="B92" s="39" t="s">
        <v>101</v>
      </c>
      <c r="C92" s="37"/>
      <c r="D92" s="37"/>
      <c r="E92" s="38" t="e">
        <f t="shared" si="3"/>
        <v>#DIV/0!</v>
      </c>
      <c r="F92" s="38"/>
    </row>
    <row r="93" spans="1:6" ht="15" hidden="1" customHeight="1">
      <c r="A93" s="35" t="s">
        <v>102</v>
      </c>
      <c r="B93" s="39" t="s">
        <v>103</v>
      </c>
      <c r="C93" s="37"/>
      <c r="D93" s="37"/>
      <c r="E93" s="38" t="e">
        <f t="shared" si="3"/>
        <v>#DIV/0!</v>
      </c>
      <c r="F93" s="38"/>
    </row>
    <row r="94" spans="1:6" ht="14.25" hidden="1" customHeight="1">
      <c r="A94" s="35" t="s">
        <v>104</v>
      </c>
      <c r="B94" s="39" t="s">
        <v>105</v>
      </c>
      <c r="C94" s="37"/>
      <c r="D94" s="37"/>
      <c r="E94" s="38" t="e">
        <f t="shared" si="3"/>
        <v>#DIV/0!</v>
      </c>
      <c r="F94" s="38"/>
    </row>
    <row r="95" spans="1:6" s="6" customFormat="1" ht="19.5" hidden="1" customHeight="1">
      <c r="A95" s="52">
        <v>1400</v>
      </c>
      <c r="B95" s="56" t="s">
        <v>114</v>
      </c>
      <c r="C95" s="48">
        <f>C96+C97+C98</f>
        <v>0</v>
      </c>
      <c r="D95" s="177">
        <f>SUM(D96:D98)</f>
        <v>0</v>
      </c>
      <c r="E95" s="34" t="e">
        <f t="shared" si="3"/>
        <v>#DIV/0!</v>
      </c>
      <c r="F95" s="34">
        <f t="shared" si="4"/>
        <v>0</v>
      </c>
    </row>
    <row r="96" spans="1:6" ht="15" hidden="1" customHeight="1">
      <c r="A96" s="53">
        <v>1401</v>
      </c>
      <c r="B96" s="54" t="s">
        <v>115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6" ht="16.5" hidden="1" customHeight="1">
      <c r="A97" s="53">
        <v>1402</v>
      </c>
      <c r="B97" s="54" t="s">
        <v>116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6" ht="20.25" hidden="1" customHeight="1">
      <c r="A98" s="53">
        <v>1403</v>
      </c>
      <c r="B98" s="54" t="s">
        <v>117</v>
      </c>
      <c r="C98" s="49"/>
      <c r="D98" s="37"/>
      <c r="E98" s="38" t="e">
        <f t="shared" si="3"/>
        <v>#DIV/0!</v>
      </c>
      <c r="F98" s="38">
        <f t="shared" si="4"/>
        <v>0</v>
      </c>
    </row>
    <row r="99" spans="1:6" s="6" customFormat="1" ht="21" customHeight="1">
      <c r="A99" s="52"/>
      <c r="B99" s="57" t="s">
        <v>118</v>
      </c>
      <c r="C99" s="253">
        <f>C57+C65+C67+C73+C78+C82+C89+C84</f>
        <v>7129.57755</v>
      </c>
      <c r="D99" s="253">
        <f>D57+D65+D67+D73+D78+D82+D89+D84</f>
        <v>5838.3569200000002</v>
      </c>
      <c r="E99" s="34">
        <f t="shared" si="3"/>
        <v>81.889240688601532</v>
      </c>
      <c r="F99" s="34">
        <f t="shared" si="4"/>
        <v>-1291.2206299999998</v>
      </c>
    </row>
    <row r="100" spans="1:6">
      <c r="D100" s="181"/>
    </row>
    <row r="101" spans="1:6" s="65" customFormat="1" ht="18" customHeight="1">
      <c r="A101" s="63" t="s">
        <v>119</v>
      </c>
      <c r="B101" s="63"/>
      <c r="C101" s="131"/>
      <c r="D101" s="64"/>
      <c r="E101" s="64"/>
    </row>
    <row r="102" spans="1:6" s="65" customFormat="1" ht="12.75">
      <c r="A102" s="66" t="s">
        <v>120</v>
      </c>
      <c r="B102" s="66"/>
      <c r="C102" s="65" t="s">
        <v>121</v>
      </c>
    </row>
    <row r="103" spans="1:6">
      <c r="C103" s="120"/>
    </row>
    <row r="142" hidden="1"/>
  </sheetData>
  <customSheetViews>
    <customSheetView guid="{61FF8493-E373-4DFF-BB86-59B971567639}" scale="70" showPageBreaks="1" hiddenRows="1" view="pageBreakPreview" topLeftCell="A28">
      <selection activeCell="D4" sqref="D4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howPageBreaks="1" hiddenRows="1" topLeftCell="A32">
      <selection activeCell="J56" sqref="J56"/>
      <pageMargins left="0.7" right="0.7" top="0.75" bottom="0.75" header="0.3" footer="0.3"/>
      <pageSetup paperSize="9" scale="52" orientation="portrait" r:id="rId2"/>
    </customSheetView>
    <customSheetView guid="{B31C8DB7-3E78-4144-A6B5-8DE36DE63F0E}" hiddenRows="1" topLeftCell="A50">
      <selection activeCell="B60" sqref="B60"/>
      <pageMargins left="0.7" right="0.7" top="0.75" bottom="0.75" header="0.3" footer="0.3"/>
      <pageSetup paperSize="9" scale="52" orientation="portrait" r:id="rId3"/>
    </customSheetView>
    <customSheetView guid="{1A52382B-3765-4E8C-903F-6B8919B7242E}" hiddenRows="1" topLeftCell="A35">
      <selection activeCell="D89" sqref="D89"/>
      <pageMargins left="0.7" right="0.7" top="0.75" bottom="0.75" header="0.3" footer="0.3"/>
      <pageSetup paperSize="9" scale="52" orientation="portrait" r:id="rId4"/>
    </customSheetView>
    <customSheetView guid="{A54C432C-6C68-4B53-A75C-446EB3A61B2B}" scale="70" showPageBreaks="1" hiddenRows="1" view="pageBreakPreview" topLeftCell="A51">
      <selection activeCell="D88" sqref="D88"/>
      <pageMargins left="0.70866141732283472" right="0.70866141732283472" top="0.74803149606299213" bottom="0.74803149606299213" header="0.31496062992125984" footer="0.31496062992125984"/>
      <pageSetup paperSize="9" scale="65" orientation="portrait" r:id="rId5"/>
    </customSheetView>
    <customSheetView guid="{3DCB9AAA-F09C-4EA6-B992-F93E466D374A}" hiddenRows="1" topLeftCell="A38">
      <selection activeCell="J56" sqref="J56"/>
      <pageMargins left="0.7" right="0.7" top="0.75" bottom="0.75" header="0.3" footer="0.3"/>
      <pageSetup paperSize="9" scale="52" orientation="portrait" r:id="rId6"/>
    </customSheetView>
    <customSheetView guid="{1718F1EE-9F48-4DBE-9531-3B70F9C4A5DD}" scale="70" showPageBreaks="1" hiddenRows="1" view="pageBreakPreview" topLeftCell="A37">
      <selection activeCell="D52" sqref="D52"/>
      <pageMargins left="0.7" right="0.7" top="0.75" bottom="0.75" header="0.3" footer="0.3"/>
      <pageSetup paperSize="9" scale="41" orientation="portrait" r:id="rId7"/>
    </customSheetView>
    <customSheetView guid="{42584DC0-1D41-4C93-9B38-C388E7B8DAC4}" scale="70" showPageBreaks="1" hiddenRows="1" view="pageBreakPreview" topLeftCell="A56">
      <selection activeCell="D55" sqref="D55"/>
      <pageMargins left="0.70866141732283472" right="0.70866141732283472" top="0.74803149606299213" bottom="0.74803149606299213" header="0.31496062992125984" footer="0.31496062992125984"/>
      <pageSetup paperSize="9" scale="60" orientation="portrait" r:id="rId8"/>
    </customSheetView>
    <customSheetView guid="{B30CE22D-C12F-4E12-8BB9-3AAE0A6991CC}" scale="70" showPageBreaks="1" printArea="1" hiddenRows="1" view="pageBreakPreview" topLeftCell="A28">
      <selection activeCell="C99" sqref="C99:D99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  <customSheetView guid="{61528DAC-5C4C-48F4-ADE2-8A724B05A086}" scale="70" showPageBreaks="1" hiddenRows="1" view="pageBreakPreview" topLeftCell="A28">
      <selection activeCell="D4" sqref="D4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/>
  <dimension ref="A1:H143"/>
  <sheetViews>
    <sheetView view="pageBreakPreview" zoomScale="70" zoomScaleSheetLayoutView="70" workbookViewId="0">
      <selection activeCell="A2" sqref="A2:F2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6.42578125" style="62" customWidth="1"/>
    <col min="5" max="5" width="12.5703125" style="62" customWidth="1"/>
    <col min="6" max="6" width="12" style="62" customWidth="1"/>
    <col min="7" max="7" width="15.42578125" style="1" bestFit="1" customWidth="1"/>
    <col min="8" max="8" width="12.85546875" style="1" bestFit="1" customWidth="1"/>
    <col min="9" max="9" width="12.42578125" style="1" customWidth="1"/>
    <col min="10" max="10" width="9.140625" style="1" customWidth="1"/>
    <col min="11" max="16384" width="9.140625" style="1"/>
  </cols>
  <sheetData>
    <row r="1" spans="1:6">
      <c r="A1" s="537" t="s">
        <v>427</v>
      </c>
      <c r="B1" s="537"/>
      <c r="C1" s="537"/>
      <c r="D1" s="537"/>
      <c r="E1" s="537"/>
      <c r="F1" s="537"/>
    </row>
    <row r="2" spans="1:6">
      <c r="A2" s="537"/>
      <c r="B2" s="537"/>
      <c r="C2" s="537"/>
      <c r="D2" s="537"/>
      <c r="E2" s="537"/>
      <c r="F2" s="537"/>
    </row>
    <row r="3" spans="1:6" ht="64.5" customHeight="1">
      <c r="A3" s="2" t="s">
        <v>0</v>
      </c>
      <c r="B3" s="2" t="s">
        <v>1</v>
      </c>
      <c r="C3" s="72" t="s">
        <v>411</v>
      </c>
      <c r="D3" s="73" t="s">
        <v>421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C5+C12+C14+C17+C7</f>
        <v>2602.7242899999997</v>
      </c>
      <c r="D4" s="5">
        <f>D5+D12+D14+D17+D7</f>
        <v>1463.7158899999999</v>
      </c>
      <c r="E4" s="5">
        <f>SUM(D4/C4*100)</f>
        <v>56.237838776230888</v>
      </c>
      <c r="F4" s="5">
        <f>SUM(D4-C4)</f>
        <v>-1139.0083999999997</v>
      </c>
    </row>
    <row r="5" spans="1:6" s="6" customFormat="1">
      <c r="A5" s="68">
        <v>1010000000</v>
      </c>
      <c r="B5" s="67" t="s">
        <v>5</v>
      </c>
      <c r="C5" s="5">
        <f>C6</f>
        <v>137.33699999999999</v>
      </c>
      <c r="D5" s="5">
        <f>D6</f>
        <v>77.879230000000007</v>
      </c>
      <c r="E5" s="5">
        <f t="shared" ref="E5:E52" si="0">SUM(D5/C5*100)</f>
        <v>56.706663171614359</v>
      </c>
      <c r="F5" s="5">
        <f t="shared" ref="F5:F52" si="1">SUM(D5-C5)</f>
        <v>-59.457769999999982</v>
      </c>
    </row>
    <row r="6" spans="1:6">
      <c r="A6" s="7">
        <v>1010200001</v>
      </c>
      <c r="B6" s="8" t="s">
        <v>228</v>
      </c>
      <c r="C6" s="9">
        <v>137.33699999999999</v>
      </c>
      <c r="D6" s="10">
        <v>77.879230000000007</v>
      </c>
      <c r="E6" s="9">
        <f t="shared" ref="E6:E11" si="2">SUM(D6/C6*100)</f>
        <v>56.706663171614359</v>
      </c>
      <c r="F6" s="9">
        <f t="shared" si="1"/>
        <v>-59.457769999999982</v>
      </c>
    </row>
    <row r="7" spans="1:6" ht="31.5">
      <c r="A7" s="3">
        <v>1030000000</v>
      </c>
      <c r="B7" s="13" t="s">
        <v>280</v>
      </c>
      <c r="C7" s="5">
        <f>C8+C10+C9</f>
        <v>737.00999999999988</v>
      </c>
      <c r="D7" s="5">
        <f>D8+D10+D9+D11</f>
        <v>663.89009999999996</v>
      </c>
      <c r="E7" s="5">
        <f t="shared" si="2"/>
        <v>90.078845605894102</v>
      </c>
      <c r="F7" s="5">
        <f t="shared" si="1"/>
        <v>-73.119899999999916</v>
      </c>
    </row>
    <row r="8" spans="1:6">
      <c r="A8" s="7">
        <v>1030223001</v>
      </c>
      <c r="B8" s="8" t="s">
        <v>282</v>
      </c>
      <c r="C8" s="9">
        <v>274.90499999999997</v>
      </c>
      <c r="D8" s="10">
        <v>300.53017999999997</v>
      </c>
      <c r="E8" s="9">
        <f t="shared" si="2"/>
        <v>109.32146741601645</v>
      </c>
      <c r="F8" s="9">
        <f t="shared" si="1"/>
        <v>25.62518</v>
      </c>
    </row>
    <row r="9" spans="1:6">
      <c r="A9" s="7">
        <v>1030224001</v>
      </c>
      <c r="B9" s="8" t="s">
        <v>288</v>
      </c>
      <c r="C9" s="9">
        <v>2.948</v>
      </c>
      <c r="D9" s="10">
        <v>2.2848199999999999</v>
      </c>
      <c r="E9" s="9">
        <f t="shared" si="2"/>
        <v>77.504070556309358</v>
      </c>
      <c r="F9" s="9">
        <f t="shared" si="1"/>
        <v>-0.6631800000000001</v>
      </c>
    </row>
    <row r="10" spans="1:6">
      <c r="A10" s="7">
        <v>1030225001</v>
      </c>
      <c r="B10" s="8" t="s">
        <v>281</v>
      </c>
      <c r="C10" s="9">
        <v>459.15699999999998</v>
      </c>
      <c r="D10" s="10">
        <v>411.90379000000001</v>
      </c>
      <c r="E10" s="9">
        <f t="shared" si="2"/>
        <v>89.70870312333254</v>
      </c>
      <c r="F10" s="9">
        <f>SUM(D10-C10)</f>
        <v>-47.253209999999967</v>
      </c>
    </row>
    <row r="11" spans="1:6">
      <c r="A11" s="7">
        <v>1030226001</v>
      </c>
      <c r="B11" s="8" t="s">
        <v>290</v>
      </c>
      <c r="C11" s="9">
        <v>0</v>
      </c>
      <c r="D11" s="10">
        <v>-50.828690000000002</v>
      </c>
      <c r="E11" s="9" t="e">
        <f t="shared" si="2"/>
        <v>#DIV/0!</v>
      </c>
      <c r="F11" s="9">
        <f>SUM(D11-C11)</f>
        <v>-50.828690000000002</v>
      </c>
    </row>
    <row r="12" spans="1:6" s="6" customFormat="1">
      <c r="A12" s="68">
        <v>1050000000</v>
      </c>
      <c r="B12" s="67" t="s">
        <v>6</v>
      </c>
      <c r="C12" s="5">
        <f>SUM(C13:C13)</f>
        <v>21</v>
      </c>
      <c r="D12" s="5">
        <f>SUM(D13:D13)</f>
        <v>18.725100000000001</v>
      </c>
      <c r="E12" s="5">
        <f t="shared" si="0"/>
        <v>89.167142857142863</v>
      </c>
      <c r="F12" s="5">
        <f t="shared" si="1"/>
        <v>-2.2748999999999988</v>
      </c>
    </row>
    <row r="13" spans="1:6" ht="15.75" customHeight="1">
      <c r="A13" s="7">
        <v>1050300000</v>
      </c>
      <c r="B13" s="11" t="s">
        <v>229</v>
      </c>
      <c r="C13" s="12">
        <v>21</v>
      </c>
      <c r="D13" s="10">
        <v>18.725100000000001</v>
      </c>
      <c r="E13" s="9">
        <f t="shared" si="0"/>
        <v>89.167142857142863</v>
      </c>
      <c r="F13" s="9">
        <f t="shared" si="1"/>
        <v>-2.2748999999999988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1695.3772899999999</v>
      </c>
      <c r="D14" s="5">
        <f>D15+D16</f>
        <v>684.94646</v>
      </c>
      <c r="E14" s="5">
        <f t="shared" si="0"/>
        <v>40.400827829892663</v>
      </c>
      <c r="F14" s="5">
        <f t="shared" si="1"/>
        <v>-1010.4308299999999</v>
      </c>
    </row>
    <row r="15" spans="1:6" s="6" customFormat="1" ht="15.75" customHeight="1">
      <c r="A15" s="7">
        <v>1060100000</v>
      </c>
      <c r="B15" s="11" t="s">
        <v>8</v>
      </c>
      <c r="C15" s="9">
        <v>201</v>
      </c>
      <c r="D15" s="10">
        <v>80.897810000000007</v>
      </c>
      <c r="E15" s="9">
        <f t="shared" si="0"/>
        <v>40.247666666666667</v>
      </c>
      <c r="F15" s="9">
        <f>SUM(D15-C15)</f>
        <v>-120.10218999999999</v>
      </c>
    </row>
    <row r="16" spans="1:6" ht="15.75" customHeight="1">
      <c r="A16" s="7">
        <v>1060600000</v>
      </c>
      <c r="B16" s="11" t="s">
        <v>7</v>
      </c>
      <c r="C16" s="9">
        <v>1494.3772899999999</v>
      </c>
      <c r="D16" s="10">
        <v>604.04864999999995</v>
      </c>
      <c r="E16" s="9">
        <f t="shared" si="0"/>
        <v>40.421428647379933</v>
      </c>
      <c r="F16" s="9">
        <f t="shared" si="1"/>
        <v>-890.32863999999995</v>
      </c>
    </row>
    <row r="17" spans="1:6" s="6" customFormat="1">
      <c r="A17" s="3">
        <v>1080000000</v>
      </c>
      <c r="B17" s="4" t="s">
        <v>10</v>
      </c>
      <c r="C17" s="5">
        <f>C18</f>
        <v>12</v>
      </c>
      <c r="D17" s="5">
        <f>D18</f>
        <v>18.274999999999999</v>
      </c>
      <c r="E17" s="5">
        <f t="shared" si="0"/>
        <v>152.29166666666666</v>
      </c>
      <c r="F17" s="5">
        <f t="shared" si="1"/>
        <v>6.2749999999999986</v>
      </c>
    </row>
    <row r="18" spans="1:6" ht="18" customHeight="1">
      <c r="A18" s="7">
        <v>1080400001</v>
      </c>
      <c r="B18" s="8" t="s">
        <v>227</v>
      </c>
      <c r="C18" s="9">
        <v>12</v>
      </c>
      <c r="D18" s="10">
        <v>18.274999999999999</v>
      </c>
      <c r="E18" s="9">
        <f t="shared" si="0"/>
        <v>152.29166666666666</v>
      </c>
      <c r="F18" s="9">
        <f t="shared" si="1"/>
        <v>6.2749999999999986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123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124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232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126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127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C26+C30+C32+C37+C35</f>
        <v>440.58499999999998</v>
      </c>
      <c r="D25" s="5">
        <f>D30+D37+D26+D35</f>
        <v>146.68367999999998</v>
      </c>
      <c r="E25" s="5">
        <f t="shared" si="0"/>
        <v>33.292935528899079</v>
      </c>
      <c r="F25" s="5">
        <f t="shared" si="1"/>
        <v>-293.90132</v>
      </c>
    </row>
    <row r="26" spans="1:6" s="6" customFormat="1" ht="33.75" customHeight="1">
      <c r="A26" s="68">
        <v>1110000000</v>
      </c>
      <c r="B26" s="69" t="s">
        <v>128</v>
      </c>
      <c r="C26" s="5">
        <f>C27+C28</f>
        <v>10</v>
      </c>
      <c r="D26" s="5">
        <f>D27+D28</f>
        <v>28.131509999999999</v>
      </c>
      <c r="E26" s="5">
        <f t="shared" si="0"/>
        <v>281.31509999999997</v>
      </c>
      <c r="F26" s="5">
        <f t="shared" si="1"/>
        <v>18.131509999999999</v>
      </c>
    </row>
    <row r="27" spans="1:6" ht="15" customHeight="1">
      <c r="A27" s="16">
        <v>1110502510</v>
      </c>
      <c r="B27" s="17" t="s">
        <v>225</v>
      </c>
      <c r="C27" s="12">
        <v>10</v>
      </c>
      <c r="D27" s="10">
        <v>28.131509999999999</v>
      </c>
      <c r="E27" s="9">
        <f t="shared" si="0"/>
        <v>281.31509999999997</v>
      </c>
      <c r="F27" s="9">
        <f t="shared" si="1"/>
        <v>18.131509999999999</v>
      </c>
    </row>
    <row r="28" spans="1:6" ht="15.75" hidden="1" customHeight="1">
      <c r="A28" s="7">
        <v>1110503510</v>
      </c>
      <c r="B28" s="11" t="s">
        <v>224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ht="15.75" hidden="1" customHeight="1">
      <c r="A29" s="7">
        <v>1110532510</v>
      </c>
      <c r="B29" s="11" t="s">
        <v>359</v>
      </c>
      <c r="C29" s="12">
        <v>0</v>
      </c>
      <c r="D29" s="181">
        <v>0</v>
      </c>
      <c r="E29" s="9" t="e">
        <f>SUM(D28/C29*100)</f>
        <v>#DIV/0!</v>
      </c>
      <c r="F29" s="9">
        <f>SUM(D28-C29)</f>
        <v>0</v>
      </c>
    </row>
    <row r="30" spans="1:6" s="15" customFormat="1" ht="29.25">
      <c r="A30" s="68">
        <v>1130000000</v>
      </c>
      <c r="B30" s="69" t="s">
        <v>130</v>
      </c>
      <c r="C30" s="5">
        <f>C31</f>
        <v>0</v>
      </c>
      <c r="D30" s="5">
        <f>D31</f>
        <v>76.0351</v>
      </c>
      <c r="E30" s="5" t="e">
        <f t="shared" si="0"/>
        <v>#DIV/0!</v>
      </c>
      <c r="F30" s="5">
        <f t="shared" si="1"/>
        <v>76.0351</v>
      </c>
    </row>
    <row r="31" spans="1:6" ht="17.25" customHeight="1">
      <c r="A31" s="7">
        <v>1130206005</v>
      </c>
      <c r="B31" s="8" t="s">
        <v>223</v>
      </c>
      <c r="C31" s="9">
        <v>0</v>
      </c>
      <c r="D31" s="10">
        <v>76.0351</v>
      </c>
      <c r="E31" s="9" t="e">
        <f t="shared" si="0"/>
        <v>#DIV/0!</v>
      </c>
      <c r="F31" s="9">
        <f t="shared" si="1"/>
        <v>76.0351</v>
      </c>
    </row>
    <row r="32" spans="1:6" ht="34.5" customHeight="1">
      <c r="A32" s="70">
        <v>1140000000</v>
      </c>
      <c r="B32" s="71" t="s">
        <v>131</v>
      </c>
      <c r="C32" s="5">
        <f>C33+C34</f>
        <v>430.58499999999998</v>
      </c>
      <c r="D32" s="5">
        <f>D33+D34</f>
        <v>0</v>
      </c>
      <c r="E32" s="5">
        <f t="shared" si="0"/>
        <v>0</v>
      </c>
      <c r="F32" s="5">
        <f t="shared" si="1"/>
        <v>-430.58499999999998</v>
      </c>
    </row>
    <row r="33" spans="1:7" ht="34.5" hidden="1" customHeight="1">
      <c r="A33" s="16">
        <v>1140200000</v>
      </c>
      <c r="B33" s="18" t="s">
        <v>221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32.25" customHeight="1">
      <c r="A34" s="7">
        <v>1140600000</v>
      </c>
      <c r="B34" s="8" t="s">
        <v>222</v>
      </c>
      <c r="C34" s="9">
        <v>430.58499999999998</v>
      </c>
      <c r="D34" s="10">
        <v>0</v>
      </c>
      <c r="E34" s="9">
        <f t="shared" si="0"/>
        <v>0</v>
      </c>
      <c r="F34" s="9">
        <f t="shared" si="1"/>
        <v>-430.58499999999998</v>
      </c>
    </row>
    <row r="35" spans="1:7">
      <c r="A35" s="3">
        <v>1160000000</v>
      </c>
      <c r="B35" s="13" t="s">
        <v>251</v>
      </c>
      <c r="C35" s="5">
        <f>C36</f>
        <v>0</v>
      </c>
      <c r="D35" s="14">
        <f>D36</f>
        <v>42.517069999999997</v>
      </c>
      <c r="E35" s="5" t="e">
        <f>SUM(D35/C35*100)</f>
        <v>#DIV/0!</v>
      </c>
      <c r="F35" s="5">
        <f>SUM(D35-C35)</f>
        <v>42.517069999999997</v>
      </c>
    </row>
    <row r="36" spans="1:7" ht="47.25">
      <c r="A36" s="7">
        <v>1163305010</v>
      </c>
      <c r="B36" s="8" t="s">
        <v>267</v>
      </c>
      <c r="C36" s="9">
        <v>0</v>
      </c>
      <c r="D36" s="10">
        <v>42.517069999999997</v>
      </c>
      <c r="E36" s="9" t="e">
        <f>SUM(D36/C36*100)</f>
        <v>#DIV/0!</v>
      </c>
      <c r="F36" s="9">
        <f>SUM(D36-C36)</f>
        <v>42.517069999999997</v>
      </c>
    </row>
    <row r="37" spans="1:7">
      <c r="A37" s="3">
        <v>1170000000</v>
      </c>
      <c r="B37" s="13" t="s">
        <v>134</v>
      </c>
      <c r="C37" s="5">
        <f>C38+C39</f>
        <v>0</v>
      </c>
      <c r="D37" s="5">
        <f>D38+D39</f>
        <v>0</v>
      </c>
      <c r="E37" s="5" t="e">
        <f t="shared" si="0"/>
        <v>#DIV/0!</v>
      </c>
      <c r="F37" s="5">
        <f t="shared" si="1"/>
        <v>0</v>
      </c>
    </row>
    <row r="38" spans="1:7">
      <c r="A38" s="7">
        <v>1170105010</v>
      </c>
      <c r="B38" s="8" t="s">
        <v>17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>
      <c r="A39" s="7">
        <v>1170505005</v>
      </c>
      <c r="B39" s="11" t="s">
        <v>220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8" customHeight="1">
      <c r="A40" s="3">
        <v>1000000000</v>
      </c>
      <c r="B40" s="4" t="s">
        <v>18</v>
      </c>
      <c r="C40" s="127">
        <f>SUM(C4,C25)</f>
        <v>3043.3092899999997</v>
      </c>
      <c r="D40" s="127">
        <f>D4+D25</f>
        <v>1610.39957</v>
      </c>
      <c r="E40" s="5">
        <f t="shared" si="0"/>
        <v>52.91606657567165</v>
      </c>
      <c r="F40" s="5">
        <f t="shared" si="1"/>
        <v>-1432.9097199999997</v>
      </c>
    </row>
    <row r="41" spans="1:7" s="6" customFormat="1">
      <c r="A41" s="3">
        <v>2000000000</v>
      </c>
      <c r="B41" s="4" t="s">
        <v>19</v>
      </c>
      <c r="C41" s="5">
        <f>C42+C44+C45+C47+C48+C49+C43+C51</f>
        <v>10014.204150000001</v>
      </c>
      <c r="D41" s="5">
        <f>D42+D44+D45+D47+D48+D49+D43+D51</f>
        <v>3348.67733</v>
      </c>
      <c r="E41" s="5">
        <f t="shared" si="0"/>
        <v>33.439275651275793</v>
      </c>
      <c r="F41" s="5">
        <f t="shared" si="1"/>
        <v>-6665.526820000001</v>
      </c>
      <c r="G41" s="19"/>
    </row>
    <row r="42" spans="1:7" ht="17.25" customHeight="1">
      <c r="A42" s="16">
        <v>2021000000</v>
      </c>
      <c r="B42" s="17" t="s">
        <v>20</v>
      </c>
      <c r="C42" s="12">
        <v>1852.8</v>
      </c>
      <c r="D42" s="265">
        <v>1482.675</v>
      </c>
      <c r="E42" s="9">
        <f t="shared" si="0"/>
        <v>80.023477979274617</v>
      </c>
      <c r="F42" s="9">
        <f t="shared" si="1"/>
        <v>-370.125</v>
      </c>
    </row>
    <row r="43" spans="1:7" ht="17.25" customHeight="1">
      <c r="A43" s="16">
        <v>2021500200</v>
      </c>
      <c r="B43" s="17" t="s">
        <v>231</v>
      </c>
      <c r="C43" s="266">
        <v>494</v>
      </c>
      <c r="D43" s="20">
        <v>397</v>
      </c>
      <c r="E43" s="9">
        <f t="shared" si="0"/>
        <v>80.364372469635626</v>
      </c>
      <c r="F43" s="9">
        <f t="shared" si="1"/>
        <v>-97</v>
      </c>
    </row>
    <row r="44" spans="1:7">
      <c r="A44" s="16">
        <v>2022000000</v>
      </c>
      <c r="B44" s="17" t="s">
        <v>21</v>
      </c>
      <c r="C44" s="12">
        <v>4591.6011500000004</v>
      </c>
      <c r="D44" s="10">
        <v>750.57375999999999</v>
      </c>
      <c r="E44" s="9">
        <f t="shared" si="0"/>
        <v>16.34666721868906</v>
      </c>
      <c r="F44" s="9">
        <f t="shared" si="1"/>
        <v>-3841.0273900000002</v>
      </c>
    </row>
    <row r="45" spans="1:7" ht="15.75" customHeight="1">
      <c r="A45" s="16">
        <v>2023000000</v>
      </c>
      <c r="B45" s="17" t="s">
        <v>22</v>
      </c>
      <c r="C45" s="12">
        <v>182.04300000000001</v>
      </c>
      <c r="D45" s="187">
        <v>135.3964</v>
      </c>
      <c r="E45" s="9">
        <f t="shared" si="0"/>
        <v>74.376054009217597</v>
      </c>
      <c r="F45" s="9">
        <f t="shared" si="1"/>
        <v>-46.646600000000007</v>
      </c>
    </row>
    <row r="46" spans="1:7" ht="15" hidden="1" customHeight="1">
      <c r="A46" s="16">
        <v>2070503010</v>
      </c>
      <c r="B46" s="17" t="s">
        <v>270</v>
      </c>
      <c r="C46" s="12">
        <v>0</v>
      </c>
      <c r="D46" s="187">
        <v>0</v>
      </c>
      <c r="E46" s="9" t="e">
        <f t="shared" si="0"/>
        <v>#DIV/0!</v>
      </c>
      <c r="F46" s="9">
        <f t="shared" si="1"/>
        <v>0</v>
      </c>
    </row>
    <row r="47" spans="1:7" ht="23.25" hidden="1" customHeight="1">
      <c r="A47" s="16">
        <v>2020400000</v>
      </c>
      <c r="B47" s="17" t="s">
        <v>23</v>
      </c>
      <c r="C47" s="12">
        <v>2893.76</v>
      </c>
      <c r="D47" s="188">
        <v>583.03216999999995</v>
      </c>
      <c r="E47" s="9">
        <f t="shared" si="0"/>
        <v>20.147910331195394</v>
      </c>
      <c r="F47" s="9">
        <f t="shared" si="1"/>
        <v>-2310.7278300000003</v>
      </c>
    </row>
    <row r="48" spans="1:7" ht="23.25" hidden="1" customHeight="1">
      <c r="A48" s="16">
        <v>2020900000</v>
      </c>
      <c r="B48" s="18" t="s">
        <v>24</v>
      </c>
      <c r="C48" s="12"/>
      <c r="D48" s="188"/>
      <c r="E48" s="9" t="e">
        <f t="shared" si="0"/>
        <v>#DIV/0!</v>
      </c>
      <c r="F48" s="9">
        <f t="shared" si="1"/>
        <v>0</v>
      </c>
    </row>
    <row r="49" spans="1:8" ht="21.75" hidden="1" customHeight="1">
      <c r="A49" s="7">
        <v>2190500005</v>
      </c>
      <c r="B49" s="11" t="s">
        <v>25</v>
      </c>
      <c r="C49" s="14"/>
      <c r="D49" s="14"/>
      <c r="E49" s="5"/>
      <c r="F49" s="5">
        <f>SUM(D49-C49)</f>
        <v>0</v>
      </c>
    </row>
    <row r="50" spans="1:8" s="6" customFormat="1" ht="19.5" hidden="1" customHeight="1">
      <c r="A50" s="3">
        <v>3000000000</v>
      </c>
      <c r="B50" s="13" t="s">
        <v>26</v>
      </c>
      <c r="C50" s="122">
        <v>0</v>
      </c>
      <c r="D50" s="121">
        <v>0</v>
      </c>
      <c r="E50" s="5" t="e">
        <f t="shared" si="0"/>
        <v>#DIV/0!</v>
      </c>
      <c r="F50" s="5">
        <f t="shared" si="1"/>
        <v>0</v>
      </c>
    </row>
    <row r="51" spans="1:8" s="6" customFormat="1">
      <c r="A51" s="7">
        <v>2070502010</v>
      </c>
      <c r="B51" s="8" t="s">
        <v>302</v>
      </c>
      <c r="C51" s="219">
        <v>0</v>
      </c>
      <c r="D51" s="220">
        <v>0</v>
      </c>
      <c r="E51" s="9" t="e">
        <f t="shared" si="0"/>
        <v>#DIV/0!</v>
      </c>
      <c r="F51" s="9">
        <f t="shared" si="1"/>
        <v>0</v>
      </c>
    </row>
    <row r="52" spans="1:8" s="6" customFormat="1">
      <c r="A52" s="3"/>
      <c r="B52" s="4" t="s">
        <v>27</v>
      </c>
      <c r="C52" s="250">
        <f>SUM(C40,C41,C50)</f>
        <v>13057.513440000001</v>
      </c>
      <c r="D52" s="251">
        <f>D40+D41</f>
        <v>4959.0769</v>
      </c>
      <c r="E52" s="5">
        <f t="shared" si="0"/>
        <v>37.978723305836397</v>
      </c>
      <c r="F52" s="5">
        <f t="shared" si="1"/>
        <v>-8098.4365400000006</v>
      </c>
      <c r="G52" s="94"/>
      <c r="H52" s="200"/>
    </row>
    <row r="53" spans="1:8" s="6" customFormat="1">
      <c r="A53" s="3"/>
      <c r="B53" s="21" t="s">
        <v>320</v>
      </c>
      <c r="C53" s="277">
        <f>C52-C99</f>
        <v>-1214.8990599999979</v>
      </c>
      <c r="D53" s="277">
        <f>D52-D99</f>
        <v>-145.76810000000023</v>
      </c>
      <c r="E53" s="22"/>
      <c r="F53" s="22"/>
    </row>
    <row r="54" spans="1:8" ht="9" customHeight="1">
      <c r="A54" s="23"/>
      <c r="B54" s="24"/>
      <c r="C54" s="183"/>
      <c r="D54" s="25"/>
      <c r="E54" s="26"/>
      <c r="F54" s="27"/>
    </row>
    <row r="55" spans="1:8" ht="55.5" customHeight="1">
      <c r="A55" s="28" t="s">
        <v>0</v>
      </c>
      <c r="B55" s="28" t="s">
        <v>28</v>
      </c>
      <c r="C55" s="72" t="s">
        <v>411</v>
      </c>
      <c r="D55" s="73" t="s">
        <v>422</v>
      </c>
      <c r="E55" s="72" t="s">
        <v>2</v>
      </c>
      <c r="F55" s="74" t="s">
        <v>3</v>
      </c>
    </row>
    <row r="56" spans="1:8">
      <c r="A56" s="2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8" s="6" customFormat="1" ht="16.5" customHeight="1">
      <c r="A57" s="30" t="s">
        <v>29</v>
      </c>
      <c r="B57" s="31" t="s">
        <v>30</v>
      </c>
      <c r="C57" s="32">
        <f>C58+C59+C60+C61+C62+C64+C63</f>
        <v>1320</v>
      </c>
      <c r="D57" s="33">
        <f>D58+D59+D60+D61+D62+D64+D63</f>
        <v>1101.4256800000003</v>
      </c>
      <c r="E57" s="34">
        <f>SUM(D57/C57*100)</f>
        <v>83.441339393939415</v>
      </c>
      <c r="F57" s="34">
        <f>SUM(D57-C57)</f>
        <v>-218.57431999999972</v>
      </c>
    </row>
    <row r="58" spans="1:8" s="6" customFormat="1" ht="31.5" hidden="1">
      <c r="A58" s="35" t="s">
        <v>31</v>
      </c>
      <c r="B58" s="36" t="s">
        <v>32</v>
      </c>
      <c r="C58" s="37"/>
      <c r="D58" s="37"/>
      <c r="E58" s="38"/>
      <c r="F58" s="38"/>
    </row>
    <row r="59" spans="1:8" ht="18.75" customHeight="1">
      <c r="A59" s="35" t="s">
        <v>33</v>
      </c>
      <c r="B59" s="39" t="s">
        <v>34</v>
      </c>
      <c r="C59" s="37">
        <v>1267.0999999999999</v>
      </c>
      <c r="D59" s="37">
        <v>1073.5261800000001</v>
      </c>
      <c r="E59" s="38">
        <f t="shared" ref="E59:E99" si="3">SUM(D59/C59*100)</f>
        <v>84.723082629626717</v>
      </c>
      <c r="F59" s="38">
        <f t="shared" ref="F59:F99" si="4">SUM(D59-C59)</f>
        <v>-193.57381999999984</v>
      </c>
    </row>
    <row r="60" spans="1:8" ht="16.5" hidden="1" customHeight="1">
      <c r="A60" s="35" t="s">
        <v>35</v>
      </c>
      <c r="B60" s="39" t="s">
        <v>36</v>
      </c>
      <c r="C60" s="37"/>
      <c r="D60" s="37"/>
      <c r="E60" s="38"/>
      <c r="F60" s="38">
        <f t="shared" si="4"/>
        <v>0</v>
      </c>
    </row>
    <row r="61" spans="1:8" ht="31.5" hidden="1" customHeight="1">
      <c r="A61" s="35" t="s">
        <v>37</v>
      </c>
      <c r="B61" s="39" t="s">
        <v>38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8" ht="17.25" customHeight="1">
      <c r="A62" s="35" t="s">
        <v>39</v>
      </c>
      <c r="B62" s="39" t="s">
        <v>40</v>
      </c>
      <c r="C62" s="37">
        <v>20.13</v>
      </c>
      <c r="D62" s="37">
        <v>20.13</v>
      </c>
      <c r="E62" s="38">
        <f t="shared" si="3"/>
        <v>100</v>
      </c>
      <c r="F62" s="38">
        <f t="shared" si="4"/>
        <v>0</v>
      </c>
    </row>
    <row r="63" spans="1:8" ht="15.75" customHeight="1">
      <c r="A63" s="35" t="s">
        <v>41</v>
      </c>
      <c r="B63" s="39" t="s">
        <v>42</v>
      </c>
      <c r="C63" s="40">
        <v>5</v>
      </c>
      <c r="D63" s="40">
        <v>0</v>
      </c>
      <c r="E63" s="38">
        <f t="shared" si="3"/>
        <v>0</v>
      </c>
      <c r="F63" s="38">
        <f t="shared" si="4"/>
        <v>-5</v>
      </c>
    </row>
    <row r="64" spans="1:8" ht="15" customHeight="1">
      <c r="A64" s="35" t="s">
        <v>43</v>
      </c>
      <c r="B64" s="39" t="s">
        <v>44</v>
      </c>
      <c r="C64" s="37">
        <v>27.77</v>
      </c>
      <c r="D64" s="37">
        <v>7.7694999999999999</v>
      </c>
      <c r="E64" s="38">
        <f t="shared" si="3"/>
        <v>27.97803384947785</v>
      </c>
      <c r="F64" s="38">
        <f t="shared" si="4"/>
        <v>-20.000499999999999</v>
      </c>
    </row>
    <row r="65" spans="1:7" s="6" customFormat="1">
      <c r="A65" s="41" t="s">
        <v>45</v>
      </c>
      <c r="B65" s="42" t="s">
        <v>46</v>
      </c>
      <c r="C65" s="32">
        <f>C66</f>
        <v>179.892</v>
      </c>
      <c r="D65" s="32">
        <f>D66</f>
        <v>125.91989</v>
      </c>
      <c r="E65" s="34">
        <f t="shared" si="3"/>
        <v>69.997492940208573</v>
      </c>
      <c r="F65" s="34">
        <f t="shared" si="4"/>
        <v>-53.972110000000001</v>
      </c>
    </row>
    <row r="66" spans="1:7">
      <c r="A66" s="43" t="s">
        <v>47</v>
      </c>
      <c r="B66" s="44" t="s">
        <v>48</v>
      </c>
      <c r="C66" s="37">
        <v>179.892</v>
      </c>
      <c r="D66" s="37">
        <v>125.91989</v>
      </c>
      <c r="E66" s="38">
        <f t="shared" si="3"/>
        <v>69.997492940208573</v>
      </c>
      <c r="F66" s="38">
        <f t="shared" si="4"/>
        <v>-53.972110000000001</v>
      </c>
    </row>
    <row r="67" spans="1:7" s="6" customFormat="1" ht="16.5" customHeight="1">
      <c r="A67" s="30" t="s">
        <v>49</v>
      </c>
      <c r="B67" s="31" t="s">
        <v>50</v>
      </c>
      <c r="C67" s="32">
        <f>C71+C70+C72</f>
        <v>12.175000000000001</v>
      </c>
      <c r="D67" s="32">
        <f>D71+D70+D72</f>
        <v>2.1749999999999998</v>
      </c>
      <c r="E67" s="34">
        <f t="shared" si="3"/>
        <v>17.864476386036959</v>
      </c>
      <c r="F67" s="34">
        <f t="shared" si="4"/>
        <v>-10</v>
      </c>
    </row>
    <row r="68" spans="1:7" hidden="1">
      <c r="A68" s="3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53</v>
      </c>
      <c r="B69" s="39" t="s">
        <v>54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55</v>
      </c>
      <c r="B70" s="47" t="s">
        <v>56</v>
      </c>
      <c r="C70" s="96">
        <v>1</v>
      </c>
      <c r="D70" s="37">
        <v>0</v>
      </c>
      <c r="E70" s="34">
        <f t="shared" si="3"/>
        <v>0</v>
      </c>
      <c r="F70" s="34">
        <f t="shared" si="4"/>
        <v>-1</v>
      </c>
    </row>
    <row r="71" spans="1:7" ht="15.75" customHeight="1">
      <c r="A71" s="46" t="s">
        <v>218</v>
      </c>
      <c r="B71" s="47" t="s">
        <v>219</v>
      </c>
      <c r="C71" s="37">
        <v>9.1750000000000007</v>
      </c>
      <c r="D71" s="37">
        <v>2.1749999999999998</v>
      </c>
      <c r="E71" s="34">
        <f t="shared" si="3"/>
        <v>23.705722070844683</v>
      </c>
      <c r="F71" s="34">
        <f t="shared" si="4"/>
        <v>-7.0000000000000009</v>
      </c>
    </row>
    <row r="72" spans="1:7" ht="15.75" customHeight="1">
      <c r="A72" s="46" t="s">
        <v>357</v>
      </c>
      <c r="B72" s="47" t="s">
        <v>360</v>
      </c>
      <c r="C72" s="37">
        <v>2</v>
      </c>
      <c r="D72" s="37">
        <v>0</v>
      </c>
      <c r="E72" s="34">
        <f>SUM(D72/C72*100)</f>
        <v>0</v>
      </c>
      <c r="F72" s="34">
        <f>SUM(D72-C72)</f>
        <v>-2</v>
      </c>
    </row>
    <row r="73" spans="1:7" s="6" customFormat="1" ht="24" customHeight="1">
      <c r="A73" s="30" t="s">
        <v>57</v>
      </c>
      <c r="B73" s="31" t="s">
        <v>58</v>
      </c>
      <c r="C73" s="48">
        <f>C74+C75+C76+C77</f>
        <v>5391.1126599999998</v>
      </c>
      <c r="D73" s="48">
        <f>SUM(D74:D77)</f>
        <v>1326.2535600000001</v>
      </c>
      <c r="E73" s="34">
        <f t="shared" si="3"/>
        <v>24.600739098633493</v>
      </c>
      <c r="F73" s="34">
        <f t="shared" si="4"/>
        <v>-4064.8590999999997</v>
      </c>
    </row>
    <row r="74" spans="1:7" ht="16.5" customHeight="1">
      <c r="A74" s="35" t="s">
        <v>59</v>
      </c>
      <c r="B74" s="39" t="s">
        <v>60</v>
      </c>
      <c r="C74" s="49">
        <v>5.3620000000000001</v>
      </c>
      <c r="D74" s="37">
        <v>1.3405</v>
      </c>
      <c r="E74" s="38">
        <f t="shared" si="3"/>
        <v>25</v>
      </c>
      <c r="F74" s="38">
        <f t="shared" si="4"/>
        <v>-4.0214999999999996</v>
      </c>
    </row>
    <row r="75" spans="1:7" s="6" customFormat="1" ht="17.25" customHeight="1">
      <c r="A75" s="35" t="s">
        <v>61</v>
      </c>
      <c r="B75" s="39" t="s">
        <v>62</v>
      </c>
      <c r="C75" s="49">
        <v>220</v>
      </c>
      <c r="D75" s="37">
        <v>107.65776</v>
      </c>
      <c r="E75" s="38">
        <f t="shared" si="3"/>
        <v>48.935345454545455</v>
      </c>
      <c r="F75" s="38">
        <f t="shared" si="4"/>
        <v>-112.34224</v>
      </c>
      <c r="G75" s="50"/>
    </row>
    <row r="76" spans="1:7" ht="18" customHeight="1">
      <c r="A76" s="35" t="s">
        <v>63</v>
      </c>
      <c r="B76" s="39" t="s">
        <v>64</v>
      </c>
      <c r="C76" s="49">
        <v>5005.7506599999997</v>
      </c>
      <c r="D76" s="37">
        <v>1178.2553</v>
      </c>
      <c r="E76" s="38">
        <f t="shared" si="3"/>
        <v>23.538034153702736</v>
      </c>
      <c r="F76" s="38">
        <f t="shared" si="4"/>
        <v>-3827.4953599999999</v>
      </c>
    </row>
    <row r="77" spans="1:7">
      <c r="A77" s="35" t="s">
        <v>65</v>
      </c>
      <c r="B77" s="39" t="s">
        <v>66</v>
      </c>
      <c r="C77" s="49">
        <v>160</v>
      </c>
      <c r="D77" s="37">
        <v>39</v>
      </c>
      <c r="E77" s="38">
        <f t="shared" si="3"/>
        <v>24.375</v>
      </c>
      <c r="F77" s="38">
        <f t="shared" si="4"/>
        <v>-121</v>
      </c>
    </row>
    <row r="78" spans="1:7" s="6" customFormat="1" ht="15.75" customHeight="1">
      <c r="A78" s="30" t="s">
        <v>67</v>
      </c>
      <c r="B78" s="31" t="s">
        <v>68</v>
      </c>
      <c r="C78" s="32">
        <f>SUM(C79:C81)</f>
        <v>770.34400000000005</v>
      </c>
      <c r="D78" s="32">
        <f>SUM(D79:D81)</f>
        <v>572.32213999999999</v>
      </c>
      <c r="E78" s="34">
        <f t="shared" si="3"/>
        <v>74.294359403071866</v>
      </c>
      <c r="F78" s="34">
        <f t="shared" si="4"/>
        <v>-198.02186000000006</v>
      </c>
    </row>
    <row r="79" spans="1:7" hidden="1">
      <c r="A79" s="35" t="s">
        <v>69</v>
      </c>
      <c r="B79" s="51" t="s">
        <v>70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 ht="18" hidden="1" customHeight="1">
      <c r="A80" s="35" t="s">
        <v>71</v>
      </c>
      <c r="B80" s="51" t="s">
        <v>72</v>
      </c>
      <c r="C80" s="37">
        <v>0</v>
      </c>
      <c r="D80" s="37">
        <v>0</v>
      </c>
      <c r="E80" s="38" t="e">
        <f t="shared" si="3"/>
        <v>#DIV/0!</v>
      </c>
      <c r="F80" s="38">
        <f t="shared" si="4"/>
        <v>0</v>
      </c>
    </row>
    <row r="81" spans="1:6">
      <c r="A81" s="35" t="s">
        <v>73</v>
      </c>
      <c r="B81" s="39" t="s">
        <v>74</v>
      </c>
      <c r="C81" s="37">
        <v>770.34400000000005</v>
      </c>
      <c r="D81" s="37">
        <v>572.32213999999999</v>
      </c>
      <c r="E81" s="38">
        <f>SUM(D81/C81*100)</f>
        <v>74.294359403071866</v>
      </c>
      <c r="F81" s="38">
        <f t="shared" si="4"/>
        <v>-198.02186000000006</v>
      </c>
    </row>
    <row r="82" spans="1:6" s="6" customFormat="1">
      <c r="A82" s="30" t="s">
        <v>85</v>
      </c>
      <c r="B82" s="31" t="s">
        <v>86</v>
      </c>
      <c r="C82" s="32">
        <f>C83</f>
        <v>6565.6698399999996</v>
      </c>
      <c r="D82" s="32">
        <f>SUM(D83)</f>
        <v>1943.52973</v>
      </c>
      <c r="E82" s="34">
        <f t="shared" si="3"/>
        <v>29.601392963128347</v>
      </c>
      <c r="F82" s="34">
        <f t="shared" si="4"/>
        <v>-4622.1401099999994</v>
      </c>
    </row>
    <row r="83" spans="1:6" ht="18.75" customHeight="1">
      <c r="A83" s="35" t="s">
        <v>87</v>
      </c>
      <c r="B83" s="39" t="s">
        <v>233</v>
      </c>
      <c r="C83" s="37">
        <v>6565.6698399999996</v>
      </c>
      <c r="D83" s="37">
        <v>1943.52973</v>
      </c>
      <c r="E83" s="38">
        <f t="shared" si="3"/>
        <v>29.601392963128347</v>
      </c>
      <c r="F83" s="38">
        <f t="shared" si="4"/>
        <v>-4622.1401099999994</v>
      </c>
    </row>
    <row r="84" spans="1:6" s="6" customFormat="1" ht="0.75" hidden="1" customHeight="1">
      <c r="A84" s="52">
        <v>1000</v>
      </c>
      <c r="B84" s="31" t="s">
        <v>88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5" hidden="1" customHeight="1">
      <c r="A85" s="53">
        <v>1001</v>
      </c>
      <c r="B85" s="54" t="s">
        <v>89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4.25" hidden="1" customHeight="1">
      <c r="A86" s="53">
        <v>1003</v>
      </c>
      <c r="B86" s="54" t="s">
        <v>90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.5" hidden="1" customHeight="1">
      <c r="A87" s="53">
        <v>1004</v>
      </c>
      <c r="B87" s="54" t="s">
        <v>91</v>
      </c>
      <c r="C87" s="37"/>
      <c r="D87" s="55"/>
      <c r="E87" s="38" t="e">
        <f t="shared" si="3"/>
        <v>#DIV/0!</v>
      </c>
      <c r="F87" s="38">
        <f t="shared" si="4"/>
        <v>0</v>
      </c>
    </row>
    <row r="88" spans="1:6" ht="10.5" hidden="1" customHeight="1">
      <c r="A88" s="35" t="s">
        <v>92</v>
      </c>
      <c r="B88" s="39" t="s">
        <v>93</v>
      </c>
      <c r="C88" s="37"/>
      <c r="D88" s="37"/>
      <c r="E88" s="38"/>
      <c r="F88" s="38">
        <f t="shared" si="4"/>
        <v>0</v>
      </c>
    </row>
    <row r="89" spans="1:6">
      <c r="A89" s="30" t="s">
        <v>94</v>
      </c>
      <c r="B89" s="31" t="s">
        <v>95</v>
      </c>
      <c r="C89" s="32">
        <f>C90+C91+C92+C93+C94</f>
        <v>33.219000000000001</v>
      </c>
      <c r="D89" s="32">
        <f>D90+D91+D92+D93+D94</f>
        <v>33.219000000000001</v>
      </c>
      <c r="E89" s="38">
        <f t="shared" si="3"/>
        <v>100</v>
      </c>
      <c r="F89" s="22">
        <f>F90+F91+F92+F93+F94</f>
        <v>0</v>
      </c>
    </row>
    <row r="90" spans="1:6" ht="17.25" customHeight="1">
      <c r="A90" s="35" t="s">
        <v>96</v>
      </c>
      <c r="B90" s="39" t="s">
        <v>97</v>
      </c>
      <c r="C90" s="37">
        <v>33.219000000000001</v>
      </c>
      <c r="D90" s="37">
        <v>33.219000000000001</v>
      </c>
      <c r="E90" s="38">
        <f t="shared" si="3"/>
        <v>100</v>
      </c>
      <c r="F90" s="38">
        <f>SUM(D90-C90)</f>
        <v>0</v>
      </c>
    </row>
    <row r="91" spans="1:6" ht="15.75" hidden="1" customHeight="1">
      <c r="A91" s="35" t="s">
        <v>98</v>
      </c>
      <c r="B91" s="39" t="s">
        <v>99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15.75" hidden="1" customHeight="1">
      <c r="A92" s="35" t="s">
        <v>100</v>
      </c>
      <c r="B92" s="39" t="s">
        <v>101</v>
      </c>
      <c r="C92" s="37"/>
      <c r="D92" s="37"/>
      <c r="E92" s="38" t="e">
        <f t="shared" si="3"/>
        <v>#DIV/0!</v>
      </c>
      <c r="F92" s="38"/>
    </row>
    <row r="93" spans="1:6" ht="15.75" hidden="1" customHeight="1">
      <c r="A93" s="35" t="s">
        <v>102</v>
      </c>
      <c r="B93" s="39" t="s">
        <v>103</v>
      </c>
      <c r="C93" s="37"/>
      <c r="D93" s="37"/>
      <c r="E93" s="38" t="e">
        <f t="shared" si="3"/>
        <v>#DIV/0!</v>
      </c>
      <c r="F93" s="38"/>
    </row>
    <row r="94" spans="1:6" ht="15.75" hidden="1" customHeight="1">
      <c r="A94" s="35" t="s">
        <v>104</v>
      </c>
      <c r="B94" s="39" t="s">
        <v>105</v>
      </c>
      <c r="C94" s="37"/>
      <c r="D94" s="37"/>
      <c r="E94" s="38" t="e">
        <f t="shared" si="3"/>
        <v>#DIV/0!</v>
      </c>
      <c r="F94" s="38"/>
    </row>
    <row r="95" spans="1:6" s="6" customFormat="1" ht="15.75" hidden="1" customHeight="1">
      <c r="A95" s="52">
        <v>1400</v>
      </c>
      <c r="B95" s="56" t="s">
        <v>114</v>
      </c>
      <c r="C95" s="48">
        <f>C96+C97+C98</f>
        <v>0</v>
      </c>
      <c r="D95" s="48">
        <f>SUM(D96:D98)</f>
        <v>0</v>
      </c>
      <c r="E95" s="34" t="e">
        <f t="shared" si="3"/>
        <v>#DIV/0!</v>
      </c>
      <c r="F95" s="34">
        <f t="shared" si="4"/>
        <v>0</v>
      </c>
    </row>
    <row r="96" spans="1:6" hidden="1">
      <c r="A96" s="53">
        <v>1401</v>
      </c>
      <c r="B96" s="54" t="s">
        <v>115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8" hidden="1">
      <c r="A97" s="53">
        <v>1402</v>
      </c>
      <c r="B97" s="54" t="s">
        <v>116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8" ht="16.5" hidden="1" customHeight="1">
      <c r="A98" s="53">
        <v>1403</v>
      </c>
      <c r="B98" s="54" t="s">
        <v>117</v>
      </c>
      <c r="C98" s="49">
        <v>0</v>
      </c>
      <c r="D98" s="37">
        <v>0</v>
      </c>
      <c r="E98" s="38" t="e">
        <f t="shared" si="3"/>
        <v>#DIV/0!</v>
      </c>
      <c r="F98" s="38">
        <f t="shared" si="4"/>
        <v>0</v>
      </c>
    </row>
    <row r="99" spans="1:8" s="6" customFormat="1" ht="20.25" customHeight="1">
      <c r="A99" s="52"/>
      <c r="B99" s="57" t="s">
        <v>118</v>
      </c>
      <c r="C99" s="256">
        <f>C57+C65+C67+C73+C78+C82+C84+C89+C95</f>
        <v>14272.412499999999</v>
      </c>
      <c r="D99" s="256">
        <f>D57+D65+D67+D73+D78+D82+D84+D89+D95</f>
        <v>5104.8450000000003</v>
      </c>
      <c r="E99" s="34">
        <f t="shared" si="3"/>
        <v>35.767218751560051</v>
      </c>
      <c r="F99" s="34">
        <f t="shared" si="4"/>
        <v>-9167.5674999999974</v>
      </c>
      <c r="G99" s="200"/>
      <c r="H99" s="151"/>
    </row>
    <row r="100" spans="1:8" ht="13.5" customHeight="1">
      <c r="C100" s="117"/>
      <c r="D100" s="61"/>
    </row>
    <row r="101" spans="1:8" s="65" customFormat="1" ht="12.75">
      <c r="A101" s="63" t="s">
        <v>119</v>
      </c>
      <c r="B101" s="63"/>
      <c r="C101" s="134"/>
      <c r="D101" s="134"/>
    </row>
    <row r="102" spans="1:8" s="65" customFormat="1" ht="12.75">
      <c r="A102" s="66" t="s">
        <v>120</v>
      </c>
      <c r="B102" s="66"/>
      <c r="C102" s="119" t="s">
        <v>121</v>
      </c>
    </row>
    <row r="104" spans="1:8" ht="5.25" customHeight="1"/>
    <row r="143" hidden="1"/>
  </sheetData>
  <customSheetViews>
    <customSheetView guid="{61FF8493-E373-4DFF-BB86-59B971567639}" scale="70" showPageBreaks="1" printArea="1" hiddenRows="1" view="pageBreakPreview">
      <selection activeCell="A2" sqref="A2:F2"/>
      <pageMargins left="0.70866141732283472" right="0.70866141732283472" top="0.74803149606299213" bottom="0.74803149606299213" header="0.31496062992125984" footer="0.31496062992125984"/>
      <pageSetup paperSize="9" scale="59" orientation="portrait" r:id="rId1"/>
    </customSheetView>
    <customSheetView guid="{5BFCA170-DEAE-4D2C-98A0-1E68B427AC01}" showPageBreaks="1" printArea="1" hiddenRows="1" topLeftCell="A30">
      <selection activeCell="D51" sqref="D51"/>
      <pageMargins left="0.7" right="0.7" top="0.75" bottom="0.75" header="0.3" footer="0.3"/>
      <pageSetup paperSize="9" scale="54" orientation="portrait" r:id="rId2"/>
    </customSheetView>
    <customSheetView guid="{B31C8DB7-3E78-4144-A6B5-8DE36DE63F0E}" showPageBreaks="1" printArea="1" hiddenRows="1">
      <selection activeCell="D25" sqref="D25"/>
      <pageMargins left="0.7" right="0.7" top="0.75" bottom="0.75" header="0.3" footer="0.3"/>
      <pageSetup paperSize="9" scale="54" orientation="portrait" r:id="rId3"/>
    </customSheetView>
    <customSheetView guid="{1A52382B-3765-4E8C-903F-6B8919B7242E}" showPageBreaks="1" printArea="1" hiddenRows="1" topLeftCell="A47">
      <selection activeCell="C57" sqref="C57:D99"/>
      <pageMargins left="0.7" right="0.7" top="0.75" bottom="0.75" header="0.3" footer="0.3"/>
      <pageSetup paperSize="9" scale="54" orientation="portrait" r:id="rId4"/>
    </customSheetView>
    <customSheetView guid="{A54C432C-6C68-4B53-A75C-446EB3A61B2B}" scale="70" showPageBreaks="1" printArea="1" hiddenRows="1" view="pageBreakPreview" topLeftCell="A15">
      <selection activeCell="D28" sqref="D28"/>
      <pageMargins left="0.70866141732283472" right="0.70866141732283472" top="0.74803149606299213" bottom="0.74803149606299213" header="0.31496062992125984" footer="0.31496062992125984"/>
      <pageSetup paperSize="9" scale="59" orientation="portrait" r:id="rId5"/>
    </customSheetView>
    <customSheetView guid="{3DCB9AAA-F09C-4EA6-B992-F93E466D374A}" hiddenRows="1" topLeftCell="A51">
      <selection activeCell="B100" sqref="B100"/>
      <pageMargins left="0.7" right="0.7" top="0.75" bottom="0.75" header="0.3" footer="0.3"/>
      <pageSetup paperSize="9" scale="54" orientation="portrait" r:id="rId6"/>
    </customSheetView>
    <customSheetView guid="{1718F1EE-9F48-4DBE-9531-3B70F9C4A5DD}" scale="70" showPageBreaks="1" printArea="1" hiddenRows="1" view="pageBreakPreview" topLeftCell="A13">
      <selection activeCell="C52" sqref="C52:D52"/>
      <pageMargins left="0.7" right="0.7" top="0.75" bottom="0.75" header="0.3" footer="0.3"/>
      <pageSetup paperSize="9" scale="39" orientation="portrait" r:id="rId7"/>
    </customSheetView>
    <customSheetView guid="{42584DC0-1D41-4C93-9B38-C388E7B8DAC4}" scale="70" showPageBreaks="1" printArea="1" hiddenRows="1" view="pageBreakPreview">
      <selection activeCell="G7" sqref="G7"/>
      <pageMargins left="0.70866141732283472" right="0.70866141732283472" top="0.74803149606299213" bottom="0.74803149606299213" header="0.31496062992125984" footer="0.31496062992125984"/>
      <pageSetup paperSize="9" scale="60" orientation="portrait" r:id="rId8"/>
    </customSheetView>
    <customSheetView guid="{B30CE22D-C12F-4E12-8BB9-3AAE0A6991CC}" scale="70" showPageBreaks="1" printArea="1" hiddenRows="1" view="pageBreakPreview" topLeftCell="A40">
      <selection activeCell="C99" sqref="C99:D99"/>
      <pageMargins left="0.70866141732283472" right="0.70866141732283472" top="0.74803149606299213" bottom="0.74803149606299213" header="0.31496062992125984" footer="0.31496062992125984"/>
      <pageSetup paperSize="9" scale="51" orientation="portrait" r:id="rId9"/>
    </customSheetView>
    <customSheetView guid="{61528DAC-5C4C-48F4-ADE2-8A724B05A086}" scale="70" showPageBreaks="1" printArea="1" hiddenRows="1" view="pageBreakPreview">
      <selection activeCell="A2" sqref="A2:F2"/>
      <pageMargins left="0.70866141732283472" right="0.70866141732283472" top="0.74803149606299213" bottom="0.74803149606299213" header="0.31496062992125984" footer="0.31496062992125984"/>
      <pageSetup paperSize="9" scale="59" orientation="portrait" r:id="rId10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59" orientation="portrait" r:id="rId1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100"/>
  <sheetViews>
    <sheetView view="pageBreakPreview" zoomScale="70" zoomScaleSheetLayoutView="70" workbookViewId="0">
      <selection activeCell="D52" sqref="D52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7" style="62" customWidth="1"/>
    <col min="5" max="5" width="10.85546875" style="62" customWidth="1"/>
    <col min="6" max="6" width="13.710937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 ht="19.5" customHeight="1">
      <c r="A1" s="537" t="s">
        <v>426</v>
      </c>
      <c r="B1" s="537"/>
      <c r="C1" s="537"/>
      <c r="D1" s="537"/>
      <c r="E1" s="537"/>
      <c r="F1" s="537"/>
    </row>
    <row r="2" spans="1:6">
      <c r="A2" s="537"/>
      <c r="B2" s="537"/>
      <c r="C2" s="537"/>
      <c r="D2" s="537"/>
      <c r="E2" s="537"/>
      <c r="F2" s="537"/>
    </row>
    <row r="3" spans="1:6" ht="47.25" customHeight="1">
      <c r="A3" s="2" t="s">
        <v>0</v>
      </c>
      <c r="B3" s="2" t="s">
        <v>1</v>
      </c>
      <c r="C3" s="72" t="s">
        <v>411</v>
      </c>
      <c r="D3" s="73" t="s">
        <v>421</v>
      </c>
      <c r="E3" s="72" t="s">
        <v>2</v>
      </c>
      <c r="F3" s="74" t="s">
        <v>3</v>
      </c>
    </row>
    <row r="4" spans="1:6" s="6" customFormat="1" ht="17.25" customHeight="1">
      <c r="A4" s="3"/>
      <c r="B4" s="4" t="s">
        <v>4</v>
      </c>
      <c r="C4" s="5">
        <f>C5+C12+C14+C17+C7</f>
        <v>1798.069</v>
      </c>
      <c r="D4" s="5">
        <f>D5+D12+D14+D17+D7</f>
        <v>1129.2961</v>
      </c>
      <c r="E4" s="5">
        <f>SUM(D4/C4*100)</f>
        <v>62.806049156066869</v>
      </c>
      <c r="F4" s="5">
        <f>SUM(D4-C4)</f>
        <v>-668.77289999999994</v>
      </c>
    </row>
    <row r="5" spans="1:6" s="6" customFormat="1">
      <c r="A5" s="3">
        <v>1010000000</v>
      </c>
      <c r="B5" s="4" t="s">
        <v>5</v>
      </c>
      <c r="C5" s="5">
        <f>C6</f>
        <v>109.68899999999999</v>
      </c>
      <c r="D5" s="5">
        <f>D6</f>
        <v>78.618260000000006</v>
      </c>
      <c r="E5" s="5">
        <f t="shared" ref="E5:E48" si="0">SUM(D5/C5*100)</f>
        <v>71.673786797217602</v>
      </c>
      <c r="F5" s="5">
        <f t="shared" ref="F5:F48" si="1">SUM(D5-C5)</f>
        <v>-31.070739999999986</v>
      </c>
    </row>
    <row r="6" spans="1:6">
      <c r="A6" s="7">
        <v>1010200001</v>
      </c>
      <c r="B6" s="8" t="s">
        <v>228</v>
      </c>
      <c r="C6" s="9">
        <v>109.68899999999999</v>
      </c>
      <c r="D6" s="10">
        <v>78.618260000000006</v>
      </c>
      <c r="E6" s="9">
        <f t="shared" ref="E6:E11" si="2">SUM(D6/C6*100)</f>
        <v>71.673786797217602</v>
      </c>
      <c r="F6" s="9">
        <f t="shared" si="1"/>
        <v>-31.070739999999986</v>
      </c>
    </row>
    <row r="7" spans="1:6" ht="31.5">
      <c r="A7" s="3">
        <v>1030000000</v>
      </c>
      <c r="B7" s="13" t="s">
        <v>280</v>
      </c>
      <c r="C7" s="5">
        <f>C8+C10+C9</f>
        <v>422.38</v>
      </c>
      <c r="D7" s="5">
        <f>D8+D10+D9+D11</f>
        <v>380.47503</v>
      </c>
      <c r="E7" s="5">
        <f t="shared" si="2"/>
        <v>90.078846062787065</v>
      </c>
      <c r="F7" s="5">
        <f t="shared" si="1"/>
        <v>-41.904969999999992</v>
      </c>
    </row>
    <row r="8" spans="1:6">
      <c r="A8" s="7">
        <v>1030223001</v>
      </c>
      <c r="B8" s="8" t="s">
        <v>282</v>
      </c>
      <c r="C8" s="9">
        <v>157.55000000000001</v>
      </c>
      <c r="D8" s="10">
        <v>172.23365999999999</v>
      </c>
      <c r="E8" s="9">
        <f t="shared" si="2"/>
        <v>109.31999999999998</v>
      </c>
      <c r="F8" s="9">
        <f t="shared" si="1"/>
        <v>14.683659999999975</v>
      </c>
    </row>
    <row r="9" spans="1:6">
      <c r="A9" s="7">
        <v>1030224001</v>
      </c>
      <c r="B9" s="8" t="s">
        <v>288</v>
      </c>
      <c r="C9" s="9">
        <v>1.69</v>
      </c>
      <c r="D9" s="10">
        <v>1.3094399999999999</v>
      </c>
      <c r="E9" s="9">
        <f t="shared" si="2"/>
        <v>77.481656804733717</v>
      </c>
      <c r="F9" s="9">
        <f t="shared" si="1"/>
        <v>-0.38056000000000001</v>
      </c>
    </row>
    <row r="10" spans="1:6">
      <c r="A10" s="7">
        <v>1030225001</v>
      </c>
      <c r="B10" s="8" t="s">
        <v>281</v>
      </c>
      <c r="C10" s="9">
        <v>263.14</v>
      </c>
      <c r="D10" s="10">
        <v>236.06182000000001</v>
      </c>
      <c r="E10" s="9">
        <f t="shared" si="2"/>
        <v>89.709591852245964</v>
      </c>
      <c r="F10" s="9">
        <f t="shared" si="1"/>
        <v>-27.078179999999975</v>
      </c>
    </row>
    <row r="11" spans="1:6">
      <c r="A11" s="7">
        <v>1030226001</v>
      </c>
      <c r="B11" s="8" t="s">
        <v>290</v>
      </c>
      <c r="C11" s="9">
        <v>0</v>
      </c>
      <c r="D11" s="10">
        <v>-29.12989</v>
      </c>
      <c r="E11" s="9" t="e">
        <f t="shared" si="2"/>
        <v>#DIV/0!</v>
      </c>
      <c r="F11" s="9">
        <f t="shared" si="1"/>
        <v>-29.12989</v>
      </c>
    </row>
    <row r="12" spans="1:6" s="6" customFormat="1">
      <c r="A12" s="3">
        <v>1050000000</v>
      </c>
      <c r="B12" s="4" t="s">
        <v>6</v>
      </c>
      <c r="C12" s="5">
        <f>SUM(C13:C13)</f>
        <v>5</v>
      </c>
      <c r="D12" s="5">
        <f>SUM(D13:D13)</f>
        <v>0.77749999999999997</v>
      </c>
      <c r="E12" s="5">
        <f t="shared" si="0"/>
        <v>15.55</v>
      </c>
      <c r="F12" s="5">
        <f t="shared" si="1"/>
        <v>-4.2225000000000001</v>
      </c>
    </row>
    <row r="13" spans="1:6" ht="15.75" customHeight="1">
      <c r="A13" s="7">
        <v>1050300000</v>
      </c>
      <c r="B13" s="11" t="s">
        <v>229</v>
      </c>
      <c r="C13" s="12">
        <v>5</v>
      </c>
      <c r="D13" s="10">
        <v>0.77749999999999997</v>
      </c>
      <c r="E13" s="9">
        <f t="shared" si="0"/>
        <v>15.55</v>
      </c>
      <c r="F13" s="9">
        <f t="shared" si="1"/>
        <v>-4.2225000000000001</v>
      </c>
    </row>
    <row r="14" spans="1:6" s="6" customFormat="1" ht="15.75" customHeight="1">
      <c r="A14" s="3">
        <v>1060000000</v>
      </c>
      <c r="B14" s="4" t="s">
        <v>135</v>
      </c>
      <c r="C14" s="5">
        <f>C15+C16</f>
        <v>1256</v>
      </c>
      <c r="D14" s="5">
        <f>D15+D16</f>
        <v>665.77530999999999</v>
      </c>
      <c r="E14" s="5">
        <f t="shared" si="0"/>
        <v>53.007588375796175</v>
      </c>
      <c r="F14" s="5">
        <f t="shared" si="1"/>
        <v>-590.22469000000001</v>
      </c>
    </row>
    <row r="15" spans="1:6" s="6" customFormat="1" ht="15.75" customHeight="1">
      <c r="A15" s="7">
        <v>1060100000</v>
      </c>
      <c r="B15" s="11" t="s">
        <v>8</v>
      </c>
      <c r="C15" s="9">
        <v>228</v>
      </c>
      <c r="D15" s="10">
        <v>122.37774</v>
      </c>
      <c r="E15" s="9">
        <f t="shared" si="0"/>
        <v>53.674447368421049</v>
      </c>
      <c r="F15" s="9">
        <f>SUM(D15-C15)</f>
        <v>-105.62226</v>
      </c>
    </row>
    <row r="16" spans="1:6" ht="15.75" customHeight="1">
      <c r="A16" s="7">
        <v>1060600000</v>
      </c>
      <c r="B16" s="11" t="s">
        <v>7</v>
      </c>
      <c r="C16" s="9">
        <v>1028</v>
      </c>
      <c r="D16" s="10">
        <v>543.39756999999997</v>
      </c>
      <c r="E16" s="9">
        <f t="shared" si="0"/>
        <v>52.859685797665371</v>
      </c>
      <c r="F16" s="9">
        <f t="shared" si="1"/>
        <v>-484.60243000000003</v>
      </c>
    </row>
    <row r="17" spans="1:6" s="6" customFormat="1">
      <c r="A17" s="3">
        <v>1080000000</v>
      </c>
      <c r="B17" s="4" t="s">
        <v>10</v>
      </c>
      <c r="C17" s="5">
        <f>C18</f>
        <v>5</v>
      </c>
      <c r="D17" s="5">
        <f>D18</f>
        <v>3.65</v>
      </c>
      <c r="E17" s="5">
        <f t="shared" si="0"/>
        <v>73</v>
      </c>
      <c r="F17" s="5">
        <f t="shared" si="1"/>
        <v>-1.35</v>
      </c>
    </row>
    <row r="18" spans="1:6">
      <c r="A18" s="7">
        <v>1080400001</v>
      </c>
      <c r="B18" s="8" t="s">
        <v>227</v>
      </c>
      <c r="C18" s="9">
        <v>5</v>
      </c>
      <c r="D18" s="10">
        <v>3.65</v>
      </c>
      <c r="E18" s="9">
        <f t="shared" si="0"/>
        <v>73</v>
      </c>
      <c r="F18" s="9">
        <f t="shared" si="1"/>
        <v>-1.35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1.5" hidden="1">
      <c r="A20" s="3">
        <v>1090000000</v>
      </c>
      <c r="B20" s="13" t="s">
        <v>123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124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232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126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127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C26+C29+C31+C34</f>
        <v>317.59127999999998</v>
      </c>
      <c r="D25" s="5">
        <f>D26+D29+D31+D34</f>
        <v>154.63515999999998</v>
      </c>
      <c r="E25" s="5">
        <f t="shared" si="0"/>
        <v>48.689989221366531</v>
      </c>
      <c r="F25" s="5">
        <f t="shared" si="1"/>
        <v>-162.95612</v>
      </c>
    </row>
    <row r="26" spans="1:6" s="6" customFormat="1" ht="32.25" customHeight="1">
      <c r="A26" s="3">
        <v>1110000000</v>
      </c>
      <c r="B26" s="13" t="s">
        <v>128</v>
      </c>
      <c r="C26" s="5">
        <f>C27+C28</f>
        <v>300</v>
      </c>
      <c r="D26" s="5">
        <f>D27</f>
        <v>140.12656999999999</v>
      </c>
      <c r="E26" s="5">
        <f t="shared" si="0"/>
        <v>46.708856666666662</v>
      </c>
      <c r="F26" s="5">
        <f t="shared" si="1"/>
        <v>-159.87343000000001</v>
      </c>
    </row>
    <row r="27" spans="1:6" ht="15" customHeight="1">
      <c r="A27" s="16">
        <v>1110502510</v>
      </c>
      <c r="B27" s="17" t="s">
        <v>225</v>
      </c>
      <c r="C27" s="12">
        <v>300</v>
      </c>
      <c r="D27" s="10">
        <v>140.12656999999999</v>
      </c>
      <c r="E27" s="5">
        <f t="shared" si="0"/>
        <v>46.708856666666662</v>
      </c>
      <c r="F27" s="9">
        <f t="shared" si="1"/>
        <v>-159.87343000000001</v>
      </c>
    </row>
    <row r="28" spans="1:6" ht="19.5" hidden="1" customHeight="1">
      <c r="A28" s="7">
        <v>1110503505</v>
      </c>
      <c r="B28" s="11" t="s">
        <v>224</v>
      </c>
      <c r="C28" s="12">
        <v>0</v>
      </c>
      <c r="D28" s="10"/>
      <c r="E28" s="9" t="e">
        <f t="shared" si="0"/>
        <v>#DIV/0!</v>
      </c>
      <c r="F28" s="9">
        <f t="shared" si="1"/>
        <v>0</v>
      </c>
    </row>
    <row r="29" spans="1:6" s="15" customFormat="1" ht="31.5">
      <c r="A29" s="3">
        <v>1130000000</v>
      </c>
      <c r="B29" s="13" t="s">
        <v>130</v>
      </c>
      <c r="C29" s="5">
        <f>C30</f>
        <v>0</v>
      </c>
      <c r="D29" s="5">
        <f>D30</f>
        <v>5.4325999999999999</v>
      </c>
      <c r="E29" s="5" t="e">
        <f t="shared" si="0"/>
        <v>#DIV/0!</v>
      </c>
      <c r="F29" s="5">
        <f t="shared" si="1"/>
        <v>5.4325999999999999</v>
      </c>
    </row>
    <row r="30" spans="1:6">
      <c r="A30" s="7">
        <v>1130305005</v>
      </c>
      <c r="B30" s="8" t="s">
        <v>223</v>
      </c>
      <c r="C30" s="9">
        <v>0</v>
      </c>
      <c r="D30" s="10">
        <v>5.4325999999999999</v>
      </c>
      <c r="E30" s="9" t="e">
        <f t="shared" si="0"/>
        <v>#DIV/0!</v>
      </c>
      <c r="F30" s="9">
        <f t="shared" si="1"/>
        <v>5.4325999999999999</v>
      </c>
    </row>
    <row r="31" spans="1:6" ht="33" customHeight="1">
      <c r="A31" s="109">
        <v>1140000000</v>
      </c>
      <c r="B31" s="110" t="s">
        <v>131</v>
      </c>
      <c r="C31" s="5">
        <f>C33</f>
        <v>17.591280000000001</v>
      </c>
      <c r="D31" s="5">
        <f>D32+D33</f>
        <v>6.399</v>
      </c>
      <c r="E31" s="5">
        <f t="shared" si="0"/>
        <v>36.37597718869803</v>
      </c>
      <c r="F31" s="5">
        <f t="shared" si="1"/>
        <v>-11.19228</v>
      </c>
    </row>
    <row r="32" spans="1:6" ht="14.25" customHeight="1">
      <c r="A32" s="16">
        <v>1140200000</v>
      </c>
      <c r="B32" s="18" t="s">
        <v>221</v>
      </c>
      <c r="C32" s="9">
        <v>0</v>
      </c>
      <c r="D32" s="10">
        <v>6.399</v>
      </c>
      <c r="E32" s="9" t="e">
        <f t="shared" si="0"/>
        <v>#DIV/0!</v>
      </c>
      <c r="F32" s="9">
        <f t="shared" si="1"/>
        <v>6.399</v>
      </c>
    </row>
    <row r="33" spans="1:8" ht="17.25" customHeight="1">
      <c r="A33" s="7">
        <v>1140600000</v>
      </c>
      <c r="B33" s="8" t="s">
        <v>222</v>
      </c>
      <c r="C33" s="9">
        <v>17.591280000000001</v>
      </c>
      <c r="D33" s="10">
        <v>0</v>
      </c>
      <c r="E33" s="9">
        <f t="shared" si="0"/>
        <v>0</v>
      </c>
      <c r="F33" s="9">
        <f t="shared" si="1"/>
        <v>-17.591280000000001</v>
      </c>
    </row>
    <row r="34" spans="1:8" ht="18.75" customHeight="1">
      <c r="A34" s="3">
        <v>1160000000</v>
      </c>
      <c r="B34" s="13" t="s">
        <v>251</v>
      </c>
      <c r="C34" s="5">
        <f>C35+C36</f>
        <v>0</v>
      </c>
      <c r="D34" s="5">
        <f>D35+D36</f>
        <v>2.67699</v>
      </c>
      <c r="E34" s="5" t="e">
        <f t="shared" si="0"/>
        <v>#DIV/0!</v>
      </c>
      <c r="F34" s="5">
        <f t="shared" si="1"/>
        <v>2.67699</v>
      </c>
    </row>
    <row r="35" spans="1:8" ht="18.75" customHeight="1">
      <c r="A35" s="7">
        <v>1163305010</v>
      </c>
      <c r="B35" s="8" t="s">
        <v>267</v>
      </c>
      <c r="C35" s="9">
        <v>0</v>
      </c>
      <c r="D35" s="9">
        <v>2.67699</v>
      </c>
      <c r="E35" s="9" t="e">
        <f t="shared" si="0"/>
        <v>#DIV/0!</v>
      </c>
      <c r="F35" s="9">
        <f t="shared" si="1"/>
        <v>2.67699</v>
      </c>
    </row>
    <row r="36" spans="1:8" ht="0.75" customHeight="1">
      <c r="A36" s="7"/>
      <c r="B36" s="11"/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8" s="6" customFormat="1" ht="15" customHeight="1">
      <c r="A37" s="3">
        <v>1000000000</v>
      </c>
      <c r="B37" s="4" t="s">
        <v>18</v>
      </c>
      <c r="C37" s="127">
        <f>SUM(C4,C25)</f>
        <v>2115.6602800000001</v>
      </c>
      <c r="D37" s="127">
        <f>D4+D25</f>
        <v>1283.9312600000001</v>
      </c>
      <c r="E37" s="5">
        <f t="shared" si="0"/>
        <v>60.687023911041152</v>
      </c>
      <c r="F37" s="5">
        <f t="shared" si="1"/>
        <v>-831.72901999999999</v>
      </c>
    </row>
    <row r="38" spans="1:8" s="6" customFormat="1">
      <c r="A38" s="3">
        <v>2000000000</v>
      </c>
      <c r="B38" s="4" t="s">
        <v>19</v>
      </c>
      <c r="C38" s="5">
        <f>C39+C41+C42+C44+C45+C46+C40</f>
        <v>10216.406139999999</v>
      </c>
      <c r="D38" s="5">
        <f>D39+D41+D42+D44+D45+D46+D40</f>
        <v>9485.3090800000009</v>
      </c>
      <c r="E38" s="5">
        <f t="shared" si="0"/>
        <v>92.843891971585251</v>
      </c>
      <c r="F38" s="5">
        <f t="shared" si="1"/>
        <v>-731.09705999999824</v>
      </c>
      <c r="G38" s="19"/>
    </row>
    <row r="39" spans="1:8">
      <c r="A39" s="16">
        <v>2021000000</v>
      </c>
      <c r="B39" s="17" t="s">
        <v>20</v>
      </c>
      <c r="C39" s="12">
        <v>550.70000000000005</v>
      </c>
      <c r="D39" s="265">
        <v>440.69200000000001</v>
      </c>
      <c r="E39" s="9">
        <f t="shared" si="0"/>
        <v>80.023969493372078</v>
      </c>
      <c r="F39" s="9">
        <f t="shared" si="1"/>
        <v>-110.00800000000004</v>
      </c>
    </row>
    <row r="40" spans="1:8" ht="15.75" customHeight="1">
      <c r="A40" s="16">
        <v>2021500200</v>
      </c>
      <c r="B40" s="17" t="s">
        <v>231</v>
      </c>
      <c r="C40" s="12">
        <v>2145</v>
      </c>
      <c r="D40" s="20">
        <v>1692.1428000000001</v>
      </c>
      <c r="E40" s="9">
        <f t="shared" si="0"/>
        <v>78.887776223776228</v>
      </c>
      <c r="F40" s="9">
        <f t="shared" si="1"/>
        <v>-452.85719999999992</v>
      </c>
    </row>
    <row r="41" spans="1:8">
      <c r="A41" s="16">
        <v>2022000000</v>
      </c>
      <c r="B41" s="17" t="s">
        <v>21</v>
      </c>
      <c r="C41" s="12">
        <v>1797.84664</v>
      </c>
      <c r="D41" s="10">
        <v>1667.7349999999999</v>
      </c>
      <c r="E41" s="9">
        <f t="shared" si="0"/>
        <v>92.762917753652218</v>
      </c>
      <c r="F41" s="9">
        <f t="shared" si="1"/>
        <v>-130.11164000000008</v>
      </c>
    </row>
    <row r="42" spans="1:8" ht="13.5" customHeight="1">
      <c r="A42" s="16">
        <v>2023000000</v>
      </c>
      <c r="B42" s="17" t="s">
        <v>22</v>
      </c>
      <c r="C42" s="12">
        <v>93.018000000000001</v>
      </c>
      <c r="D42" s="187">
        <v>69.793599999999998</v>
      </c>
      <c r="E42" s="9">
        <f t="shared" si="0"/>
        <v>75.03235932830205</v>
      </c>
      <c r="F42" s="9">
        <f t="shared" si="1"/>
        <v>-23.224400000000003</v>
      </c>
    </row>
    <row r="43" spans="1:8" hidden="1">
      <c r="A43" s="16">
        <v>2070503010</v>
      </c>
      <c r="B43" s="17" t="s">
        <v>270</v>
      </c>
      <c r="C43" s="12">
        <v>0</v>
      </c>
      <c r="D43" s="187">
        <v>0</v>
      </c>
      <c r="E43" s="9" t="e">
        <f t="shared" si="0"/>
        <v>#DIV/0!</v>
      </c>
      <c r="F43" s="9">
        <f t="shared" si="1"/>
        <v>0</v>
      </c>
    </row>
    <row r="44" spans="1:8" ht="27.75" customHeight="1">
      <c r="A44" s="16">
        <v>2020400000</v>
      </c>
      <c r="B44" s="17" t="s">
        <v>23</v>
      </c>
      <c r="C44" s="12">
        <v>5389.3578200000002</v>
      </c>
      <c r="D44" s="188">
        <v>5374.4620000000004</v>
      </c>
      <c r="E44" s="9">
        <f t="shared" si="0"/>
        <v>99.723606772875215</v>
      </c>
      <c r="F44" s="9">
        <f t="shared" si="1"/>
        <v>-14.89581999999973</v>
      </c>
    </row>
    <row r="45" spans="1:8" ht="18" customHeight="1">
      <c r="A45" s="16">
        <v>2070000000</v>
      </c>
      <c r="B45" s="18" t="s">
        <v>297</v>
      </c>
      <c r="C45" s="12">
        <v>240.48367999999999</v>
      </c>
      <c r="D45" s="188">
        <v>240.48367999999999</v>
      </c>
      <c r="E45" s="9">
        <v>922</v>
      </c>
      <c r="F45" s="9">
        <f t="shared" si="1"/>
        <v>0</v>
      </c>
      <c r="G45" s="247"/>
      <c r="H45" s="247"/>
    </row>
    <row r="46" spans="1:8" ht="15.75" hidden="1" customHeight="1">
      <c r="A46" s="7">
        <v>2190500005</v>
      </c>
      <c r="B46" s="11" t="s">
        <v>25</v>
      </c>
      <c r="C46" s="14"/>
      <c r="D46" s="14"/>
      <c r="E46" s="5"/>
      <c r="F46" s="5">
        <f>SUM(D46-C46)</f>
        <v>0</v>
      </c>
    </row>
    <row r="47" spans="1:8" s="6" customFormat="1" ht="31.5" hidden="1">
      <c r="A47" s="3">
        <v>3000000000</v>
      </c>
      <c r="B47" s="13" t="s">
        <v>26</v>
      </c>
      <c r="C47" s="191">
        <v>0</v>
      </c>
      <c r="D47" s="14">
        <v>0</v>
      </c>
      <c r="E47" s="5" t="e">
        <f t="shared" si="0"/>
        <v>#DIV/0!</v>
      </c>
      <c r="F47" s="5">
        <f t="shared" si="1"/>
        <v>0</v>
      </c>
    </row>
    <row r="48" spans="1:8" s="6" customFormat="1" ht="15" customHeight="1">
      <c r="A48" s="3"/>
      <c r="B48" s="4" t="s">
        <v>27</v>
      </c>
      <c r="C48" s="449">
        <f>SUM(C37,C38,C47)</f>
        <v>12332.066419999999</v>
      </c>
      <c r="D48" s="450">
        <f>D37+D38</f>
        <v>10769.24034</v>
      </c>
      <c r="E48" s="5">
        <f t="shared" si="0"/>
        <v>87.32713539828633</v>
      </c>
      <c r="F48" s="5">
        <f t="shared" si="1"/>
        <v>-1562.8260799999989</v>
      </c>
      <c r="G48" s="200"/>
      <c r="H48" s="200"/>
    </row>
    <row r="49" spans="1:6" s="6" customFormat="1">
      <c r="A49" s="3"/>
      <c r="B49" s="21" t="s">
        <v>320</v>
      </c>
      <c r="C49" s="250">
        <f>C48-C95</f>
        <v>-52.274429999999484</v>
      </c>
      <c r="D49" s="250">
        <f>D48-D95</f>
        <v>111.00859000000128</v>
      </c>
      <c r="E49" s="22"/>
      <c r="F49" s="22"/>
    </row>
    <row r="50" spans="1:6" ht="8.25" customHeight="1">
      <c r="A50" s="23"/>
      <c r="B50" s="24"/>
      <c r="C50" s="218"/>
      <c r="D50" s="218"/>
      <c r="E50" s="26"/>
      <c r="F50" s="27"/>
    </row>
    <row r="51" spans="1:6" ht="50.25" customHeight="1">
      <c r="A51" s="28" t="s">
        <v>0</v>
      </c>
      <c r="B51" s="28" t="s">
        <v>28</v>
      </c>
      <c r="C51" s="72" t="s">
        <v>411</v>
      </c>
      <c r="D51" s="73" t="s">
        <v>422</v>
      </c>
      <c r="E51" s="72" t="s">
        <v>2</v>
      </c>
      <c r="F51" s="74" t="s">
        <v>3</v>
      </c>
    </row>
    <row r="52" spans="1:6" ht="18" customHeight="1">
      <c r="A52" s="29">
        <v>1</v>
      </c>
      <c r="B52" s="28">
        <v>2</v>
      </c>
      <c r="C52" s="87">
        <v>3</v>
      </c>
      <c r="D52" s="87">
        <v>4</v>
      </c>
      <c r="E52" s="87">
        <v>5</v>
      </c>
      <c r="F52" s="87">
        <v>6</v>
      </c>
    </row>
    <row r="53" spans="1:6" s="6" customFormat="1">
      <c r="A53" s="30" t="s">
        <v>29</v>
      </c>
      <c r="B53" s="31" t="s">
        <v>30</v>
      </c>
      <c r="C53" s="32">
        <f>C54+C55+C56+C57+C58+C60+C59</f>
        <v>1294.6619999999998</v>
      </c>
      <c r="D53" s="32">
        <f>D54+D55+D56+D57+D58+D60+D59</f>
        <v>881.13025000000005</v>
      </c>
      <c r="E53" s="34">
        <f>SUM(D53/C53*100)</f>
        <v>68.058709531908718</v>
      </c>
      <c r="F53" s="34">
        <f>SUM(D53-C53)</f>
        <v>-413.53174999999976</v>
      </c>
    </row>
    <row r="54" spans="1:6" s="6" customFormat="1" ht="31.5" hidden="1">
      <c r="A54" s="35" t="s">
        <v>31</v>
      </c>
      <c r="B54" s="36" t="s">
        <v>32</v>
      </c>
      <c r="C54" s="37"/>
      <c r="D54" s="37"/>
      <c r="E54" s="38"/>
      <c r="F54" s="38"/>
    </row>
    <row r="55" spans="1:6" ht="20.25" customHeight="1">
      <c r="A55" s="35" t="s">
        <v>33</v>
      </c>
      <c r="B55" s="39" t="s">
        <v>34</v>
      </c>
      <c r="C55" s="37">
        <v>1286.5719999999999</v>
      </c>
      <c r="D55" s="37">
        <v>878.04075</v>
      </c>
      <c r="E55" s="38">
        <f t="shared" ref="E55:E95" si="3">SUM(D55/C55*100)</f>
        <v>68.246530314665648</v>
      </c>
      <c r="F55" s="38">
        <f t="shared" ref="F55:F95" si="4">SUM(D55-C55)</f>
        <v>-408.53124999999989</v>
      </c>
    </row>
    <row r="56" spans="1:6" ht="16.5" hidden="1" customHeight="1">
      <c r="A56" s="35" t="s">
        <v>35</v>
      </c>
      <c r="B56" s="39" t="s">
        <v>36</v>
      </c>
      <c r="C56" s="37"/>
      <c r="D56" s="37"/>
      <c r="E56" s="38"/>
      <c r="F56" s="38">
        <f t="shared" si="4"/>
        <v>0</v>
      </c>
    </row>
    <row r="57" spans="1:6" ht="31.5" hidden="1" customHeight="1">
      <c r="A57" s="35" t="s">
        <v>37</v>
      </c>
      <c r="B57" s="39" t="s">
        <v>38</v>
      </c>
      <c r="C57" s="37"/>
      <c r="D57" s="37"/>
      <c r="E57" s="38" t="e">
        <f t="shared" si="3"/>
        <v>#DIV/0!</v>
      </c>
      <c r="F57" s="38">
        <f t="shared" si="4"/>
        <v>0</v>
      </c>
    </row>
    <row r="58" spans="1:6" ht="0.75" hidden="1" customHeight="1">
      <c r="A58" s="35" t="s">
        <v>39</v>
      </c>
      <c r="B58" s="39" t="s">
        <v>40</v>
      </c>
      <c r="C58" s="37">
        <v>0</v>
      </c>
      <c r="D58" s="37">
        <v>0</v>
      </c>
      <c r="E58" s="38" t="e">
        <f t="shared" si="3"/>
        <v>#DIV/0!</v>
      </c>
      <c r="F58" s="38">
        <f t="shared" si="4"/>
        <v>0</v>
      </c>
    </row>
    <row r="59" spans="1:6" ht="18" customHeight="1">
      <c r="A59" s="35" t="s">
        <v>41</v>
      </c>
      <c r="B59" s="39" t="s">
        <v>42</v>
      </c>
      <c r="C59" s="40">
        <v>5</v>
      </c>
      <c r="D59" s="40">
        <v>0</v>
      </c>
      <c r="E59" s="38">
        <f t="shared" si="3"/>
        <v>0</v>
      </c>
      <c r="F59" s="38">
        <f t="shared" si="4"/>
        <v>-5</v>
      </c>
    </row>
    <row r="60" spans="1:6" ht="15.75" customHeight="1">
      <c r="A60" s="35" t="s">
        <v>43</v>
      </c>
      <c r="B60" s="39" t="s">
        <v>44</v>
      </c>
      <c r="C60" s="37">
        <v>3.09</v>
      </c>
      <c r="D60" s="37">
        <v>3.0895000000000001</v>
      </c>
      <c r="E60" s="38">
        <f t="shared" si="3"/>
        <v>99.983818770226549</v>
      </c>
      <c r="F60" s="38">
        <f t="shared" si="4"/>
        <v>-4.9999999999972289E-4</v>
      </c>
    </row>
    <row r="61" spans="1:6" s="6" customFormat="1">
      <c r="A61" s="41" t="s">
        <v>45</v>
      </c>
      <c r="B61" s="42" t="s">
        <v>46</v>
      </c>
      <c r="C61" s="32">
        <f>C62</f>
        <v>89.944999999999993</v>
      </c>
      <c r="D61" s="32">
        <f>D62</f>
        <v>43.616230000000002</v>
      </c>
      <c r="E61" s="34">
        <f t="shared" si="3"/>
        <v>48.492111846128196</v>
      </c>
      <c r="F61" s="34">
        <f t="shared" si="4"/>
        <v>-46.328769999999992</v>
      </c>
    </row>
    <row r="62" spans="1:6">
      <c r="A62" s="43" t="s">
        <v>47</v>
      </c>
      <c r="B62" s="44" t="s">
        <v>48</v>
      </c>
      <c r="C62" s="37">
        <v>89.944999999999993</v>
      </c>
      <c r="D62" s="37">
        <v>43.616230000000002</v>
      </c>
      <c r="E62" s="38">
        <f t="shared" si="3"/>
        <v>48.492111846128196</v>
      </c>
      <c r="F62" s="38">
        <f t="shared" si="4"/>
        <v>-46.328769999999992</v>
      </c>
    </row>
    <row r="63" spans="1:6" s="6" customFormat="1" ht="16.5" customHeight="1">
      <c r="A63" s="30" t="s">
        <v>49</v>
      </c>
      <c r="B63" s="31" t="s">
        <v>50</v>
      </c>
      <c r="C63" s="32">
        <f>C67+C66+C68</f>
        <v>18.399999999999999</v>
      </c>
      <c r="D63" s="32">
        <f>D67+D66</f>
        <v>6.1354300000000004</v>
      </c>
      <c r="E63" s="34">
        <f t="shared" si="3"/>
        <v>33.344728260869573</v>
      </c>
      <c r="F63" s="34">
        <f t="shared" si="4"/>
        <v>-12.264569999999999</v>
      </c>
    </row>
    <row r="64" spans="1:6" hidden="1">
      <c r="A64" s="35" t="s">
        <v>51</v>
      </c>
      <c r="B64" s="39" t="s">
        <v>52</v>
      </c>
      <c r="C64" s="37"/>
      <c r="D64" s="37"/>
      <c r="E64" s="34" t="e">
        <f t="shared" si="3"/>
        <v>#DIV/0!</v>
      </c>
      <c r="F64" s="34">
        <f t="shared" si="4"/>
        <v>0</v>
      </c>
    </row>
    <row r="65" spans="1:7" ht="19.5" hidden="1" customHeight="1">
      <c r="A65" s="45" t="s">
        <v>53</v>
      </c>
      <c r="B65" s="39" t="s">
        <v>54</v>
      </c>
      <c r="C65" s="37"/>
      <c r="D65" s="37"/>
      <c r="E65" s="34" t="e">
        <f t="shared" si="3"/>
        <v>#DIV/0!</v>
      </c>
      <c r="F65" s="34">
        <f t="shared" si="4"/>
        <v>0</v>
      </c>
    </row>
    <row r="66" spans="1:7" ht="18" customHeight="1">
      <c r="A66" s="46" t="s">
        <v>55</v>
      </c>
      <c r="B66" s="47" t="s">
        <v>56</v>
      </c>
      <c r="C66" s="96">
        <v>2.4</v>
      </c>
      <c r="D66" s="37">
        <v>0</v>
      </c>
      <c r="E66" s="34">
        <f t="shared" si="3"/>
        <v>0</v>
      </c>
      <c r="F66" s="34">
        <f t="shared" si="4"/>
        <v>-2.4</v>
      </c>
    </row>
    <row r="67" spans="1:7" ht="15.75" customHeight="1">
      <c r="A67" s="46" t="s">
        <v>218</v>
      </c>
      <c r="B67" s="47" t="s">
        <v>219</v>
      </c>
      <c r="C67" s="37">
        <v>14</v>
      </c>
      <c r="D67" s="37">
        <v>6.1354300000000004</v>
      </c>
      <c r="E67" s="34">
        <f t="shared" si="3"/>
        <v>43.824500000000008</v>
      </c>
      <c r="F67" s="34">
        <f t="shared" si="4"/>
        <v>-7.8645699999999996</v>
      </c>
    </row>
    <row r="68" spans="1:7" ht="15.75" customHeight="1">
      <c r="A68" s="46" t="s">
        <v>357</v>
      </c>
      <c r="B68" s="47" t="s">
        <v>358</v>
      </c>
      <c r="C68" s="37">
        <v>2</v>
      </c>
      <c r="D68" s="37"/>
      <c r="E68" s="34"/>
      <c r="F68" s="34"/>
    </row>
    <row r="69" spans="1:7" s="6" customFormat="1">
      <c r="A69" s="30" t="s">
        <v>57</v>
      </c>
      <c r="B69" s="31" t="s">
        <v>58</v>
      </c>
      <c r="C69" s="48">
        <f>SUM(C70:C73)</f>
        <v>4145.6548999999995</v>
      </c>
      <c r="D69" s="48">
        <f>SUM(D70:D73)</f>
        <v>3728.3916899999999</v>
      </c>
      <c r="E69" s="34">
        <f t="shared" si="3"/>
        <v>89.93492656612591</v>
      </c>
      <c r="F69" s="34">
        <f t="shared" si="4"/>
        <v>-417.26320999999962</v>
      </c>
    </row>
    <row r="70" spans="1:7" ht="15" customHeight="1">
      <c r="A70" s="35" t="s">
        <v>59</v>
      </c>
      <c r="B70" s="39" t="s">
        <v>60</v>
      </c>
      <c r="C70" s="49">
        <v>8.0429999999999993</v>
      </c>
      <c r="D70" s="37">
        <v>5.3620000000000001</v>
      </c>
      <c r="E70" s="38">
        <f t="shared" si="3"/>
        <v>66.666666666666671</v>
      </c>
      <c r="F70" s="38">
        <f t="shared" si="4"/>
        <v>-2.6809999999999992</v>
      </c>
    </row>
    <row r="71" spans="1:7" s="6" customFormat="1" ht="18" customHeight="1">
      <c r="A71" s="35" t="s">
        <v>61</v>
      </c>
      <c r="B71" s="39" t="s">
        <v>62</v>
      </c>
      <c r="C71" s="49">
        <v>1231.0358699999999</v>
      </c>
      <c r="D71" s="37">
        <v>1229.20525</v>
      </c>
      <c r="E71" s="38">
        <f t="shared" si="3"/>
        <v>99.851294341244497</v>
      </c>
      <c r="F71" s="38">
        <f t="shared" si="4"/>
        <v>-1.8306199999999535</v>
      </c>
      <c r="G71" s="50"/>
    </row>
    <row r="72" spans="1:7">
      <c r="A72" s="35" t="s">
        <v>63</v>
      </c>
      <c r="B72" s="39" t="s">
        <v>64</v>
      </c>
      <c r="C72" s="49">
        <v>2680.5760300000002</v>
      </c>
      <c r="D72" s="37">
        <v>2282.3698199999999</v>
      </c>
      <c r="E72" s="38">
        <f t="shared" si="3"/>
        <v>85.144752264310881</v>
      </c>
      <c r="F72" s="38">
        <f t="shared" si="4"/>
        <v>-398.20621000000028</v>
      </c>
    </row>
    <row r="73" spans="1:7">
      <c r="A73" s="35" t="s">
        <v>65</v>
      </c>
      <c r="B73" s="39" t="s">
        <v>66</v>
      </c>
      <c r="C73" s="49">
        <v>226</v>
      </c>
      <c r="D73" s="37">
        <v>211.45462000000001</v>
      </c>
      <c r="E73" s="38">
        <f t="shared" si="3"/>
        <v>93.563991150442476</v>
      </c>
      <c r="F73" s="38">
        <f t="shared" si="4"/>
        <v>-14.545379999999994</v>
      </c>
    </row>
    <row r="74" spans="1:7" s="6" customFormat="1" ht="16.5" customHeight="1">
      <c r="A74" s="30" t="s">
        <v>67</v>
      </c>
      <c r="B74" s="31" t="s">
        <v>68</v>
      </c>
      <c r="C74" s="32">
        <f>SUM(C75:C77)</f>
        <v>448.59332999999998</v>
      </c>
      <c r="D74" s="32">
        <f>SUM(D76:D77)</f>
        <v>351.56835000000001</v>
      </c>
      <c r="E74" s="34">
        <f t="shared" si="3"/>
        <v>78.371283407178609</v>
      </c>
      <c r="F74" s="34">
        <f t="shared" si="4"/>
        <v>-97.024979999999971</v>
      </c>
    </row>
    <row r="75" spans="1:7" hidden="1">
      <c r="A75" s="35" t="s">
        <v>69</v>
      </c>
      <c r="B75" s="51" t="s">
        <v>70</v>
      </c>
      <c r="C75" s="37">
        <v>0</v>
      </c>
      <c r="D75" s="37">
        <v>0</v>
      </c>
      <c r="E75" s="38" t="e">
        <f t="shared" si="3"/>
        <v>#DIV/0!</v>
      </c>
      <c r="F75" s="38">
        <f t="shared" si="4"/>
        <v>0</v>
      </c>
    </row>
    <row r="76" spans="1:7" ht="17.25" customHeight="1">
      <c r="A76" s="35" t="s">
        <v>71</v>
      </c>
      <c r="B76" s="51" t="s">
        <v>72</v>
      </c>
      <c r="C76" s="37">
        <v>0</v>
      </c>
      <c r="D76" s="37">
        <v>0</v>
      </c>
      <c r="E76" s="38" t="e">
        <f t="shared" si="3"/>
        <v>#DIV/0!</v>
      </c>
      <c r="F76" s="38">
        <f t="shared" si="4"/>
        <v>0</v>
      </c>
    </row>
    <row r="77" spans="1:7">
      <c r="A77" s="35" t="s">
        <v>73</v>
      </c>
      <c r="B77" s="39" t="s">
        <v>74</v>
      </c>
      <c r="C77" s="37">
        <v>448.59332999999998</v>
      </c>
      <c r="D77" s="37">
        <v>351.56835000000001</v>
      </c>
      <c r="E77" s="38">
        <f>SUM(D77/C77*100)</f>
        <v>78.371283407178609</v>
      </c>
      <c r="F77" s="38">
        <f t="shared" si="4"/>
        <v>-97.024979999999971</v>
      </c>
    </row>
    <row r="78" spans="1:7" s="6" customFormat="1">
      <c r="A78" s="30" t="s">
        <v>85</v>
      </c>
      <c r="B78" s="31" t="s">
        <v>86</v>
      </c>
      <c r="C78" s="32">
        <f>C79</f>
        <v>6384.80062</v>
      </c>
      <c r="D78" s="32">
        <f>SUM(D79)</f>
        <v>5646.1048000000001</v>
      </c>
      <c r="E78" s="34">
        <f t="shared" si="3"/>
        <v>88.430401136002899</v>
      </c>
      <c r="F78" s="34">
        <f t="shared" si="4"/>
        <v>-738.69581999999991</v>
      </c>
    </row>
    <row r="79" spans="1:7" ht="20.25" customHeight="1">
      <c r="A79" s="35" t="s">
        <v>87</v>
      </c>
      <c r="B79" s="39" t="s">
        <v>233</v>
      </c>
      <c r="C79" s="37">
        <v>6384.80062</v>
      </c>
      <c r="D79" s="37">
        <v>5646.1048000000001</v>
      </c>
      <c r="E79" s="38">
        <f t="shared" si="3"/>
        <v>88.430401136002899</v>
      </c>
      <c r="F79" s="38">
        <f t="shared" si="4"/>
        <v>-738.69581999999991</v>
      </c>
    </row>
    <row r="80" spans="1:7" s="6" customFormat="1" ht="0.75" customHeight="1">
      <c r="A80" s="52">
        <v>1000</v>
      </c>
      <c r="B80" s="31" t="s">
        <v>88</v>
      </c>
      <c r="C80" s="32">
        <f>SUM(C81:C84)</f>
        <v>0</v>
      </c>
      <c r="D80" s="32">
        <f>SUM(D81:D84)</f>
        <v>0</v>
      </c>
      <c r="E80" s="34" t="e">
        <f t="shared" si="3"/>
        <v>#DIV/0!</v>
      </c>
      <c r="F80" s="34">
        <f t="shared" si="4"/>
        <v>0</v>
      </c>
    </row>
    <row r="81" spans="1:6" ht="1.5" customHeight="1">
      <c r="A81" s="53">
        <v>1001</v>
      </c>
      <c r="B81" s="54" t="s">
        <v>89</v>
      </c>
      <c r="C81" s="37"/>
      <c r="D81" s="37"/>
      <c r="E81" s="38" t="e">
        <f t="shared" si="3"/>
        <v>#DIV/0!</v>
      </c>
      <c r="F81" s="38">
        <f t="shared" si="4"/>
        <v>0</v>
      </c>
    </row>
    <row r="82" spans="1:6" ht="27" hidden="1" customHeight="1">
      <c r="A82" s="53">
        <v>1003</v>
      </c>
      <c r="B82" s="54" t="s">
        <v>90</v>
      </c>
      <c r="C82" s="37">
        <v>0</v>
      </c>
      <c r="D82" s="37">
        <v>0</v>
      </c>
      <c r="E82" s="38" t="e">
        <f t="shared" si="3"/>
        <v>#DIV/0!</v>
      </c>
      <c r="F82" s="38">
        <f t="shared" si="4"/>
        <v>0</v>
      </c>
    </row>
    <row r="83" spans="1:6" ht="27.75" hidden="1" customHeight="1">
      <c r="A83" s="53">
        <v>1004</v>
      </c>
      <c r="B83" s="54" t="s">
        <v>91</v>
      </c>
      <c r="C83" s="37"/>
      <c r="D83" s="55"/>
      <c r="E83" s="38" t="e">
        <f t="shared" si="3"/>
        <v>#DIV/0!</v>
      </c>
      <c r="F83" s="38">
        <f t="shared" si="4"/>
        <v>0</v>
      </c>
    </row>
    <row r="84" spans="1:6" ht="23.25" hidden="1" customHeight="1">
      <c r="A84" s="35" t="s">
        <v>92</v>
      </c>
      <c r="B84" s="39" t="s">
        <v>93</v>
      </c>
      <c r="C84" s="37">
        <v>0</v>
      </c>
      <c r="D84" s="37">
        <v>0</v>
      </c>
      <c r="E84" s="38"/>
      <c r="F84" s="38">
        <f t="shared" si="4"/>
        <v>0</v>
      </c>
    </row>
    <row r="85" spans="1:6" ht="17.25" customHeight="1">
      <c r="A85" s="30" t="s">
        <v>94</v>
      </c>
      <c r="B85" s="31" t="s">
        <v>95</v>
      </c>
      <c r="C85" s="32">
        <f>C86+C87+C88+C89+C90</f>
        <v>2.2850000000000001</v>
      </c>
      <c r="D85" s="32">
        <f>D86+D87+D88+D89+D90</f>
        <v>1.2849999999999999</v>
      </c>
      <c r="E85" s="38">
        <f t="shared" si="3"/>
        <v>56.236323851203494</v>
      </c>
      <c r="F85" s="22">
        <f>F86+F87+F88+F89+F90</f>
        <v>-1.0000000000000002</v>
      </c>
    </row>
    <row r="86" spans="1:6" ht="15" customHeight="1">
      <c r="A86" s="35" t="s">
        <v>96</v>
      </c>
      <c r="B86" s="39" t="s">
        <v>97</v>
      </c>
      <c r="C86" s="237">
        <v>2.2850000000000001</v>
      </c>
      <c r="D86" s="237">
        <v>1.2849999999999999</v>
      </c>
      <c r="E86" s="38">
        <f t="shared" si="3"/>
        <v>56.236323851203494</v>
      </c>
      <c r="F86" s="38">
        <f>SUM(D86-C86)</f>
        <v>-1.0000000000000002</v>
      </c>
    </row>
    <row r="87" spans="1:6" ht="15.75" hidden="1" customHeight="1">
      <c r="A87" s="35" t="s">
        <v>98</v>
      </c>
      <c r="B87" s="39" t="s">
        <v>99</v>
      </c>
      <c r="C87" s="237"/>
      <c r="D87" s="237"/>
      <c r="E87" s="38" t="e">
        <f t="shared" si="3"/>
        <v>#DIV/0!</v>
      </c>
      <c r="F87" s="38">
        <f>SUM(D87-C87)</f>
        <v>0</v>
      </c>
    </row>
    <row r="88" spans="1:6" ht="15.75" hidden="1" customHeight="1">
      <c r="A88" s="35" t="s">
        <v>100</v>
      </c>
      <c r="B88" s="39" t="s">
        <v>101</v>
      </c>
      <c r="C88" s="237"/>
      <c r="D88" s="237"/>
      <c r="E88" s="38" t="e">
        <f t="shared" si="3"/>
        <v>#DIV/0!</v>
      </c>
      <c r="F88" s="38"/>
    </row>
    <row r="89" spans="1:6" ht="15.75" hidden="1" customHeight="1">
      <c r="A89" s="35" t="s">
        <v>102</v>
      </c>
      <c r="B89" s="39" t="s">
        <v>103</v>
      </c>
      <c r="C89" s="237"/>
      <c r="D89" s="237"/>
      <c r="E89" s="38" t="e">
        <f t="shared" si="3"/>
        <v>#DIV/0!</v>
      </c>
      <c r="F89" s="38"/>
    </row>
    <row r="90" spans="1:6" ht="15.75" hidden="1" customHeight="1">
      <c r="A90" s="35" t="s">
        <v>104</v>
      </c>
      <c r="B90" s="39" t="s">
        <v>105</v>
      </c>
      <c r="C90" s="237"/>
      <c r="D90" s="237"/>
      <c r="E90" s="38" t="e">
        <f t="shared" si="3"/>
        <v>#DIV/0!</v>
      </c>
      <c r="F90" s="38"/>
    </row>
    <row r="91" spans="1:6" s="6" customFormat="1" ht="16.5" customHeight="1">
      <c r="A91" s="52">
        <v>1400</v>
      </c>
      <c r="B91" s="56" t="s">
        <v>114</v>
      </c>
      <c r="C91" s="238">
        <f>C92+C93+C94</f>
        <v>0</v>
      </c>
      <c r="D91" s="238">
        <f>SUM(D92:D94)</f>
        <v>0</v>
      </c>
      <c r="E91" s="34" t="e">
        <f t="shared" si="3"/>
        <v>#DIV/0!</v>
      </c>
      <c r="F91" s="34">
        <f t="shared" si="4"/>
        <v>0</v>
      </c>
    </row>
    <row r="92" spans="1:6" ht="23.25" hidden="1" customHeight="1">
      <c r="A92" s="53">
        <v>1401</v>
      </c>
      <c r="B92" s="54" t="s">
        <v>115</v>
      </c>
      <c r="C92" s="239"/>
      <c r="D92" s="237"/>
      <c r="E92" s="38" t="e">
        <f t="shared" si="3"/>
        <v>#DIV/0!</v>
      </c>
      <c r="F92" s="38">
        <f t="shared" si="4"/>
        <v>0</v>
      </c>
    </row>
    <row r="93" spans="1:6" ht="19.5" hidden="1" customHeight="1">
      <c r="A93" s="53">
        <v>1402</v>
      </c>
      <c r="B93" s="54" t="s">
        <v>116</v>
      </c>
      <c r="C93" s="239"/>
      <c r="D93" s="237"/>
      <c r="E93" s="38" t="e">
        <f t="shared" si="3"/>
        <v>#DIV/0!</v>
      </c>
      <c r="F93" s="38">
        <f t="shared" si="4"/>
        <v>0</v>
      </c>
    </row>
    <row r="94" spans="1:6" ht="17.25" hidden="1" customHeight="1">
      <c r="A94" s="53">
        <v>1403</v>
      </c>
      <c r="B94" s="54" t="s">
        <v>117</v>
      </c>
      <c r="C94" s="240">
        <v>0</v>
      </c>
      <c r="D94" s="241">
        <v>0</v>
      </c>
      <c r="E94" s="38" t="e">
        <f t="shared" si="3"/>
        <v>#DIV/0!</v>
      </c>
      <c r="F94" s="38">
        <f t="shared" si="4"/>
        <v>0</v>
      </c>
    </row>
    <row r="95" spans="1:6" s="6" customFormat="1" ht="15.75" customHeight="1">
      <c r="A95" s="52"/>
      <c r="B95" s="57" t="s">
        <v>118</v>
      </c>
      <c r="C95" s="450">
        <f>C53+C61+C63+C69+C74+C78+C85</f>
        <v>12384.340849999999</v>
      </c>
      <c r="D95" s="450">
        <f>D53+D61+D63+D69+D74+D78+D85</f>
        <v>10658.231749999999</v>
      </c>
      <c r="E95" s="34">
        <f t="shared" si="3"/>
        <v>86.062164140128615</v>
      </c>
      <c r="F95" s="34">
        <f t="shared" si="4"/>
        <v>-1726.1090999999997</v>
      </c>
    </row>
    <row r="96" spans="1:6" ht="16.5" customHeight="1">
      <c r="C96" s="126"/>
      <c r="D96" s="101"/>
    </row>
    <row r="97" spans="1:4" s="113" customFormat="1" ht="20.25" customHeight="1">
      <c r="A97" s="111" t="s">
        <v>119</v>
      </c>
      <c r="B97" s="111"/>
      <c r="C97" s="129"/>
      <c r="D97" s="112"/>
    </row>
    <row r="98" spans="1:4" s="113" customFormat="1" ht="13.5" customHeight="1">
      <c r="A98" s="114" t="s">
        <v>120</v>
      </c>
      <c r="B98" s="114"/>
      <c r="C98" s="118" t="s">
        <v>121</v>
      </c>
    </row>
    <row r="100" spans="1:4" ht="5.25" customHeight="1"/>
  </sheetData>
  <customSheetViews>
    <customSheetView guid="{61FF8493-E373-4DFF-BB86-59B971567639}" scale="70" showPageBreaks="1" hiddenRows="1" view="pageBreakPreview">
      <selection activeCell="D52" sqref="D52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cale="70" showPageBreaks="1" hiddenRows="1" view="pageBreakPreview">
      <selection activeCell="I74" sqref="I73:I74"/>
      <pageMargins left="0.7" right="0.7" top="0.75" bottom="0.75" header="0.3" footer="0.3"/>
      <pageSetup paperSize="9" scale="56" orientation="portrait" r:id="rId2"/>
    </customSheetView>
    <customSheetView guid="{B31C8DB7-3E78-4144-A6B5-8DE36DE63F0E}" hiddenRows="1" topLeftCell="A40">
      <selection activeCell="D79" sqref="D79"/>
      <pageMargins left="0.7" right="0.7" top="0.75" bottom="0.75" header="0.3" footer="0.3"/>
      <pageSetup paperSize="9" scale="62" orientation="portrait" r:id="rId3"/>
    </customSheetView>
    <customSheetView guid="{1A52382B-3765-4E8C-903F-6B8919B7242E}" hiddenRows="1" topLeftCell="A31">
      <selection activeCell="H48" sqref="G48:H48"/>
      <pageMargins left="0.7" right="0.7" top="0.75" bottom="0.75" header="0.3" footer="0.3"/>
      <pageSetup paperSize="9" scale="62" orientation="portrait" r:id="rId4"/>
    </customSheetView>
    <customSheetView guid="{A54C432C-6C68-4B53-A75C-446EB3A61B2B}" scale="70" showPageBreaks="1" hiddenRows="1" view="pageBreakPreview" topLeftCell="A51">
      <selection activeCell="D84" sqref="D84"/>
      <pageMargins left="0.70866141732283472" right="0.70866141732283472" top="0.74803149606299213" bottom="0.74803149606299213" header="0.31496062992125984" footer="0.31496062992125984"/>
      <pageSetup paperSize="9" scale="65" orientation="portrait" r:id="rId5"/>
    </customSheetView>
    <customSheetView guid="{3DCB9AAA-F09C-4EA6-B992-F93E466D374A}" hiddenRows="1" topLeftCell="A6">
      <selection activeCell="D28" sqref="D28"/>
      <pageMargins left="0.7" right="0.7" top="0.75" bottom="0.75" header="0.3" footer="0.3"/>
      <pageSetup paperSize="9" scale="62" orientation="portrait" r:id="rId6"/>
    </customSheetView>
    <customSheetView guid="{1718F1EE-9F48-4DBE-9531-3B70F9C4A5DD}" scale="70" showPageBreaks="1" hiddenRows="1" view="pageBreakPreview" topLeftCell="A6">
      <selection activeCell="C27" sqref="C27"/>
      <pageMargins left="0.7" right="0.7" top="0.75" bottom="0.75" header="0.3" footer="0.3"/>
      <pageSetup paperSize="9" scale="64" orientation="portrait" r:id="rId7"/>
    </customSheetView>
    <customSheetView guid="{42584DC0-1D41-4C93-9B38-C388E7B8DAC4}" scale="70" showPageBreaks="1" hiddenRows="1" view="pageBreakPreview">
      <selection activeCell="A2" sqref="A2:F2"/>
      <pageMargins left="0.7" right="0.7" top="0.75" bottom="0.75" header="0.3" footer="0.3"/>
      <pageSetup paperSize="9" scale="64" orientation="portrait" r:id="rId8"/>
    </customSheetView>
    <customSheetView guid="{B30CE22D-C12F-4E12-8BB9-3AAE0A6991CC}" scale="70" showPageBreaks="1" hiddenRows="1" view="pageBreakPreview">
      <selection activeCell="C6" sqref="C6"/>
      <pageMargins left="0.70866141732283472" right="0.70866141732283472" top="0.74803149606299213" bottom="0.74803149606299213" header="0.31496062992125984" footer="0.31496062992125984"/>
      <pageSetup paperSize="9" scale="52" orientation="portrait" r:id="rId9"/>
    </customSheetView>
    <customSheetView guid="{61528DAC-5C4C-48F4-ADE2-8A724B05A086}" scale="70" showPageBreaks="1" hiddenRows="1" view="pageBreakPreview">
      <selection activeCell="D52" sqref="D52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FN33"/>
  <sheetViews>
    <sheetView view="pageBreakPreview" zoomScale="75" zoomScaleSheetLayoutView="75" workbookViewId="0">
      <selection activeCell="BO30" sqref="BO30"/>
    </sheetView>
  </sheetViews>
  <sheetFormatPr defaultRowHeight="15"/>
  <cols>
    <col min="1" max="1" width="6.140625" style="153" customWidth="1"/>
    <col min="2" max="2" width="26.42578125" style="153" customWidth="1"/>
    <col min="3" max="3" width="18.7109375" style="153" bestFit="1" customWidth="1"/>
    <col min="4" max="4" width="20.7109375" style="154" bestFit="1" customWidth="1"/>
    <col min="5" max="5" width="13.28515625" style="153" bestFit="1" customWidth="1"/>
    <col min="6" max="6" width="17.42578125" style="153" customWidth="1"/>
    <col min="7" max="7" width="16.85546875" style="153" customWidth="1"/>
    <col min="8" max="8" width="13" style="153" bestFit="1" customWidth="1"/>
    <col min="9" max="9" width="15.5703125" style="153" customWidth="1"/>
    <col min="10" max="10" width="17" style="153" customWidth="1"/>
    <col min="11" max="11" width="13" style="153" bestFit="1" customWidth="1"/>
    <col min="12" max="12" width="15.140625" style="153" customWidth="1"/>
    <col min="13" max="13" width="17.28515625" style="153" bestFit="1" customWidth="1"/>
    <col min="14" max="14" width="13" style="153" bestFit="1" customWidth="1"/>
    <col min="15" max="15" width="14" style="153" bestFit="1" customWidth="1"/>
    <col min="16" max="16" width="15.7109375" style="153" customWidth="1"/>
    <col min="17" max="17" width="13" style="153" bestFit="1" customWidth="1"/>
    <col min="18" max="18" width="16.7109375" style="153" bestFit="1" customWidth="1"/>
    <col min="19" max="19" width="17.28515625" style="153" bestFit="1" customWidth="1"/>
    <col min="20" max="20" width="10" style="153" customWidth="1"/>
    <col min="21" max="21" width="13.5703125" style="153" customWidth="1"/>
    <col min="22" max="22" width="14.7109375" style="153" customWidth="1"/>
    <col min="23" max="23" width="12.28515625" style="153" customWidth="1"/>
    <col min="24" max="24" width="15.140625" style="153" customWidth="1"/>
    <col min="25" max="25" width="13.42578125" style="153" customWidth="1"/>
    <col min="26" max="26" width="12.5703125" style="153" customWidth="1"/>
    <col min="27" max="27" width="17.5703125" style="153" customWidth="1"/>
    <col min="28" max="28" width="14.85546875" style="153" customWidth="1"/>
    <col min="29" max="29" width="15.5703125" style="153" customWidth="1"/>
    <col min="30" max="30" width="19.7109375" style="153" bestFit="1" customWidth="1"/>
    <col min="31" max="31" width="15.7109375" style="153" customWidth="1"/>
    <col min="32" max="32" width="10" style="153" customWidth="1"/>
    <col min="33" max="33" width="13.85546875" style="153" customWidth="1"/>
    <col min="34" max="34" width="15.28515625" style="153" customWidth="1"/>
    <col min="35" max="35" width="13.28515625" style="153" customWidth="1"/>
    <col min="36" max="36" width="14.7109375" style="153" customWidth="1"/>
    <col min="37" max="37" width="14.5703125" style="153" customWidth="1"/>
    <col min="38" max="38" width="10" style="153" customWidth="1"/>
    <col min="39" max="39" width="15.42578125" style="153" customWidth="1"/>
    <col min="40" max="40" width="16" style="153" customWidth="1"/>
    <col min="41" max="41" width="16.28515625" style="153" customWidth="1"/>
    <col min="42" max="43" width="17.28515625" style="153" bestFit="1" customWidth="1"/>
    <col min="44" max="44" width="13.85546875" style="153" customWidth="1"/>
    <col min="45" max="45" width="16" style="153" customWidth="1"/>
    <col min="46" max="46" width="17.5703125" style="153" customWidth="1"/>
    <col min="47" max="47" width="10.140625" style="153" customWidth="1"/>
    <col min="48" max="48" width="9.42578125" style="153" hidden="1" customWidth="1"/>
    <col min="49" max="49" width="9.7109375" style="153" hidden="1" customWidth="1"/>
    <col min="50" max="50" width="11.85546875" style="153" hidden="1" customWidth="1"/>
    <col min="51" max="51" width="15.7109375" style="153" customWidth="1"/>
    <col min="52" max="52" width="16.140625" style="153" customWidth="1"/>
    <col min="53" max="53" width="9.85546875" style="153" customWidth="1"/>
    <col min="54" max="56" width="9.85546875" style="153" hidden="1" customWidth="1"/>
    <col min="57" max="57" width="17" style="153" customWidth="1"/>
    <col min="58" max="58" width="15" style="153" customWidth="1"/>
    <col min="59" max="59" width="16" style="153" customWidth="1"/>
    <col min="60" max="61" width="9.7109375" style="153" hidden="1" customWidth="1"/>
    <col min="62" max="62" width="17.7109375" style="153" hidden="1" customWidth="1"/>
    <col min="63" max="63" width="0.42578125" style="153" customWidth="1"/>
    <col min="64" max="64" width="20.5703125" style="153" hidden="1" customWidth="1"/>
    <col min="65" max="65" width="10.140625" style="153" hidden="1" customWidth="1"/>
    <col min="66" max="66" width="15.42578125" style="153" customWidth="1"/>
    <col min="67" max="67" width="18.85546875" style="153" customWidth="1"/>
    <col min="68" max="68" width="25.5703125" style="153" customWidth="1"/>
    <col min="69" max="69" width="15.28515625" style="153" customWidth="1"/>
    <col min="70" max="70" width="15" style="153" customWidth="1"/>
    <col min="71" max="71" width="12.42578125" style="153" customWidth="1"/>
    <col min="72" max="73" width="9.7109375" style="153" hidden="1" customWidth="1"/>
    <col min="74" max="74" width="9.5703125" style="153" hidden="1" customWidth="1"/>
    <col min="75" max="75" width="9.42578125" style="153" hidden="1" customWidth="1"/>
    <col min="76" max="76" width="9.7109375" style="153" hidden="1" customWidth="1"/>
    <col min="77" max="77" width="10.140625" style="153" hidden="1" customWidth="1"/>
    <col min="78" max="78" width="18.140625" style="153" customWidth="1"/>
    <col min="79" max="79" width="20.140625" style="153" customWidth="1"/>
    <col min="80" max="80" width="10" style="153" customWidth="1"/>
    <col min="81" max="81" width="16.42578125" style="153" customWidth="1"/>
    <col min="82" max="82" width="15.7109375" style="153" customWidth="1"/>
    <col min="83" max="83" width="12.140625" style="153" customWidth="1"/>
    <col min="84" max="84" width="14.140625" style="153" customWidth="1"/>
    <col min="85" max="85" width="15.28515625" style="153" customWidth="1"/>
    <col min="86" max="86" width="12.28515625" style="153" customWidth="1"/>
    <col min="87" max="87" width="17.42578125" style="153" customWidth="1"/>
    <col min="88" max="88" width="16.5703125" style="153" customWidth="1"/>
    <col min="89" max="89" width="10" style="153" customWidth="1"/>
    <col min="90" max="90" width="19.85546875" style="153" customWidth="1"/>
    <col min="91" max="91" width="18" style="153" customWidth="1"/>
    <col min="92" max="92" width="13.28515625" style="153" customWidth="1"/>
    <col min="93" max="93" width="16.85546875" style="153" customWidth="1"/>
    <col min="94" max="95" width="14.85546875" style="153" customWidth="1"/>
    <col min="96" max="96" width="16.7109375" style="153" customWidth="1"/>
    <col min="97" max="97" width="16.85546875" style="153" customWidth="1"/>
    <col min="98" max="98" width="14.42578125" style="153" bestFit="1" customWidth="1"/>
    <col min="99" max="99" width="9.85546875" style="153" bestFit="1" customWidth="1"/>
    <col min="100" max="100" width="14.42578125" style="153" customWidth="1"/>
    <col min="101" max="101" width="14.28515625" style="153" customWidth="1"/>
    <col min="102" max="103" width="9.85546875" style="153" hidden="1" customWidth="1"/>
    <col min="104" max="104" width="14.42578125" style="153" hidden="1" customWidth="1"/>
    <col min="105" max="106" width="9.85546875" style="153" hidden="1" customWidth="1"/>
    <col min="107" max="107" width="14.42578125" style="153" hidden="1" customWidth="1"/>
    <col min="108" max="109" width="9.85546875" style="153" hidden="1" customWidth="1"/>
    <col min="110" max="110" width="14.42578125" style="153" hidden="1" customWidth="1"/>
    <col min="111" max="111" width="17.5703125" style="153" customWidth="1"/>
    <col min="112" max="112" width="20.28515625" style="153" customWidth="1"/>
    <col min="113" max="113" width="13" style="153" bestFit="1" customWidth="1"/>
    <col min="114" max="114" width="18" style="153" bestFit="1" customWidth="1"/>
    <col min="115" max="115" width="20.5703125" style="153" customWidth="1"/>
    <col min="116" max="116" width="13.28515625" style="153" customWidth="1"/>
    <col min="117" max="117" width="16.7109375" style="153" customWidth="1"/>
    <col min="118" max="118" width="16.85546875" style="153" customWidth="1"/>
    <col min="119" max="119" width="12.28515625" style="153" customWidth="1"/>
    <col min="120" max="120" width="15.28515625" style="153" customWidth="1"/>
    <col min="121" max="121" width="14.28515625" style="153" customWidth="1"/>
    <col min="122" max="122" width="13.85546875" style="153" customWidth="1"/>
    <col min="123" max="123" width="15.42578125" style="153" customWidth="1"/>
    <col min="124" max="124" width="13.7109375" style="153" customWidth="1"/>
    <col min="125" max="125" width="10.140625" style="153" customWidth="1"/>
    <col min="126" max="126" width="16" style="153" customWidth="1"/>
    <col min="127" max="127" width="14.28515625" style="153" customWidth="1"/>
    <col min="128" max="128" width="10.140625" style="153" customWidth="1"/>
    <col min="129" max="129" width="15.140625" style="153" customWidth="1"/>
    <col min="130" max="130" width="18.5703125" style="153" customWidth="1"/>
    <col min="131" max="131" width="10.140625" style="153" customWidth="1"/>
    <col min="132" max="132" width="15.28515625" style="153" customWidth="1"/>
    <col min="133" max="133" width="18" style="153" bestFit="1" customWidth="1"/>
    <col min="134" max="134" width="10.140625" style="153" customWidth="1"/>
    <col min="135" max="135" width="20" style="153" customWidth="1"/>
    <col min="136" max="136" width="17.28515625" style="153" customWidth="1"/>
    <col min="137" max="137" width="12.42578125" style="153" customWidth="1"/>
    <col min="138" max="138" width="19.42578125" style="153" bestFit="1" customWidth="1"/>
    <col min="139" max="139" width="16.42578125" style="153" customWidth="1"/>
    <col min="140" max="140" width="10.140625" style="153" customWidth="1"/>
    <col min="141" max="142" width="15.7109375" style="153" customWidth="1"/>
    <col min="143" max="143" width="10.140625" style="153" customWidth="1"/>
    <col min="144" max="144" width="13.42578125" style="153" customWidth="1"/>
    <col min="145" max="145" width="10.85546875" style="153" customWidth="1"/>
    <col min="146" max="146" width="10.140625" style="153" customWidth="1"/>
    <col min="147" max="147" width="14.42578125" style="153" customWidth="1"/>
    <col min="148" max="148" width="14.7109375" style="153" customWidth="1"/>
    <col min="149" max="149" width="10" style="153" customWidth="1"/>
    <col min="150" max="150" width="14.140625" style="153" customWidth="1"/>
    <col min="151" max="151" width="14.28515625" style="153" customWidth="1"/>
    <col min="152" max="152" width="9.85546875" style="153" customWidth="1"/>
    <col min="153" max="153" width="15.42578125" style="153" customWidth="1"/>
    <col min="154" max="154" width="16" style="153" customWidth="1"/>
    <col min="155" max="155" width="12.42578125" style="153" customWidth="1"/>
    <col min="156" max="156" width="14.85546875" style="153" customWidth="1"/>
    <col min="157" max="16384" width="9.140625" style="153"/>
  </cols>
  <sheetData>
    <row r="1" spans="1:159" ht="18" customHeight="1">
      <c r="X1" s="528" t="s">
        <v>136</v>
      </c>
      <c r="Y1" s="528"/>
      <c r="Z1" s="528"/>
      <c r="AA1" s="156"/>
      <c r="AB1" s="156"/>
      <c r="AC1" s="156"/>
      <c r="AD1" s="523"/>
      <c r="AE1" s="523"/>
      <c r="AF1" s="523"/>
      <c r="AG1" s="157"/>
      <c r="AH1" s="157"/>
      <c r="AI1" s="157"/>
      <c r="AJ1" s="157"/>
      <c r="AK1" s="157"/>
      <c r="AL1" s="157"/>
    </row>
    <row r="2" spans="1:159" ht="19.5" customHeight="1">
      <c r="X2" s="157" t="s">
        <v>137</v>
      </c>
      <c r="Y2" s="157"/>
      <c r="Z2" s="157"/>
      <c r="AA2" s="155"/>
      <c r="AB2" s="155"/>
      <c r="AC2" s="155"/>
      <c r="AD2" s="523"/>
      <c r="AE2" s="523"/>
      <c r="AF2" s="523"/>
      <c r="AG2" s="157"/>
      <c r="AH2" s="157"/>
      <c r="AI2" s="157"/>
      <c r="AJ2" s="157"/>
      <c r="AK2" s="157"/>
      <c r="AL2" s="157"/>
    </row>
    <row r="3" spans="1:159" ht="30.75" customHeight="1">
      <c r="A3" s="158"/>
      <c r="B3" s="361"/>
      <c r="C3" s="361"/>
      <c r="D3" s="362"/>
      <c r="E3" s="361"/>
      <c r="F3" s="361"/>
      <c r="G3" s="361"/>
      <c r="H3" s="361"/>
      <c r="I3" s="361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363"/>
      <c r="U3" s="363"/>
      <c r="V3" s="363"/>
      <c r="W3" s="363"/>
      <c r="X3" s="533" t="s">
        <v>138</v>
      </c>
      <c r="Y3" s="533"/>
      <c r="Z3" s="533"/>
      <c r="AA3" s="158"/>
      <c r="AB3" s="158"/>
      <c r="AC3" s="158"/>
      <c r="AD3" s="527"/>
      <c r="AE3" s="527"/>
      <c r="AF3" s="527"/>
      <c r="AG3" s="159"/>
      <c r="AH3" s="159"/>
      <c r="AI3" s="159"/>
      <c r="AJ3" s="159"/>
      <c r="AK3" s="159"/>
      <c r="AL3" s="159"/>
      <c r="AM3" s="158"/>
      <c r="AN3" s="158"/>
      <c r="AO3" s="158"/>
      <c r="AP3" s="158"/>
      <c r="AQ3" s="158"/>
      <c r="AR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8"/>
      <c r="BH3" s="158"/>
      <c r="BI3" s="158"/>
      <c r="BJ3" s="158"/>
      <c r="BK3" s="158"/>
      <c r="BL3" s="158"/>
      <c r="BM3" s="158"/>
      <c r="BN3" s="158"/>
      <c r="BO3" s="158"/>
      <c r="BP3" s="158"/>
      <c r="BQ3" s="158"/>
      <c r="BR3" s="158"/>
      <c r="BS3" s="158"/>
      <c r="BT3" s="158"/>
      <c r="BU3" s="158"/>
      <c r="BV3" s="158"/>
      <c r="BW3" s="158"/>
      <c r="BX3" s="158"/>
      <c r="BY3" s="158"/>
      <c r="BZ3" s="158"/>
      <c r="CA3" s="158"/>
      <c r="CB3" s="158"/>
      <c r="CC3" s="158"/>
      <c r="CD3" s="158"/>
      <c r="CE3" s="158"/>
      <c r="CF3" s="158"/>
      <c r="CG3" s="158"/>
      <c r="CH3" s="158"/>
      <c r="CI3" s="158"/>
      <c r="CJ3" s="158"/>
      <c r="CK3" s="158"/>
      <c r="CL3" s="158"/>
      <c r="CM3" s="158"/>
      <c r="CN3" s="158"/>
      <c r="CO3" s="158"/>
      <c r="CP3" s="158"/>
      <c r="CQ3" s="158"/>
      <c r="CR3" s="158"/>
      <c r="CS3" s="158"/>
      <c r="CT3" s="158"/>
      <c r="CU3" s="158"/>
      <c r="CV3" s="158"/>
      <c r="CW3" s="158"/>
      <c r="CX3" s="158"/>
      <c r="CY3" s="158"/>
      <c r="CZ3" s="158"/>
      <c r="DA3" s="158"/>
      <c r="DB3" s="158"/>
      <c r="DC3" s="158"/>
      <c r="DD3" s="158"/>
      <c r="DE3" s="158"/>
      <c r="DF3" s="158"/>
      <c r="DG3" s="158"/>
      <c r="DH3" s="158"/>
      <c r="DI3" s="158"/>
      <c r="DJ3" s="158"/>
      <c r="DK3" s="158"/>
      <c r="DL3" s="158"/>
      <c r="DM3" s="158"/>
      <c r="DN3" s="158"/>
      <c r="DO3" s="158"/>
      <c r="DP3" s="158"/>
      <c r="DQ3" s="158"/>
      <c r="DR3" s="158"/>
      <c r="DS3" s="158"/>
      <c r="DT3" s="158"/>
      <c r="DU3" s="158"/>
      <c r="DV3" s="158"/>
      <c r="DW3" s="158"/>
      <c r="DX3" s="158"/>
      <c r="DY3" s="158"/>
      <c r="DZ3" s="158"/>
      <c r="EA3" s="158"/>
      <c r="EB3" s="158"/>
      <c r="EC3" s="158"/>
      <c r="ED3" s="158"/>
      <c r="EE3" s="158"/>
      <c r="EF3" s="158"/>
      <c r="EG3" s="158"/>
      <c r="EH3" s="158"/>
      <c r="EI3" s="158"/>
      <c r="EJ3" s="158"/>
      <c r="EK3" s="158"/>
      <c r="EL3" s="158"/>
      <c r="EM3" s="158"/>
    </row>
    <row r="4" spans="1:159" ht="24" customHeight="1">
      <c r="B4" s="531" t="s">
        <v>139</v>
      </c>
      <c r="C4" s="531"/>
      <c r="D4" s="531"/>
      <c r="E4" s="531"/>
      <c r="F4" s="531"/>
      <c r="G4" s="531"/>
      <c r="H4" s="531"/>
      <c r="I4" s="531"/>
      <c r="J4" s="531"/>
      <c r="K4" s="531"/>
      <c r="L4" s="531"/>
      <c r="M4" s="531"/>
      <c r="N4" s="531"/>
      <c r="O4" s="531"/>
      <c r="P4" s="531"/>
      <c r="Q4" s="531"/>
      <c r="R4" s="531"/>
      <c r="S4" s="531"/>
      <c r="T4" s="531"/>
      <c r="U4" s="531"/>
      <c r="V4" s="531"/>
      <c r="W4" s="531"/>
      <c r="X4" s="531"/>
      <c r="Y4" s="531"/>
      <c r="Z4" s="531"/>
      <c r="AA4" s="160"/>
      <c r="AB4" s="160"/>
      <c r="AC4" s="160"/>
      <c r="AD4" s="160"/>
      <c r="AE4" s="160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A4" s="158"/>
      <c r="BB4" s="158"/>
      <c r="BC4" s="158"/>
      <c r="BD4" s="158"/>
      <c r="BE4" s="158"/>
      <c r="BF4" s="158"/>
      <c r="BG4" s="158"/>
      <c r="BH4" s="158"/>
      <c r="BI4" s="158"/>
      <c r="BJ4" s="158"/>
      <c r="BK4" s="158"/>
      <c r="BL4" s="158"/>
      <c r="BM4" s="158"/>
      <c r="BN4" s="158"/>
      <c r="BO4" s="158"/>
      <c r="BP4" s="158"/>
      <c r="BQ4" s="158"/>
      <c r="BR4" s="158"/>
      <c r="BS4" s="158"/>
      <c r="BT4" s="158"/>
      <c r="BU4" s="158"/>
      <c r="BV4" s="158"/>
      <c r="BW4" s="158"/>
      <c r="BX4" s="158"/>
      <c r="BY4" s="158"/>
      <c r="BZ4" s="158"/>
      <c r="CA4" s="158"/>
      <c r="CB4" s="158"/>
      <c r="CC4" s="158"/>
      <c r="CD4" s="158"/>
      <c r="CE4" s="158"/>
      <c r="CF4" s="158"/>
      <c r="CG4" s="158"/>
      <c r="CH4" s="158"/>
      <c r="CI4" s="158"/>
      <c r="CJ4" s="158"/>
      <c r="CK4" s="158"/>
      <c r="CL4" s="158"/>
      <c r="CM4" s="158"/>
      <c r="CN4" s="158"/>
      <c r="CO4" s="158"/>
      <c r="CP4" s="158"/>
      <c r="CQ4" s="158"/>
      <c r="CR4" s="158"/>
      <c r="CS4" s="158"/>
      <c r="CT4" s="158"/>
      <c r="CU4" s="158"/>
      <c r="CV4" s="158"/>
      <c r="CW4" s="158"/>
      <c r="CX4" s="158"/>
      <c r="CY4" s="158"/>
      <c r="CZ4" s="158"/>
      <c r="DA4" s="158"/>
      <c r="DB4" s="158"/>
      <c r="DC4" s="158"/>
      <c r="DD4" s="158"/>
      <c r="DE4" s="158"/>
      <c r="DF4" s="158"/>
      <c r="DG4" s="158"/>
      <c r="DH4" s="158"/>
      <c r="DI4" s="158"/>
      <c r="DJ4" s="158"/>
      <c r="DK4" s="158"/>
      <c r="DL4" s="158"/>
      <c r="DM4" s="158"/>
      <c r="DN4" s="158"/>
      <c r="DO4" s="158"/>
      <c r="DP4" s="158"/>
      <c r="DQ4" s="158"/>
      <c r="DR4" s="158"/>
      <c r="DS4" s="158"/>
      <c r="DT4" s="158"/>
      <c r="DU4" s="158"/>
      <c r="DV4" s="158"/>
      <c r="DW4" s="158"/>
      <c r="DX4" s="158"/>
      <c r="DY4" s="158"/>
      <c r="DZ4" s="158"/>
      <c r="EA4" s="158"/>
      <c r="EB4" s="158"/>
      <c r="EC4" s="158"/>
      <c r="ED4" s="158"/>
      <c r="EE4" s="158"/>
      <c r="EF4" s="158"/>
      <c r="EG4" s="158"/>
      <c r="EH4" s="158"/>
      <c r="EI4" s="158"/>
      <c r="EJ4" s="158"/>
      <c r="EK4" s="158"/>
      <c r="EL4" s="158"/>
      <c r="EM4" s="158"/>
    </row>
    <row r="5" spans="1:159" ht="15" customHeight="1">
      <c r="B5" s="529" t="s">
        <v>443</v>
      </c>
      <c r="C5" s="529"/>
      <c r="D5" s="529"/>
      <c r="E5" s="529"/>
      <c r="F5" s="529"/>
      <c r="G5" s="529"/>
      <c r="H5" s="529"/>
      <c r="I5" s="529"/>
      <c r="J5" s="529"/>
      <c r="K5" s="529"/>
      <c r="L5" s="529"/>
      <c r="M5" s="529"/>
      <c r="N5" s="529"/>
      <c r="O5" s="529"/>
      <c r="P5" s="529"/>
      <c r="Q5" s="529"/>
      <c r="R5" s="529"/>
      <c r="S5" s="529"/>
      <c r="T5" s="529"/>
      <c r="U5" s="529"/>
      <c r="V5" s="529"/>
      <c r="W5" s="529"/>
      <c r="X5" s="529"/>
      <c r="Y5" s="529"/>
      <c r="Z5" s="529"/>
      <c r="AA5" s="161"/>
      <c r="AB5" s="161"/>
      <c r="AC5" s="161"/>
      <c r="AD5" s="161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158"/>
      <c r="AS5" s="158"/>
      <c r="AT5" s="158"/>
      <c r="AU5" s="158"/>
      <c r="AV5" s="158"/>
      <c r="AW5" s="158"/>
      <c r="AX5" s="158"/>
      <c r="AY5" s="158"/>
      <c r="AZ5" s="158"/>
      <c r="BA5" s="158"/>
      <c r="BB5" s="158"/>
      <c r="BC5" s="158"/>
      <c r="BD5" s="158"/>
      <c r="BE5" s="158"/>
      <c r="BF5" s="158"/>
      <c r="BG5" s="158"/>
      <c r="BH5" s="158"/>
      <c r="BI5" s="158"/>
      <c r="BJ5" s="158"/>
      <c r="BK5" s="158"/>
      <c r="BL5" s="158"/>
      <c r="BM5" s="158"/>
      <c r="BN5" s="158"/>
      <c r="BO5" s="158"/>
      <c r="BP5" s="158"/>
      <c r="BQ5" s="158"/>
      <c r="BR5" s="158"/>
      <c r="BS5" s="158"/>
      <c r="BT5" s="158"/>
      <c r="BU5" s="158"/>
      <c r="BV5" s="158"/>
      <c r="BW5" s="158"/>
      <c r="BX5" s="158"/>
      <c r="BY5" s="158"/>
      <c r="BZ5" s="158"/>
      <c r="CA5" s="158"/>
      <c r="CB5" s="158"/>
      <c r="CC5" s="158"/>
      <c r="CD5" s="158"/>
      <c r="CE5" s="158"/>
      <c r="CF5" s="158"/>
      <c r="CG5" s="158"/>
      <c r="CH5" s="158"/>
      <c r="CI5" s="158"/>
      <c r="CJ5" s="158"/>
      <c r="CK5" s="158"/>
      <c r="CL5" s="158"/>
      <c r="CM5" s="158"/>
      <c r="CN5" s="158"/>
      <c r="CO5" s="158"/>
      <c r="CP5" s="158"/>
      <c r="CQ5" s="158"/>
      <c r="CR5" s="158"/>
      <c r="CS5" s="158"/>
      <c r="CT5" s="158"/>
      <c r="CU5" s="158"/>
      <c r="CV5" s="158"/>
      <c r="CW5" s="158"/>
      <c r="CX5" s="158"/>
      <c r="CY5" s="158"/>
      <c r="CZ5" s="158"/>
      <c r="DA5" s="158"/>
      <c r="DB5" s="158"/>
      <c r="DC5" s="158"/>
      <c r="DD5" s="158"/>
      <c r="DE5" s="158"/>
      <c r="DF5" s="158"/>
      <c r="DG5" s="158"/>
      <c r="DH5" s="158"/>
      <c r="DI5" s="158"/>
      <c r="DJ5" s="158"/>
      <c r="DK5" s="158"/>
      <c r="DL5" s="158"/>
      <c r="DM5" s="158"/>
      <c r="DN5" s="158"/>
      <c r="DO5" s="158"/>
      <c r="DP5" s="158"/>
      <c r="DQ5" s="158"/>
      <c r="DR5" s="158"/>
      <c r="DS5" s="158"/>
      <c r="DT5" s="158"/>
      <c r="DU5" s="158"/>
      <c r="DV5" s="158"/>
      <c r="DW5" s="158"/>
      <c r="DX5" s="158"/>
      <c r="DY5" s="158"/>
      <c r="DZ5" s="158"/>
      <c r="EA5" s="158"/>
      <c r="EB5" s="158"/>
      <c r="EC5" s="158"/>
      <c r="ED5" s="158"/>
      <c r="EE5" s="158"/>
      <c r="EF5" s="158"/>
      <c r="EG5" s="158"/>
      <c r="EH5" s="158"/>
      <c r="EI5" s="158"/>
      <c r="EJ5" s="158"/>
      <c r="EK5" s="158"/>
      <c r="EL5" s="158"/>
      <c r="EM5" s="158"/>
    </row>
    <row r="6" spans="1:159" ht="15" customHeight="1">
      <c r="A6" s="158"/>
      <c r="B6" s="364"/>
      <c r="C6" s="365"/>
      <c r="D6" s="366"/>
      <c r="E6" s="364"/>
      <c r="F6" s="364"/>
      <c r="G6" s="367"/>
      <c r="H6" s="367"/>
      <c r="I6" s="530"/>
      <c r="J6" s="530"/>
      <c r="K6" s="530"/>
      <c r="L6" s="530"/>
      <c r="M6" s="530"/>
      <c r="N6" s="530"/>
      <c r="O6" s="530"/>
      <c r="P6" s="530"/>
      <c r="Q6" s="530"/>
      <c r="R6" s="530"/>
      <c r="S6" s="530"/>
      <c r="T6" s="530"/>
      <c r="U6" s="530"/>
      <c r="V6" s="530"/>
      <c r="W6" s="530"/>
      <c r="X6" s="530"/>
      <c r="Y6" s="364"/>
      <c r="Z6" s="367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58"/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158"/>
      <c r="BF6" s="158"/>
      <c r="BG6" s="158"/>
      <c r="BH6" s="158"/>
      <c r="BI6" s="158"/>
      <c r="BJ6" s="158"/>
      <c r="BK6" s="158"/>
      <c r="BL6" s="158"/>
      <c r="BM6" s="158"/>
      <c r="BN6" s="158"/>
      <c r="BO6" s="158"/>
      <c r="BP6" s="158"/>
      <c r="BQ6" s="158"/>
      <c r="BR6" s="158"/>
      <c r="BS6" s="158"/>
      <c r="BT6" s="158"/>
      <c r="BU6" s="158"/>
      <c r="BV6" s="158"/>
      <c r="BW6" s="158"/>
      <c r="BX6" s="158"/>
      <c r="BY6" s="158"/>
      <c r="BZ6" s="158"/>
      <c r="CA6" s="158"/>
      <c r="CB6" s="158"/>
      <c r="CC6" s="158"/>
      <c r="CD6" s="158"/>
      <c r="CE6" s="158"/>
      <c r="CF6" s="158"/>
      <c r="CG6" s="158"/>
      <c r="CH6" s="158"/>
      <c r="CI6" s="158"/>
      <c r="CJ6" s="158"/>
      <c r="CK6" s="158"/>
      <c r="CL6" s="158"/>
      <c r="CM6" s="158"/>
      <c r="CN6" s="158"/>
      <c r="CO6" s="158"/>
      <c r="CP6" s="158"/>
      <c r="CQ6" s="158"/>
      <c r="CR6" s="158"/>
      <c r="CS6" s="158"/>
      <c r="CT6" s="158"/>
      <c r="CU6" s="158"/>
      <c r="CV6" s="158"/>
      <c r="CW6" s="158"/>
      <c r="CX6" s="158"/>
      <c r="CY6" s="158"/>
      <c r="CZ6" s="158"/>
      <c r="DA6" s="158"/>
      <c r="DB6" s="158"/>
      <c r="DC6" s="158"/>
      <c r="DD6" s="158"/>
      <c r="DE6" s="158"/>
      <c r="DF6" s="158"/>
      <c r="DG6" s="158"/>
      <c r="DH6" s="158"/>
      <c r="DI6" s="158"/>
      <c r="DJ6" s="158"/>
      <c r="DK6" s="158"/>
      <c r="DL6" s="158"/>
      <c r="DM6" s="158"/>
      <c r="DN6" s="158"/>
      <c r="DO6" s="158"/>
      <c r="DP6" s="158"/>
      <c r="DQ6" s="158"/>
      <c r="DR6" s="158"/>
      <c r="DS6" s="158"/>
      <c r="DT6" s="158"/>
      <c r="DU6" s="158"/>
      <c r="DV6" s="158"/>
      <c r="DW6" s="158"/>
      <c r="DX6" s="158"/>
      <c r="DY6" s="158"/>
      <c r="DZ6" s="158"/>
      <c r="EA6" s="158"/>
      <c r="EB6" s="158"/>
      <c r="EC6" s="158"/>
      <c r="ED6" s="158"/>
      <c r="EE6" s="158"/>
      <c r="EF6" s="158"/>
      <c r="EG6" s="158"/>
      <c r="EH6" s="158"/>
      <c r="EI6" s="158"/>
      <c r="EJ6" s="158"/>
      <c r="EK6" s="158"/>
      <c r="EL6" s="158"/>
      <c r="EM6" s="158"/>
      <c r="EW6" s="158"/>
      <c r="EX6" s="158"/>
      <c r="EY6" s="158"/>
    </row>
    <row r="7" spans="1:159" s="162" customFormat="1" ht="15" customHeight="1">
      <c r="A7" s="508" t="s">
        <v>140</v>
      </c>
      <c r="B7" s="508" t="s">
        <v>141</v>
      </c>
      <c r="C7" s="499" t="s">
        <v>142</v>
      </c>
      <c r="D7" s="500"/>
      <c r="E7" s="501"/>
      <c r="F7" s="286" t="s">
        <v>143</v>
      </c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7"/>
      <c r="S7" s="287"/>
      <c r="T7" s="287"/>
      <c r="U7" s="287"/>
      <c r="V7" s="287"/>
      <c r="W7" s="287"/>
      <c r="X7" s="287"/>
      <c r="Y7" s="287"/>
      <c r="Z7" s="287"/>
      <c r="AA7" s="287"/>
      <c r="AB7" s="287"/>
      <c r="AC7" s="287"/>
      <c r="AD7" s="287"/>
      <c r="AE7" s="287"/>
      <c r="AF7" s="287"/>
      <c r="AG7" s="287"/>
      <c r="AH7" s="287"/>
      <c r="AI7" s="287"/>
      <c r="AJ7" s="287"/>
      <c r="AK7" s="287"/>
      <c r="AL7" s="287"/>
      <c r="AM7" s="287"/>
      <c r="AN7" s="287"/>
      <c r="AO7" s="287"/>
      <c r="AP7" s="287"/>
      <c r="AQ7" s="287"/>
      <c r="AR7" s="287"/>
      <c r="AS7" s="287"/>
      <c r="AT7" s="287"/>
      <c r="AU7" s="287"/>
      <c r="AV7" s="287"/>
      <c r="AW7" s="287"/>
      <c r="AX7" s="287"/>
      <c r="AY7" s="287"/>
      <c r="AZ7" s="287"/>
      <c r="BA7" s="287"/>
      <c r="BB7" s="287"/>
      <c r="BC7" s="287"/>
      <c r="BD7" s="287"/>
      <c r="BE7" s="287"/>
      <c r="BF7" s="287"/>
      <c r="BG7" s="287"/>
      <c r="BH7" s="287"/>
      <c r="BI7" s="287"/>
      <c r="BJ7" s="287"/>
      <c r="BK7" s="287"/>
      <c r="BL7" s="287"/>
      <c r="BM7" s="287"/>
      <c r="BN7" s="287"/>
      <c r="BO7" s="287"/>
      <c r="BP7" s="287"/>
      <c r="BQ7" s="287"/>
      <c r="BR7" s="287"/>
      <c r="BS7" s="287"/>
      <c r="BT7" s="287"/>
      <c r="BU7" s="287"/>
      <c r="BV7" s="287"/>
      <c r="BW7" s="287"/>
      <c r="BX7" s="287"/>
      <c r="BY7" s="287"/>
      <c r="BZ7" s="287"/>
      <c r="CA7" s="287"/>
      <c r="CB7" s="287"/>
      <c r="CC7" s="287"/>
      <c r="CD7" s="287"/>
      <c r="CE7" s="287"/>
      <c r="CF7" s="287"/>
      <c r="CG7" s="287"/>
      <c r="CH7" s="287"/>
      <c r="CI7" s="287"/>
      <c r="CJ7" s="287"/>
      <c r="CK7" s="287"/>
      <c r="CL7" s="287"/>
      <c r="CM7" s="287"/>
      <c r="CN7" s="287"/>
      <c r="CO7" s="287"/>
      <c r="CP7" s="287"/>
      <c r="CQ7" s="287"/>
      <c r="CR7" s="287"/>
      <c r="CS7" s="287"/>
      <c r="CT7" s="287"/>
      <c r="CU7" s="287"/>
      <c r="CV7" s="287"/>
      <c r="CW7" s="287"/>
      <c r="CX7" s="287"/>
      <c r="CY7" s="287"/>
      <c r="CZ7" s="287"/>
      <c r="DA7" s="287"/>
      <c r="DB7" s="287"/>
      <c r="DC7" s="288"/>
      <c r="DD7" s="287"/>
      <c r="DE7" s="287"/>
      <c r="DF7" s="288"/>
      <c r="DG7" s="499" t="s">
        <v>144</v>
      </c>
      <c r="DH7" s="500"/>
      <c r="DI7" s="501"/>
      <c r="DJ7" s="499"/>
      <c r="DK7" s="500"/>
      <c r="DL7" s="500"/>
      <c r="DM7" s="500"/>
      <c r="DN7" s="500"/>
      <c r="DO7" s="500"/>
      <c r="DP7" s="500"/>
      <c r="DQ7" s="500"/>
      <c r="DR7" s="500"/>
      <c r="DS7" s="500"/>
      <c r="DT7" s="500"/>
      <c r="DU7" s="500"/>
      <c r="DV7" s="500"/>
      <c r="DW7" s="500"/>
      <c r="DX7" s="500"/>
      <c r="DY7" s="500"/>
      <c r="DZ7" s="500"/>
      <c r="EA7" s="500"/>
      <c r="EB7" s="500"/>
      <c r="EC7" s="500"/>
      <c r="ED7" s="500"/>
      <c r="EE7" s="500"/>
      <c r="EF7" s="500"/>
      <c r="EG7" s="500"/>
      <c r="EH7" s="500"/>
      <c r="EI7" s="500"/>
      <c r="EJ7" s="500"/>
      <c r="EK7" s="500"/>
      <c r="EL7" s="500"/>
      <c r="EM7" s="500"/>
      <c r="EN7" s="500"/>
      <c r="EO7" s="500"/>
      <c r="EP7" s="500"/>
      <c r="EQ7" s="500"/>
      <c r="ER7" s="500"/>
      <c r="ES7" s="500"/>
      <c r="ET7" s="500"/>
      <c r="EU7" s="500"/>
      <c r="EV7" s="501"/>
      <c r="EW7" s="499" t="s">
        <v>145</v>
      </c>
      <c r="EX7" s="500"/>
      <c r="EY7" s="501"/>
    </row>
    <row r="8" spans="1:159" s="162" customFormat="1" ht="15" customHeight="1">
      <c r="A8" s="508"/>
      <c r="B8" s="508"/>
      <c r="C8" s="502"/>
      <c r="D8" s="503"/>
      <c r="E8" s="504"/>
      <c r="F8" s="502" t="s">
        <v>146</v>
      </c>
      <c r="G8" s="503"/>
      <c r="H8" s="504"/>
      <c r="I8" s="524" t="s">
        <v>147</v>
      </c>
      <c r="J8" s="525"/>
      <c r="K8" s="525"/>
      <c r="L8" s="525"/>
      <c r="M8" s="525"/>
      <c r="N8" s="525"/>
      <c r="O8" s="525"/>
      <c r="P8" s="525"/>
      <c r="Q8" s="525"/>
      <c r="R8" s="525"/>
      <c r="S8" s="525"/>
      <c r="T8" s="525"/>
      <c r="U8" s="525"/>
      <c r="V8" s="525"/>
      <c r="W8" s="525"/>
      <c r="X8" s="525"/>
      <c r="Y8" s="525"/>
      <c r="Z8" s="525"/>
      <c r="AA8" s="525"/>
      <c r="AB8" s="525"/>
      <c r="AC8" s="525"/>
      <c r="AD8" s="525"/>
      <c r="AE8" s="525"/>
      <c r="AF8" s="525"/>
      <c r="AG8" s="525"/>
      <c r="AH8" s="525"/>
      <c r="AI8" s="525"/>
      <c r="AJ8" s="525"/>
      <c r="AK8" s="525"/>
      <c r="AL8" s="525"/>
      <c r="AM8" s="525"/>
      <c r="AN8" s="525"/>
      <c r="AO8" s="525"/>
      <c r="AP8" s="525"/>
      <c r="AQ8" s="525"/>
      <c r="AR8" s="525"/>
      <c r="AS8" s="525"/>
      <c r="AT8" s="525"/>
      <c r="AU8" s="525"/>
      <c r="AV8" s="525"/>
      <c r="AW8" s="525"/>
      <c r="AX8" s="526"/>
      <c r="AY8" s="289"/>
      <c r="AZ8" s="289"/>
      <c r="BA8" s="289"/>
      <c r="BB8" s="289"/>
      <c r="BC8" s="289"/>
      <c r="BD8" s="289"/>
      <c r="BE8" s="289"/>
      <c r="BF8" s="289"/>
      <c r="BG8" s="289"/>
      <c r="BH8" s="289"/>
      <c r="BI8" s="289"/>
      <c r="BJ8" s="289"/>
      <c r="BK8" s="289"/>
      <c r="BL8" s="289"/>
      <c r="BM8" s="289"/>
      <c r="BN8" s="289"/>
      <c r="BO8" s="289"/>
      <c r="BP8" s="289"/>
      <c r="BQ8" s="289"/>
      <c r="BR8" s="289"/>
      <c r="BS8" s="290"/>
      <c r="BT8" s="291"/>
      <c r="BU8" s="291"/>
      <c r="BV8" s="291"/>
      <c r="BW8" s="292"/>
      <c r="BX8" s="292"/>
      <c r="BY8" s="292"/>
      <c r="BZ8" s="508" t="s">
        <v>148</v>
      </c>
      <c r="CA8" s="508"/>
      <c r="CB8" s="508"/>
      <c r="CC8" s="505" t="s">
        <v>147</v>
      </c>
      <c r="CD8" s="506"/>
      <c r="CE8" s="506"/>
      <c r="CF8" s="506"/>
      <c r="CG8" s="506"/>
      <c r="CH8" s="506"/>
      <c r="CI8" s="506"/>
      <c r="CJ8" s="506"/>
      <c r="CK8" s="506"/>
      <c r="CL8" s="506"/>
      <c r="CM8" s="506"/>
      <c r="CN8" s="506"/>
      <c r="CO8" s="293"/>
      <c r="CP8" s="293"/>
      <c r="CQ8" s="293"/>
      <c r="CR8" s="293"/>
      <c r="CS8" s="293"/>
      <c r="CT8" s="293"/>
      <c r="CU8" s="294"/>
      <c r="CV8" s="294"/>
      <c r="CW8" s="295"/>
      <c r="CX8" s="502" t="s">
        <v>149</v>
      </c>
      <c r="CY8" s="503"/>
      <c r="CZ8" s="504"/>
      <c r="DA8" s="534"/>
      <c r="DB8" s="535"/>
      <c r="DC8" s="536"/>
      <c r="DD8" s="534"/>
      <c r="DE8" s="535"/>
      <c r="DF8" s="536"/>
      <c r="DG8" s="502"/>
      <c r="DH8" s="503"/>
      <c r="DI8" s="504"/>
      <c r="DJ8" s="502" t="s">
        <v>147</v>
      </c>
      <c r="DK8" s="503"/>
      <c r="DL8" s="503"/>
      <c r="DM8" s="503"/>
      <c r="DN8" s="503"/>
      <c r="DO8" s="503"/>
      <c r="DP8" s="503"/>
      <c r="DQ8" s="503"/>
      <c r="DR8" s="503"/>
      <c r="DS8" s="503"/>
      <c r="DT8" s="503"/>
      <c r="DU8" s="503"/>
      <c r="DV8" s="503"/>
      <c r="DW8" s="503"/>
      <c r="DX8" s="503"/>
      <c r="DY8" s="503"/>
      <c r="DZ8" s="503"/>
      <c r="EA8" s="503"/>
      <c r="EB8" s="503"/>
      <c r="EC8" s="503"/>
      <c r="ED8" s="503"/>
      <c r="EE8" s="503"/>
      <c r="EF8" s="503"/>
      <c r="EG8" s="503"/>
      <c r="EH8" s="503"/>
      <c r="EI8" s="503"/>
      <c r="EJ8" s="503"/>
      <c r="EK8" s="503"/>
      <c r="EL8" s="503"/>
      <c r="EM8" s="503"/>
      <c r="EN8" s="503"/>
      <c r="EO8" s="503"/>
      <c r="EP8" s="503"/>
      <c r="EQ8" s="503"/>
      <c r="ER8" s="503"/>
      <c r="ES8" s="503"/>
      <c r="ET8" s="503"/>
      <c r="EU8" s="503"/>
      <c r="EV8" s="504"/>
      <c r="EW8" s="502"/>
      <c r="EX8" s="503"/>
      <c r="EY8" s="504"/>
    </row>
    <row r="9" spans="1:159" s="162" customFormat="1" ht="15" customHeight="1">
      <c r="A9" s="508"/>
      <c r="B9" s="508"/>
      <c r="C9" s="502"/>
      <c r="D9" s="503"/>
      <c r="E9" s="504"/>
      <c r="F9" s="502"/>
      <c r="G9" s="503"/>
      <c r="H9" s="504"/>
      <c r="I9" s="499" t="s">
        <v>150</v>
      </c>
      <c r="J9" s="500"/>
      <c r="K9" s="501"/>
      <c r="L9" s="499" t="s">
        <v>292</v>
      </c>
      <c r="M9" s="500"/>
      <c r="N9" s="501"/>
      <c r="O9" s="499" t="s">
        <v>295</v>
      </c>
      <c r="P9" s="500"/>
      <c r="Q9" s="501"/>
      <c r="R9" s="499" t="s">
        <v>293</v>
      </c>
      <c r="S9" s="500"/>
      <c r="T9" s="501"/>
      <c r="U9" s="499" t="s">
        <v>294</v>
      </c>
      <c r="V9" s="500"/>
      <c r="W9" s="501"/>
      <c r="X9" s="499" t="s">
        <v>151</v>
      </c>
      <c r="Y9" s="500"/>
      <c r="Z9" s="501"/>
      <c r="AA9" s="499" t="s">
        <v>152</v>
      </c>
      <c r="AB9" s="500"/>
      <c r="AC9" s="501"/>
      <c r="AD9" s="499" t="s">
        <v>153</v>
      </c>
      <c r="AE9" s="500"/>
      <c r="AF9" s="501"/>
      <c r="AG9" s="508" t="s">
        <v>154</v>
      </c>
      <c r="AH9" s="508"/>
      <c r="AI9" s="508"/>
      <c r="AJ9" s="499" t="s">
        <v>254</v>
      </c>
      <c r="AK9" s="500"/>
      <c r="AL9" s="501"/>
      <c r="AM9" s="499" t="s">
        <v>155</v>
      </c>
      <c r="AN9" s="500"/>
      <c r="AO9" s="501"/>
      <c r="AP9" s="499" t="s">
        <v>345</v>
      </c>
      <c r="AQ9" s="500"/>
      <c r="AR9" s="501"/>
      <c r="AS9" s="499" t="s">
        <v>156</v>
      </c>
      <c r="AT9" s="500"/>
      <c r="AU9" s="501"/>
      <c r="AV9" s="499" t="s">
        <v>157</v>
      </c>
      <c r="AW9" s="500"/>
      <c r="AX9" s="501"/>
      <c r="AY9" s="499" t="s">
        <v>256</v>
      </c>
      <c r="AZ9" s="500"/>
      <c r="BA9" s="501"/>
      <c r="BB9" s="499" t="s">
        <v>355</v>
      </c>
      <c r="BC9" s="500"/>
      <c r="BD9" s="501"/>
      <c r="BE9" s="499" t="s">
        <v>158</v>
      </c>
      <c r="BF9" s="500"/>
      <c r="BG9" s="501"/>
      <c r="BH9" s="499" t="s">
        <v>159</v>
      </c>
      <c r="BI9" s="500"/>
      <c r="BJ9" s="501"/>
      <c r="BK9" s="499" t="s">
        <v>285</v>
      </c>
      <c r="BL9" s="500"/>
      <c r="BM9" s="501"/>
      <c r="BN9" s="499" t="s">
        <v>252</v>
      </c>
      <c r="BO9" s="500"/>
      <c r="BP9" s="501"/>
      <c r="BQ9" s="499" t="s">
        <v>160</v>
      </c>
      <c r="BR9" s="500"/>
      <c r="BS9" s="501"/>
      <c r="BT9" s="499" t="s">
        <v>161</v>
      </c>
      <c r="BU9" s="500"/>
      <c r="BV9" s="501"/>
      <c r="BW9" s="502" t="s">
        <v>162</v>
      </c>
      <c r="BX9" s="503"/>
      <c r="BY9" s="503"/>
      <c r="BZ9" s="508"/>
      <c r="CA9" s="508"/>
      <c r="CB9" s="508"/>
      <c r="CC9" s="499" t="s">
        <v>346</v>
      </c>
      <c r="CD9" s="500"/>
      <c r="CE9" s="501"/>
      <c r="CF9" s="499" t="s">
        <v>347</v>
      </c>
      <c r="CG9" s="500"/>
      <c r="CH9" s="501"/>
      <c r="CI9" s="499" t="s">
        <v>163</v>
      </c>
      <c r="CJ9" s="500"/>
      <c r="CK9" s="501"/>
      <c r="CL9" s="499" t="s">
        <v>164</v>
      </c>
      <c r="CM9" s="500"/>
      <c r="CN9" s="501"/>
      <c r="CO9" s="499" t="s">
        <v>23</v>
      </c>
      <c r="CP9" s="500"/>
      <c r="CQ9" s="501"/>
      <c r="CR9" s="499" t="s">
        <v>302</v>
      </c>
      <c r="CS9" s="500"/>
      <c r="CT9" s="501"/>
      <c r="CU9" s="499" t="s">
        <v>348</v>
      </c>
      <c r="CV9" s="500"/>
      <c r="CW9" s="501"/>
      <c r="CX9" s="502"/>
      <c r="CY9" s="503"/>
      <c r="CZ9" s="504"/>
      <c r="DA9" s="499" t="s">
        <v>270</v>
      </c>
      <c r="DB9" s="500"/>
      <c r="DC9" s="501"/>
      <c r="DD9" s="508" t="s">
        <v>165</v>
      </c>
      <c r="DE9" s="508"/>
      <c r="DF9" s="508"/>
      <c r="DG9" s="502"/>
      <c r="DH9" s="503"/>
      <c r="DI9" s="504"/>
      <c r="DJ9" s="509" t="s">
        <v>166</v>
      </c>
      <c r="DK9" s="510"/>
      <c r="DL9" s="511"/>
      <c r="DM9" s="518" t="s">
        <v>143</v>
      </c>
      <c r="DN9" s="519"/>
      <c r="DO9" s="519"/>
      <c r="DP9" s="519"/>
      <c r="DQ9" s="519"/>
      <c r="DR9" s="519"/>
      <c r="DS9" s="519"/>
      <c r="DT9" s="519"/>
      <c r="DU9" s="519"/>
      <c r="DV9" s="519"/>
      <c r="DW9" s="519"/>
      <c r="DX9" s="520"/>
      <c r="DY9" s="509" t="s">
        <v>167</v>
      </c>
      <c r="DZ9" s="510"/>
      <c r="EA9" s="511"/>
      <c r="EB9" s="509" t="s">
        <v>168</v>
      </c>
      <c r="EC9" s="510"/>
      <c r="ED9" s="511"/>
      <c r="EE9" s="509" t="s">
        <v>169</v>
      </c>
      <c r="EF9" s="510"/>
      <c r="EG9" s="511"/>
      <c r="EH9" s="509" t="s">
        <v>170</v>
      </c>
      <c r="EI9" s="510"/>
      <c r="EJ9" s="511"/>
      <c r="EK9" s="499" t="s">
        <v>296</v>
      </c>
      <c r="EL9" s="500"/>
      <c r="EM9" s="501"/>
      <c r="EN9" s="499" t="s">
        <v>171</v>
      </c>
      <c r="EO9" s="500"/>
      <c r="EP9" s="501"/>
      <c r="EQ9" s="499" t="s">
        <v>328</v>
      </c>
      <c r="ER9" s="500"/>
      <c r="ES9" s="501"/>
      <c r="ET9" s="508" t="s">
        <v>298</v>
      </c>
      <c r="EU9" s="508"/>
      <c r="EV9" s="508"/>
      <c r="EW9" s="502"/>
      <c r="EX9" s="503"/>
      <c r="EY9" s="504"/>
    </row>
    <row r="10" spans="1:159" s="162" customFormat="1" ht="62.25" customHeight="1">
      <c r="A10" s="508"/>
      <c r="B10" s="508"/>
      <c r="C10" s="502"/>
      <c r="D10" s="503"/>
      <c r="E10" s="504"/>
      <c r="F10" s="502"/>
      <c r="G10" s="503"/>
      <c r="H10" s="504"/>
      <c r="I10" s="502"/>
      <c r="J10" s="503"/>
      <c r="K10" s="504"/>
      <c r="L10" s="502"/>
      <c r="M10" s="503"/>
      <c r="N10" s="504"/>
      <c r="O10" s="502"/>
      <c r="P10" s="503"/>
      <c r="Q10" s="504"/>
      <c r="R10" s="502"/>
      <c r="S10" s="503"/>
      <c r="T10" s="504"/>
      <c r="U10" s="502"/>
      <c r="V10" s="503"/>
      <c r="W10" s="504"/>
      <c r="X10" s="502"/>
      <c r="Y10" s="503"/>
      <c r="Z10" s="504"/>
      <c r="AA10" s="502"/>
      <c r="AB10" s="503"/>
      <c r="AC10" s="504"/>
      <c r="AD10" s="502"/>
      <c r="AE10" s="503"/>
      <c r="AF10" s="504"/>
      <c r="AG10" s="508"/>
      <c r="AH10" s="508"/>
      <c r="AI10" s="508"/>
      <c r="AJ10" s="502"/>
      <c r="AK10" s="503"/>
      <c r="AL10" s="504"/>
      <c r="AM10" s="502"/>
      <c r="AN10" s="503"/>
      <c r="AO10" s="504"/>
      <c r="AP10" s="502"/>
      <c r="AQ10" s="503"/>
      <c r="AR10" s="504"/>
      <c r="AS10" s="502"/>
      <c r="AT10" s="503"/>
      <c r="AU10" s="504"/>
      <c r="AV10" s="502"/>
      <c r="AW10" s="503"/>
      <c r="AX10" s="504"/>
      <c r="AY10" s="502"/>
      <c r="AZ10" s="503"/>
      <c r="BA10" s="504"/>
      <c r="BB10" s="502"/>
      <c r="BC10" s="503"/>
      <c r="BD10" s="504"/>
      <c r="BE10" s="502"/>
      <c r="BF10" s="503"/>
      <c r="BG10" s="504"/>
      <c r="BH10" s="502"/>
      <c r="BI10" s="503"/>
      <c r="BJ10" s="504"/>
      <c r="BK10" s="502"/>
      <c r="BL10" s="503"/>
      <c r="BM10" s="504"/>
      <c r="BN10" s="502"/>
      <c r="BO10" s="503"/>
      <c r="BP10" s="504"/>
      <c r="BQ10" s="502"/>
      <c r="BR10" s="503"/>
      <c r="BS10" s="504"/>
      <c r="BT10" s="502"/>
      <c r="BU10" s="503"/>
      <c r="BV10" s="504"/>
      <c r="BW10" s="502"/>
      <c r="BX10" s="503"/>
      <c r="BY10" s="503"/>
      <c r="BZ10" s="508"/>
      <c r="CA10" s="508"/>
      <c r="CB10" s="508"/>
      <c r="CC10" s="502"/>
      <c r="CD10" s="503"/>
      <c r="CE10" s="504"/>
      <c r="CF10" s="502"/>
      <c r="CG10" s="503"/>
      <c r="CH10" s="504"/>
      <c r="CI10" s="502"/>
      <c r="CJ10" s="503"/>
      <c r="CK10" s="504"/>
      <c r="CL10" s="502"/>
      <c r="CM10" s="503"/>
      <c r="CN10" s="504"/>
      <c r="CO10" s="502"/>
      <c r="CP10" s="503"/>
      <c r="CQ10" s="504"/>
      <c r="CR10" s="502"/>
      <c r="CS10" s="503"/>
      <c r="CT10" s="504"/>
      <c r="CU10" s="502"/>
      <c r="CV10" s="503"/>
      <c r="CW10" s="504"/>
      <c r="CX10" s="502"/>
      <c r="CY10" s="503"/>
      <c r="CZ10" s="504"/>
      <c r="DA10" s="502"/>
      <c r="DB10" s="503"/>
      <c r="DC10" s="504"/>
      <c r="DD10" s="508"/>
      <c r="DE10" s="508"/>
      <c r="DF10" s="508"/>
      <c r="DG10" s="502"/>
      <c r="DH10" s="503"/>
      <c r="DI10" s="504"/>
      <c r="DJ10" s="512"/>
      <c r="DK10" s="513"/>
      <c r="DL10" s="514"/>
      <c r="DM10" s="296"/>
      <c r="DN10" s="297"/>
      <c r="DO10" s="297"/>
      <c r="DP10" s="298"/>
      <c r="DQ10" s="298"/>
      <c r="DR10" s="298"/>
      <c r="DS10" s="297"/>
      <c r="DT10" s="297"/>
      <c r="DU10" s="297"/>
      <c r="DV10" s="297"/>
      <c r="DW10" s="297"/>
      <c r="DX10" s="299"/>
      <c r="DY10" s="512"/>
      <c r="DZ10" s="513"/>
      <c r="EA10" s="514"/>
      <c r="EB10" s="512"/>
      <c r="EC10" s="513"/>
      <c r="ED10" s="514"/>
      <c r="EE10" s="512"/>
      <c r="EF10" s="513"/>
      <c r="EG10" s="514"/>
      <c r="EH10" s="512"/>
      <c r="EI10" s="513"/>
      <c r="EJ10" s="514"/>
      <c r="EK10" s="502"/>
      <c r="EL10" s="503"/>
      <c r="EM10" s="504"/>
      <c r="EN10" s="502"/>
      <c r="EO10" s="503"/>
      <c r="EP10" s="504"/>
      <c r="EQ10" s="502"/>
      <c r="ER10" s="503"/>
      <c r="ES10" s="504"/>
      <c r="ET10" s="508"/>
      <c r="EU10" s="508"/>
      <c r="EV10" s="508"/>
      <c r="EW10" s="502"/>
      <c r="EX10" s="503"/>
      <c r="EY10" s="504"/>
    </row>
    <row r="11" spans="1:159" s="162" customFormat="1" ht="109.5" customHeight="1">
      <c r="A11" s="508"/>
      <c r="B11" s="508"/>
      <c r="C11" s="505"/>
      <c r="D11" s="506"/>
      <c r="E11" s="532"/>
      <c r="F11" s="505"/>
      <c r="G11" s="506"/>
      <c r="H11" s="507"/>
      <c r="I11" s="505"/>
      <c r="J11" s="506"/>
      <c r="K11" s="507"/>
      <c r="L11" s="505"/>
      <c r="M11" s="506"/>
      <c r="N11" s="507"/>
      <c r="O11" s="505"/>
      <c r="P11" s="506"/>
      <c r="Q11" s="507"/>
      <c r="R11" s="505"/>
      <c r="S11" s="506"/>
      <c r="T11" s="507"/>
      <c r="U11" s="505"/>
      <c r="V11" s="506"/>
      <c r="W11" s="507"/>
      <c r="X11" s="505"/>
      <c r="Y11" s="506"/>
      <c r="Z11" s="507"/>
      <c r="AA11" s="505"/>
      <c r="AB11" s="506"/>
      <c r="AC11" s="507"/>
      <c r="AD11" s="505"/>
      <c r="AE11" s="506"/>
      <c r="AF11" s="507"/>
      <c r="AG11" s="508"/>
      <c r="AH11" s="508"/>
      <c r="AI11" s="508"/>
      <c r="AJ11" s="505"/>
      <c r="AK11" s="506"/>
      <c r="AL11" s="507"/>
      <c r="AM11" s="505"/>
      <c r="AN11" s="506"/>
      <c r="AO11" s="507"/>
      <c r="AP11" s="505"/>
      <c r="AQ11" s="506"/>
      <c r="AR11" s="507"/>
      <c r="AS11" s="505"/>
      <c r="AT11" s="506"/>
      <c r="AU11" s="507"/>
      <c r="AV11" s="505"/>
      <c r="AW11" s="506"/>
      <c r="AX11" s="507"/>
      <c r="AY11" s="505"/>
      <c r="AZ11" s="506"/>
      <c r="BA11" s="507"/>
      <c r="BB11" s="505"/>
      <c r="BC11" s="506"/>
      <c r="BD11" s="507"/>
      <c r="BE11" s="505"/>
      <c r="BF11" s="506"/>
      <c r="BG11" s="507"/>
      <c r="BH11" s="505"/>
      <c r="BI11" s="506"/>
      <c r="BJ11" s="507"/>
      <c r="BK11" s="505"/>
      <c r="BL11" s="506"/>
      <c r="BM11" s="507"/>
      <c r="BN11" s="505"/>
      <c r="BO11" s="506"/>
      <c r="BP11" s="507"/>
      <c r="BQ11" s="505"/>
      <c r="BR11" s="506"/>
      <c r="BS11" s="507"/>
      <c r="BT11" s="505"/>
      <c r="BU11" s="506"/>
      <c r="BV11" s="507"/>
      <c r="BW11" s="505"/>
      <c r="BX11" s="506"/>
      <c r="BY11" s="506"/>
      <c r="BZ11" s="508"/>
      <c r="CA11" s="508"/>
      <c r="CB11" s="508"/>
      <c r="CC11" s="505"/>
      <c r="CD11" s="506"/>
      <c r="CE11" s="507"/>
      <c r="CF11" s="505"/>
      <c r="CG11" s="506"/>
      <c r="CH11" s="507"/>
      <c r="CI11" s="505"/>
      <c r="CJ11" s="506"/>
      <c r="CK11" s="507"/>
      <c r="CL11" s="505"/>
      <c r="CM11" s="506"/>
      <c r="CN11" s="507"/>
      <c r="CO11" s="505"/>
      <c r="CP11" s="506"/>
      <c r="CQ11" s="507"/>
      <c r="CR11" s="505"/>
      <c r="CS11" s="506"/>
      <c r="CT11" s="507"/>
      <c r="CU11" s="505"/>
      <c r="CV11" s="506"/>
      <c r="CW11" s="507"/>
      <c r="CX11" s="505"/>
      <c r="CY11" s="506"/>
      <c r="CZ11" s="507"/>
      <c r="DA11" s="505"/>
      <c r="DB11" s="506"/>
      <c r="DC11" s="507"/>
      <c r="DD11" s="508"/>
      <c r="DE11" s="508"/>
      <c r="DF11" s="508"/>
      <c r="DG11" s="505"/>
      <c r="DH11" s="506"/>
      <c r="DI11" s="507"/>
      <c r="DJ11" s="515"/>
      <c r="DK11" s="516"/>
      <c r="DL11" s="517"/>
      <c r="DM11" s="515" t="s">
        <v>172</v>
      </c>
      <c r="DN11" s="516"/>
      <c r="DO11" s="517"/>
      <c r="DP11" s="518" t="s">
        <v>173</v>
      </c>
      <c r="DQ11" s="519"/>
      <c r="DR11" s="520"/>
      <c r="DS11" s="515" t="s">
        <v>174</v>
      </c>
      <c r="DT11" s="516"/>
      <c r="DU11" s="517"/>
      <c r="DV11" s="515" t="s">
        <v>249</v>
      </c>
      <c r="DW11" s="516"/>
      <c r="DX11" s="517"/>
      <c r="DY11" s="515"/>
      <c r="DZ11" s="516"/>
      <c r="EA11" s="517"/>
      <c r="EB11" s="515"/>
      <c r="EC11" s="516"/>
      <c r="ED11" s="517"/>
      <c r="EE11" s="515"/>
      <c r="EF11" s="516"/>
      <c r="EG11" s="517"/>
      <c r="EH11" s="515"/>
      <c r="EI11" s="516"/>
      <c r="EJ11" s="517"/>
      <c r="EK11" s="505"/>
      <c r="EL11" s="506"/>
      <c r="EM11" s="507"/>
      <c r="EN11" s="505"/>
      <c r="EO11" s="506"/>
      <c r="EP11" s="507"/>
      <c r="EQ11" s="505"/>
      <c r="ER11" s="506"/>
      <c r="ES11" s="507"/>
      <c r="ET11" s="508"/>
      <c r="EU11" s="508"/>
      <c r="EV11" s="508"/>
      <c r="EW11" s="505"/>
      <c r="EX11" s="506"/>
      <c r="EY11" s="507"/>
      <c r="FA11" s="163"/>
      <c r="FB11" s="163"/>
      <c r="FC11" s="163"/>
    </row>
    <row r="12" spans="1:159" s="162" customFormat="1" ht="42.75" customHeight="1">
      <c r="A12" s="508"/>
      <c r="B12" s="508"/>
      <c r="C12" s="300" t="s">
        <v>175</v>
      </c>
      <c r="D12" s="301" t="s">
        <v>176</v>
      </c>
      <c r="E12" s="300" t="s">
        <v>177</v>
      </c>
      <c r="F12" s="300" t="s">
        <v>175</v>
      </c>
      <c r="G12" s="300" t="s">
        <v>176</v>
      </c>
      <c r="H12" s="300" t="s">
        <v>177</v>
      </c>
      <c r="I12" s="300" t="s">
        <v>175</v>
      </c>
      <c r="J12" s="300" t="s">
        <v>176</v>
      </c>
      <c r="K12" s="300" t="s">
        <v>177</v>
      </c>
      <c r="L12" s="300" t="s">
        <v>175</v>
      </c>
      <c r="M12" s="300" t="s">
        <v>176</v>
      </c>
      <c r="N12" s="300" t="s">
        <v>177</v>
      </c>
      <c r="O12" s="300" t="s">
        <v>175</v>
      </c>
      <c r="P12" s="300" t="s">
        <v>176</v>
      </c>
      <c r="Q12" s="300" t="s">
        <v>177</v>
      </c>
      <c r="R12" s="300" t="s">
        <v>175</v>
      </c>
      <c r="S12" s="300" t="s">
        <v>176</v>
      </c>
      <c r="T12" s="300" t="s">
        <v>177</v>
      </c>
      <c r="U12" s="300" t="s">
        <v>175</v>
      </c>
      <c r="V12" s="300" t="s">
        <v>176</v>
      </c>
      <c r="W12" s="300" t="s">
        <v>177</v>
      </c>
      <c r="X12" s="300" t="s">
        <v>175</v>
      </c>
      <c r="Y12" s="300" t="s">
        <v>176</v>
      </c>
      <c r="Z12" s="300" t="s">
        <v>177</v>
      </c>
      <c r="AA12" s="300" t="s">
        <v>175</v>
      </c>
      <c r="AB12" s="300" t="s">
        <v>176</v>
      </c>
      <c r="AC12" s="300" t="s">
        <v>177</v>
      </c>
      <c r="AD12" s="300" t="s">
        <v>175</v>
      </c>
      <c r="AE12" s="300" t="s">
        <v>176</v>
      </c>
      <c r="AF12" s="300" t="s">
        <v>177</v>
      </c>
      <c r="AG12" s="300" t="s">
        <v>175</v>
      </c>
      <c r="AH12" s="300" t="s">
        <v>176</v>
      </c>
      <c r="AI12" s="300" t="s">
        <v>177</v>
      </c>
      <c r="AJ12" s="300" t="s">
        <v>175</v>
      </c>
      <c r="AK12" s="300" t="s">
        <v>176</v>
      </c>
      <c r="AL12" s="300" t="s">
        <v>177</v>
      </c>
      <c r="AM12" s="300" t="s">
        <v>175</v>
      </c>
      <c r="AN12" s="300" t="s">
        <v>176</v>
      </c>
      <c r="AO12" s="300" t="s">
        <v>177</v>
      </c>
      <c r="AP12" s="300" t="s">
        <v>175</v>
      </c>
      <c r="AQ12" s="300" t="s">
        <v>176</v>
      </c>
      <c r="AR12" s="300" t="s">
        <v>177</v>
      </c>
      <c r="AS12" s="300" t="s">
        <v>175</v>
      </c>
      <c r="AT12" s="300" t="s">
        <v>176</v>
      </c>
      <c r="AU12" s="300" t="s">
        <v>177</v>
      </c>
      <c r="AV12" s="300" t="s">
        <v>175</v>
      </c>
      <c r="AW12" s="300" t="s">
        <v>176</v>
      </c>
      <c r="AX12" s="300" t="s">
        <v>177</v>
      </c>
      <c r="AY12" s="300" t="s">
        <v>175</v>
      </c>
      <c r="AZ12" s="300" t="s">
        <v>176</v>
      </c>
      <c r="BA12" s="300" t="s">
        <v>177</v>
      </c>
      <c r="BB12" s="300"/>
      <c r="BC12" s="300"/>
      <c r="BD12" s="300"/>
      <c r="BE12" s="300" t="s">
        <v>178</v>
      </c>
      <c r="BF12" s="300" t="s">
        <v>176</v>
      </c>
      <c r="BG12" s="300" t="s">
        <v>177</v>
      </c>
      <c r="BH12" s="300" t="s">
        <v>175</v>
      </c>
      <c r="BI12" s="300" t="s">
        <v>176</v>
      </c>
      <c r="BJ12" s="300" t="s">
        <v>177</v>
      </c>
      <c r="BK12" s="300" t="s">
        <v>175</v>
      </c>
      <c r="BL12" s="300" t="s">
        <v>176</v>
      </c>
      <c r="BM12" s="300" t="s">
        <v>177</v>
      </c>
      <c r="BN12" s="300" t="s">
        <v>178</v>
      </c>
      <c r="BO12" s="300" t="s">
        <v>176</v>
      </c>
      <c r="BP12" s="300" t="s">
        <v>177</v>
      </c>
      <c r="BQ12" s="300" t="s">
        <v>178</v>
      </c>
      <c r="BR12" s="300" t="s">
        <v>176</v>
      </c>
      <c r="BS12" s="300" t="s">
        <v>177</v>
      </c>
      <c r="BT12" s="300" t="s">
        <v>178</v>
      </c>
      <c r="BU12" s="300" t="s">
        <v>176</v>
      </c>
      <c r="BV12" s="300" t="s">
        <v>177</v>
      </c>
      <c r="BW12" s="300" t="s">
        <v>178</v>
      </c>
      <c r="BX12" s="300" t="s">
        <v>176</v>
      </c>
      <c r="BY12" s="300" t="s">
        <v>177</v>
      </c>
      <c r="BZ12" s="300" t="s">
        <v>175</v>
      </c>
      <c r="CA12" s="300" t="s">
        <v>176</v>
      </c>
      <c r="CB12" s="300" t="s">
        <v>177</v>
      </c>
      <c r="CC12" s="300" t="s">
        <v>175</v>
      </c>
      <c r="CD12" s="300" t="s">
        <v>176</v>
      </c>
      <c r="CE12" s="300" t="s">
        <v>177</v>
      </c>
      <c r="CF12" s="300" t="s">
        <v>175</v>
      </c>
      <c r="CG12" s="300" t="s">
        <v>176</v>
      </c>
      <c r="CH12" s="300" t="s">
        <v>177</v>
      </c>
      <c r="CI12" s="300" t="s">
        <v>175</v>
      </c>
      <c r="CJ12" s="300" t="s">
        <v>176</v>
      </c>
      <c r="CK12" s="300" t="s">
        <v>177</v>
      </c>
      <c r="CL12" s="300" t="s">
        <v>175</v>
      </c>
      <c r="CM12" s="300" t="s">
        <v>176</v>
      </c>
      <c r="CN12" s="300" t="s">
        <v>177</v>
      </c>
      <c r="CO12" s="300" t="s">
        <v>175</v>
      </c>
      <c r="CP12" s="300" t="s">
        <v>176</v>
      </c>
      <c r="CQ12" s="300" t="s">
        <v>177</v>
      </c>
      <c r="CR12" s="300" t="s">
        <v>175</v>
      </c>
      <c r="CS12" s="300" t="s">
        <v>176</v>
      </c>
      <c r="CT12" s="300" t="s">
        <v>177</v>
      </c>
      <c r="CU12" s="300" t="s">
        <v>175</v>
      </c>
      <c r="CV12" s="300" t="s">
        <v>176</v>
      </c>
      <c r="CW12" s="300" t="s">
        <v>177</v>
      </c>
      <c r="CX12" s="300" t="s">
        <v>175</v>
      </c>
      <c r="CY12" s="300" t="s">
        <v>176</v>
      </c>
      <c r="CZ12" s="300" t="s">
        <v>177</v>
      </c>
      <c r="DA12" s="300" t="s">
        <v>175</v>
      </c>
      <c r="DB12" s="300" t="s">
        <v>176</v>
      </c>
      <c r="DC12" s="300" t="s">
        <v>177</v>
      </c>
      <c r="DD12" s="300" t="s">
        <v>175</v>
      </c>
      <c r="DE12" s="300" t="s">
        <v>176</v>
      </c>
      <c r="DF12" s="300" t="s">
        <v>177</v>
      </c>
      <c r="DG12" s="300" t="s">
        <v>175</v>
      </c>
      <c r="DH12" s="300" t="s">
        <v>176</v>
      </c>
      <c r="DI12" s="300" t="s">
        <v>177</v>
      </c>
      <c r="DJ12" s="300" t="s">
        <v>175</v>
      </c>
      <c r="DK12" s="300" t="s">
        <v>176</v>
      </c>
      <c r="DL12" s="300" t="s">
        <v>177</v>
      </c>
      <c r="DM12" s="300" t="s">
        <v>175</v>
      </c>
      <c r="DN12" s="300" t="s">
        <v>176</v>
      </c>
      <c r="DO12" s="300" t="s">
        <v>177</v>
      </c>
      <c r="DP12" s="300" t="s">
        <v>175</v>
      </c>
      <c r="DQ12" s="300" t="s">
        <v>176</v>
      </c>
      <c r="DR12" s="300" t="s">
        <v>177</v>
      </c>
      <c r="DS12" s="300" t="s">
        <v>175</v>
      </c>
      <c r="DT12" s="300" t="s">
        <v>176</v>
      </c>
      <c r="DU12" s="300" t="s">
        <v>177</v>
      </c>
      <c r="DV12" s="300" t="s">
        <v>175</v>
      </c>
      <c r="DW12" s="300" t="s">
        <v>176</v>
      </c>
      <c r="DX12" s="300" t="s">
        <v>177</v>
      </c>
      <c r="DY12" s="300" t="s">
        <v>175</v>
      </c>
      <c r="DZ12" s="300" t="s">
        <v>176</v>
      </c>
      <c r="EA12" s="300" t="s">
        <v>177</v>
      </c>
      <c r="EB12" s="300" t="s">
        <v>175</v>
      </c>
      <c r="EC12" s="300" t="s">
        <v>176</v>
      </c>
      <c r="ED12" s="300" t="s">
        <v>177</v>
      </c>
      <c r="EE12" s="300" t="s">
        <v>175</v>
      </c>
      <c r="EF12" s="300" t="s">
        <v>176</v>
      </c>
      <c r="EG12" s="300" t="s">
        <v>177</v>
      </c>
      <c r="EH12" s="300" t="s">
        <v>175</v>
      </c>
      <c r="EI12" s="300" t="s">
        <v>176</v>
      </c>
      <c r="EJ12" s="300" t="s">
        <v>177</v>
      </c>
      <c r="EK12" s="300" t="s">
        <v>175</v>
      </c>
      <c r="EL12" s="300" t="s">
        <v>176</v>
      </c>
      <c r="EM12" s="300" t="s">
        <v>177</v>
      </c>
      <c r="EN12" s="300" t="s">
        <v>175</v>
      </c>
      <c r="EO12" s="300" t="s">
        <v>176</v>
      </c>
      <c r="EP12" s="300" t="s">
        <v>177</v>
      </c>
      <c r="EQ12" s="300" t="s">
        <v>175</v>
      </c>
      <c r="ER12" s="300" t="s">
        <v>176</v>
      </c>
      <c r="ES12" s="300" t="s">
        <v>177</v>
      </c>
      <c r="ET12" s="300" t="s">
        <v>175</v>
      </c>
      <c r="EU12" s="300" t="s">
        <v>176</v>
      </c>
      <c r="EV12" s="300" t="s">
        <v>177</v>
      </c>
      <c r="EW12" s="300" t="s">
        <v>175</v>
      </c>
      <c r="EX12" s="300" t="s">
        <v>176</v>
      </c>
      <c r="EY12" s="300" t="s">
        <v>177</v>
      </c>
      <c r="FA12" s="163"/>
      <c r="FB12" s="163"/>
      <c r="FC12" s="163"/>
    </row>
    <row r="13" spans="1:159" s="162" customFormat="1" ht="14.25" customHeight="1">
      <c r="A13" s="302">
        <v>1</v>
      </c>
      <c r="B13" s="300">
        <v>2</v>
      </c>
      <c r="C13" s="302">
        <v>3</v>
      </c>
      <c r="D13" s="301">
        <v>4</v>
      </c>
      <c r="E13" s="302">
        <v>5</v>
      </c>
      <c r="F13" s="300">
        <v>6</v>
      </c>
      <c r="G13" s="302">
        <v>7</v>
      </c>
      <c r="H13" s="300">
        <v>8</v>
      </c>
      <c r="I13" s="302">
        <v>9</v>
      </c>
      <c r="J13" s="300">
        <v>10</v>
      </c>
      <c r="K13" s="302">
        <v>11</v>
      </c>
      <c r="L13" s="302">
        <v>12</v>
      </c>
      <c r="M13" s="302">
        <v>13</v>
      </c>
      <c r="N13" s="302">
        <v>14</v>
      </c>
      <c r="O13" s="302">
        <v>15</v>
      </c>
      <c r="P13" s="302">
        <v>16</v>
      </c>
      <c r="Q13" s="302">
        <v>17</v>
      </c>
      <c r="R13" s="302">
        <v>18</v>
      </c>
      <c r="S13" s="302">
        <v>19</v>
      </c>
      <c r="T13" s="302">
        <v>20</v>
      </c>
      <c r="U13" s="302">
        <v>21</v>
      </c>
      <c r="V13" s="302">
        <v>22</v>
      </c>
      <c r="W13" s="302">
        <v>23</v>
      </c>
      <c r="X13" s="300">
        <v>24</v>
      </c>
      <c r="Y13" s="302">
        <v>25</v>
      </c>
      <c r="Z13" s="300">
        <v>26</v>
      </c>
      <c r="AA13" s="302">
        <v>27</v>
      </c>
      <c r="AB13" s="300">
        <v>28</v>
      </c>
      <c r="AC13" s="302">
        <v>29</v>
      </c>
      <c r="AD13" s="300">
        <v>30</v>
      </c>
      <c r="AE13" s="302">
        <v>31</v>
      </c>
      <c r="AF13" s="300">
        <v>32</v>
      </c>
      <c r="AG13" s="302">
        <v>33</v>
      </c>
      <c r="AH13" s="300">
        <v>34</v>
      </c>
      <c r="AI13" s="302">
        <v>35</v>
      </c>
      <c r="AJ13" s="302">
        <v>36</v>
      </c>
      <c r="AK13" s="302">
        <v>37</v>
      </c>
      <c r="AL13" s="302">
        <v>38</v>
      </c>
      <c r="AM13" s="300">
        <v>39</v>
      </c>
      <c r="AN13" s="302">
        <v>40</v>
      </c>
      <c r="AO13" s="300">
        <v>41</v>
      </c>
      <c r="AP13" s="302">
        <v>42</v>
      </c>
      <c r="AQ13" s="300">
        <v>43</v>
      </c>
      <c r="AR13" s="302">
        <v>44</v>
      </c>
      <c r="AS13" s="302">
        <v>45</v>
      </c>
      <c r="AT13" s="300">
        <v>46</v>
      </c>
      <c r="AU13" s="302">
        <v>47</v>
      </c>
      <c r="AV13" s="302">
        <v>48</v>
      </c>
      <c r="AW13" s="300">
        <v>49</v>
      </c>
      <c r="AX13" s="302">
        <v>50</v>
      </c>
      <c r="AY13" s="302">
        <v>48</v>
      </c>
      <c r="AZ13" s="300">
        <v>49</v>
      </c>
      <c r="BA13" s="302">
        <v>50</v>
      </c>
      <c r="BB13" s="302">
        <v>51</v>
      </c>
      <c r="BC13" s="302">
        <v>52</v>
      </c>
      <c r="BD13" s="302">
        <v>56</v>
      </c>
      <c r="BE13" s="300">
        <v>51</v>
      </c>
      <c r="BF13" s="302">
        <v>52</v>
      </c>
      <c r="BG13" s="300">
        <v>53</v>
      </c>
      <c r="BH13" s="302">
        <v>60</v>
      </c>
      <c r="BI13" s="303">
        <v>61</v>
      </c>
      <c r="BJ13" s="304">
        <v>62</v>
      </c>
      <c r="BK13" s="302">
        <v>63</v>
      </c>
      <c r="BL13" s="302">
        <v>64</v>
      </c>
      <c r="BM13" s="302">
        <v>65</v>
      </c>
      <c r="BN13" s="302">
        <v>66</v>
      </c>
      <c r="BO13" s="302">
        <v>67</v>
      </c>
      <c r="BP13" s="302">
        <v>68</v>
      </c>
      <c r="BQ13" s="300">
        <v>54</v>
      </c>
      <c r="BR13" s="302">
        <v>55</v>
      </c>
      <c r="BS13" s="300">
        <v>56</v>
      </c>
      <c r="BT13" s="302">
        <v>72</v>
      </c>
      <c r="BU13" s="300">
        <v>73</v>
      </c>
      <c r="BV13" s="302">
        <v>74</v>
      </c>
      <c r="BW13" s="300">
        <v>75</v>
      </c>
      <c r="BX13" s="302">
        <v>76</v>
      </c>
      <c r="BY13" s="300">
        <v>77</v>
      </c>
      <c r="BZ13" s="302">
        <v>57</v>
      </c>
      <c r="CA13" s="300">
        <v>58</v>
      </c>
      <c r="CB13" s="302">
        <v>59</v>
      </c>
      <c r="CC13" s="300">
        <v>60</v>
      </c>
      <c r="CD13" s="302">
        <v>61</v>
      </c>
      <c r="CE13" s="300">
        <v>62</v>
      </c>
      <c r="CF13" s="302">
        <v>63</v>
      </c>
      <c r="CG13" s="300">
        <v>64</v>
      </c>
      <c r="CH13" s="302">
        <v>65</v>
      </c>
      <c r="CI13" s="300">
        <v>66</v>
      </c>
      <c r="CJ13" s="302">
        <v>67</v>
      </c>
      <c r="CK13" s="300">
        <v>68</v>
      </c>
      <c r="CL13" s="302">
        <v>69</v>
      </c>
      <c r="CM13" s="300">
        <v>70</v>
      </c>
      <c r="CN13" s="302">
        <v>71</v>
      </c>
      <c r="CO13" s="302">
        <v>72</v>
      </c>
      <c r="CP13" s="302">
        <v>73</v>
      </c>
      <c r="CQ13" s="302">
        <v>74</v>
      </c>
      <c r="CR13" s="302">
        <v>75</v>
      </c>
      <c r="CS13" s="302">
        <v>76</v>
      </c>
      <c r="CT13" s="302">
        <v>77</v>
      </c>
      <c r="CU13" s="302">
        <v>78</v>
      </c>
      <c r="CV13" s="302">
        <v>79</v>
      </c>
      <c r="CW13" s="302">
        <v>80</v>
      </c>
      <c r="CX13" s="300">
        <v>96</v>
      </c>
      <c r="CY13" s="302">
        <v>97</v>
      </c>
      <c r="CZ13" s="300">
        <v>98</v>
      </c>
      <c r="DA13" s="300">
        <v>99</v>
      </c>
      <c r="DB13" s="300">
        <v>100</v>
      </c>
      <c r="DC13" s="300">
        <v>101</v>
      </c>
      <c r="DD13" s="300">
        <v>102</v>
      </c>
      <c r="DE13" s="300">
        <v>103</v>
      </c>
      <c r="DF13" s="300">
        <v>104</v>
      </c>
      <c r="DG13" s="302">
        <v>81</v>
      </c>
      <c r="DH13" s="300">
        <v>82</v>
      </c>
      <c r="DI13" s="302">
        <v>83</v>
      </c>
      <c r="DJ13" s="300">
        <v>84</v>
      </c>
      <c r="DK13" s="302">
        <v>85</v>
      </c>
      <c r="DL13" s="300">
        <v>86</v>
      </c>
      <c r="DM13" s="302">
        <v>87</v>
      </c>
      <c r="DN13" s="300">
        <v>88</v>
      </c>
      <c r="DO13" s="302">
        <v>89</v>
      </c>
      <c r="DP13" s="300">
        <v>90</v>
      </c>
      <c r="DQ13" s="302">
        <v>91</v>
      </c>
      <c r="DR13" s="300">
        <v>92</v>
      </c>
      <c r="DS13" s="302">
        <v>93</v>
      </c>
      <c r="DT13" s="300">
        <v>94</v>
      </c>
      <c r="DU13" s="302">
        <v>95</v>
      </c>
      <c r="DV13" s="300">
        <v>96</v>
      </c>
      <c r="DW13" s="300">
        <v>97</v>
      </c>
      <c r="DX13" s="300">
        <v>98</v>
      </c>
      <c r="DY13" s="302">
        <v>99</v>
      </c>
      <c r="DZ13" s="300">
        <v>100</v>
      </c>
      <c r="EA13" s="302">
        <v>101</v>
      </c>
      <c r="EB13" s="300">
        <v>102</v>
      </c>
      <c r="EC13" s="302">
        <v>103</v>
      </c>
      <c r="ED13" s="300">
        <v>104</v>
      </c>
      <c r="EE13" s="302">
        <v>105</v>
      </c>
      <c r="EF13" s="300">
        <v>106</v>
      </c>
      <c r="EG13" s="302">
        <v>107</v>
      </c>
      <c r="EH13" s="300">
        <v>108</v>
      </c>
      <c r="EI13" s="302">
        <v>109</v>
      </c>
      <c r="EJ13" s="300">
        <v>110</v>
      </c>
      <c r="EK13" s="302">
        <v>111</v>
      </c>
      <c r="EL13" s="300">
        <v>112</v>
      </c>
      <c r="EM13" s="302">
        <v>113</v>
      </c>
      <c r="EN13" s="300">
        <v>114</v>
      </c>
      <c r="EO13" s="302">
        <v>115</v>
      </c>
      <c r="EP13" s="300">
        <v>116</v>
      </c>
      <c r="EQ13" s="302">
        <v>117</v>
      </c>
      <c r="ER13" s="300">
        <v>118</v>
      </c>
      <c r="ES13" s="302">
        <v>119</v>
      </c>
      <c r="ET13" s="300">
        <v>120</v>
      </c>
      <c r="EU13" s="302">
        <v>121</v>
      </c>
      <c r="EV13" s="300">
        <v>122</v>
      </c>
      <c r="EW13" s="302">
        <v>123</v>
      </c>
      <c r="EX13" s="300">
        <v>124</v>
      </c>
      <c r="EY13" s="302">
        <v>125</v>
      </c>
    </row>
    <row r="14" spans="1:159" s="162" customFormat="1" ht="15" customHeight="1">
      <c r="A14" s="352">
        <v>1</v>
      </c>
      <c r="B14" s="353" t="s">
        <v>303</v>
      </c>
      <c r="C14" s="305">
        <f>F14+BZ14</f>
        <v>3983.8455200000003</v>
      </c>
      <c r="D14" s="306">
        <f t="shared" ref="D14:D29" si="0">G14+CA14+CY14</f>
        <v>3424.4496199999994</v>
      </c>
      <c r="E14" s="307">
        <f t="shared" ref="E14:E29" si="1">D14/C14*100</f>
        <v>85.958393788321374</v>
      </c>
      <c r="F14" s="308">
        <f t="shared" ref="F14:F29" si="2">I14+X14+AA14+AD14+AG14+AM14+AS14+BE14+BQ14+BN14+AJ14+AY14+L14+R14+O14+U14+AP14</f>
        <v>592.81500000000005</v>
      </c>
      <c r="G14" s="308">
        <f t="shared" ref="G14:G29" si="3">J14+Y14+AB14+AE14+AH14+AN14+AT14+BF14+AK14+BR14+BO14+AZ14+M14+S14+P14+V14+AQ14</f>
        <v>509.65505999999999</v>
      </c>
      <c r="H14" s="307">
        <f>G14/F14*100</f>
        <v>85.97202499936742</v>
      </c>
      <c r="I14" s="309">
        <f>Але!C6</f>
        <v>68.849999999999994</v>
      </c>
      <c r="J14" s="488">
        <f>Але!D6</f>
        <v>61.078629999999997</v>
      </c>
      <c r="K14" s="307">
        <f>J14/I14*100</f>
        <v>88.71260711692085</v>
      </c>
      <c r="L14" s="307">
        <f>Але!C8</f>
        <v>82.8</v>
      </c>
      <c r="M14" s="307">
        <f>Але!D8</f>
        <v>90.510549999999995</v>
      </c>
      <c r="N14" s="307">
        <f>M14/L14*100</f>
        <v>109.31225845410628</v>
      </c>
      <c r="O14" s="307">
        <f>Але!C9</f>
        <v>0.86499999999999999</v>
      </c>
      <c r="P14" s="307">
        <f>Але!D9</f>
        <v>0.68811999999999995</v>
      </c>
      <c r="Q14" s="307">
        <f>P14/O14*100</f>
        <v>79.551445086705201</v>
      </c>
      <c r="R14" s="307">
        <f>Але!C10</f>
        <v>138.30000000000001</v>
      </c>
      <c r="S14" s="307">
        <f>Але!D10</f>
        <v>124.05289</v>
      </c>
      <c r="T14" s="307">
        <f>S14/R14*100</f>
        <v>89.69840202458424</v>
      </c>
      <c r="U14" s="307">
        <f>Але!C11</f>
        <v>0</v>
      </c>
      <c r="V14" s="311">
        <f>Але!D11</f>
        <v>-15.308059999999999</v>
      </c>
      <c r="W14" s="307" t="e">
        <f>V14/U14*100</f>
        <v>#DIV/0!</v>
      </c>
      <c r="X14" s="312">
        <f>Але!C13</f>
        <v>2</v>
      </c>
      <c r="Y14" s="487">
        <f>Але!D13</f>
        <v>40.129199999999997</v>
      </c>
      <c r="Z14" s="307">
        <f>Y14/X14*100</f>
        <v>2006.4599999999998</v>
      </c>
      <c r="AA14" s="312">
        <f>Але!C15</f>
        <v>40</v>
      </c>
      <c r="AB14" s="313">
        <f>Але!D15</f>
        <v>24.721070000000001</v>
      </c>
      <c r="AC14" s="307">
        <f>AB14/AA14*100</f>
        <v>61.802675000000008</v>
      </c>
      <c r="AD14" s="312">
        <f>Але!C16</f>
        <v>200</v>
      </c>
      <c r="AE14" s="312">
        <f>Але!D16</f>
        <v>121.71344999999999</v>
      </c>
      <c r="AF14" s="307">
        <f t="shared" ref="AF14:AF29" si="4">AE14/AD14*100</f>
        <v>60.856724999999997</v>
      </c>
      <c r="AG14" s="307">
        <f>Але!C18</f>
        <v>5</v>
      </c>
      <c r="AH14" s="307">
        <f>Але!D18</f>
        <v>1.4</v>
      </c>
      <c r="AI14" s="307">
        <f>AH14/AG14*100</f>
        <v>27.999999999999996</v>
      </c>
      <c r="AJ14" s="307"/>
      <c r="AK14" s="307"/>
      <c r="AL14" s="314" t="e">
        <f t="shared" ref="AL14:AL23" si="5">AK14/AJ14*100</f>
        <v>#DIV/0!</v>
      </c>
      <c r="AM14" s="312">
        <v>0</v>
      </c>
      <c r="AN14" s="312">
        <v>0</v>
      </c>
      <c r="AO14" s="314" t="e">
        <f t="shared" ref="AO14:AO29" si="6">AN14/AM14*100</f>
        <v>#DIV/0!</v>
      </c>
      <c r="AP14" s="312">
        <f>Але!C27</f>
        <v>55</v>
      </c>
      <c r="AQ14" s="315">
        <f>Але!D27</f>
        <v>54.284680000000002</v>
      </c>
      <c r="AR14" s="307">
        <f>AQ14/AP14*100</f>
        <v>98.699418181818189</v>
      </c>
      <c r="AS14" s="316">
        <f>Але!C28</f>
        <v>0</v>
      </c>
      <c r="AT14" s="315">
        <f>Але!D28</f>
        <v>0</v>
      </c>
      <c r="AU14" s="307" t="e">
        <f>AT14/AS14*100</f>
        <v>#DIV/0!</v>
      </c>
      <c r="AV14" s="312"/>
      <c r="AW14" s="312"/>
      <c r="AX14" s="307" t="e">
        <f>AW14/AV14*100</f>
        <v>#DIV/0!</v>
      </c>
      <c r="AY14" s="307">
        <f>Але!C29</f>
        <v>0</v>
      </c>
      <c r="AZ14" s="317">
        <f>Але!D29</f>
        <v>6.3845299999999998</v>
      </c>
      <c r="BA14" s="307" t="e">
        <f>AZ14/AY14*100</f>
        <v>#DIV/0!</v>
      </c>
      <c r="BB14" s="307">
        <f>Але!C30</f>
        <v>0</v>
      </c>
      <c r="BC14" s="307">
        <f>Але!D30</f>
        <v>6.3845299999999998</v>
      </c>
      <c r="BD14" s="307" t="e">
        <f>BC14/BB14*100</f>
        <v>#DIV/0!</v>
      </c>
      <c r="BE14" s="307">
        <f>Але!C32</f>
        <v>0</v>
      </c>
      <c r="BF14" s="307">
        <f>Але!D31</f>
        <v>0</v>
      </c>
      <c r="BG14" s="307" t="e">
        <f>BF14/BE14*100</f>
        <v>#DIV/0!</v>
      </c>
      <c r="BH14" s="307"/>
      <c r="BI14" s="307"/>
      <c r="BJ14" s="307" t="e">
        <f>BI14/BH14*100</f>
        <v>#DIV/0!</v>
      </c>
      <c r="BK14" s="307"/>
      <c r="BL14" s="307"/>
      <c r="BM14" s="307"/>
      <c r="BN14" s="307"/>
      <c r="BO14" s="318"/>
      <c r="BP14" s="307" t="e">
        <f>BO14/BN14*100</f>
        <v>#DIV/0!</v>
      </c>
      <c r="BQ14" s="307">
        <f>Але!C34</f>
        <v>0</v>
      </c>
      <c r="BR14" s="307">
        <f>Але!D35</f>
        <v>0</v>
      </c>
      <c r="BS14" s="307" t="e">
        <f>BR14/BQ14*100</f>
        <v>#DIV/0!</v>
      </c>
      <c r="BT14" s="307"/>
      <c r="BU14" s="307"/>
      <c r="BV14" s="319" t="e">
        <f>BT14/BU14*100</f>
        <v>#DIV/0!</v>
      </c>
      <c r="BW14" s="319"/>
      <c r="BX14" s="319"/>
      <c r="BY14" s="319" t="e">
        <f>BW14/BX14*100</f>
        <v>#DIV/0!</v>
      </c>
      <c r="BZ14" s="312">
        <f>CC14+CF14+CI14+CL14+CR14+CO14</f>
        <v>3391.0305200000003</v>
      </c>
      <c r="CA14" s="312">
        <f>CD14+CG14+CJ14+CM14+CS14+CP14+CV14</f>
        <v>2914.7945599999994</v>
      </c>
      <c r="CB14" s="307">
        <f>CA14/BZ14*100</f>
        <v>85.956010799926361</v>
      </c>
      <c r="CC14" s="314">
        <f>Але!C39</f>
        <v>1200.7</v>
      </c>
      <c r="CD14" s="314">
        <f>Але!D39</f>
        <v>960.79200000000003</v>
      </c>
      <c r="CE14" s="307">
        <f>CD14/CC14*100</f>
        <v>80.019322062130428</v>
      </c>
      <c r="CF14" s="307">
        <f>Але!C40</f>
        <v>452.20800000000003</v>
      </c>
      <c r="CG14" s="307">
        <f>Але!D40</f>
        <v>340</v>
      </c>
      <c r="CH14" s="307">
        <f>CG14/CF14*100</f>
        <v>75.186639776386087</v>
      </c>
      <c r="CI14" s="307">
        <f>Але!C41</f>
        <v>1155.6595600000001</v>
      </c>
      <c r="CJ14" s="307">
        <f>Але!D41</f>
        <v>1455.5975599999999</v>
      </c>
      <c r="CK14" s="307">
        <f t="shared" ref="CK14:CK29" si="7">CJ14/CI14*100</f>
        <v>125.95383713175876</v>
      </c>
      <c r="CL14" s="307">
        <f>Але!C42</f>
        <v>91.480999999999995</v>
      </c>
      <c r="CM14" s="307">
        <f>Але!D42</f>
        <v>67.400999999999996</v>
      </c>
      <c r="CN14" s="307">
        <f t="shared" ref="CN14:CN31" si="8">CM14/CL14*100</f>
        <v>73.677594254544658</v>
      </c>
      <c r="CO14" s="307">
        <f>Але!C44</f>
        <v>430.50400000000002</v>
      </c>
      <c r="CP14" s="307">
        <v>30.504000000000001</v>
      </c>
      <c r="CQ14" s="307"/>
      <c r="CR14" s="311">
        <f>Але!C43</f>
        <v>60.477960000000003</v>
      </c>
      <c r="CS14" s="307">
        <f>Але!D43</f>
        <v>60.5</v>
      </c>
      <c r="CT14" s="307">
        <f t="shared" ref="CT14:CT31" si="9">CS14/CR14*100</f>
        <v>100.03644302817092</v>
      </c>
      <c r="CU14" s="307"/>
      <c r="CV14" s="307">
        <f>Але!D45</f>
        <v>0</v>
      </c>
      <c r="CW14" s="307" t="e">
        <f>CV13:CV14/CU14*100</f>
        <v>#DIV/0!</v>
      </c>
      <c r="CX14" s="312"/>
      <c r="CY14" s="312"/>
      <c r="CZ14" s="307" t="e">
        <f>CY14/CX14*100</f>
        <v>#DIV/0!</v>
      </c>
      <c r="DA14" s="307"/>
      <c r="DB14" s="307"/>
      <c r="DC14" s="307"/>
      <c r="DD14" s="307"/>
      <c r="DE14" s="307"/>
      <c r="DF14" s="307"/>
      <c r="DG14" s="316">
        <f>DJ14+DY14+EB14+EE14+EH14+EK14+EN14+EQ14+ET14</f>
        <v>4197.6817599999995</v>
      </c>
      <c r="DH14" s="316">
        <f>DK14+DZ14+EC14+EF14+EI14+EL14+EO14+ER14+EU14</f>
        <v>3448.9051199999999</v>
      </c>
      <c r="DI14" s="307">
        <f>DH14/DG14*100</f>
        <v>82.162138942138398</v>
      </c>
      <c r="DJ14" s="312">
        <f>DM14+DP14+DS14+DV14</f>
        <v>1083.4159999999999</v>
      </c>
      <c r="DK14" s="312">
        <f>DN14+DQ14+DT14+DW14</f>
        <v>743.73671000000002</v>
      </c>
      <c r="DL14" s="307">
        <f>DK14/DJ14*100</f>
        <v>68.647381061383626</v>
      </c>
      <c r="DM14" s="307">
        <f>Але!C54</f>
        <v>1076.0999999999999</v>
      </c>
      <c r="DN14" s="307">
        <f>Але!D54</f>
        <v>741.42120999999997</v>
      </c>
      <c r="DO14" s="307">
        <f>DN14/DM14*100</f>
        <v>68.898913669733304</v>
      </c>
      <c r="DP14" s="307">
        <f>Але!C57</f>
        <v>0</v>
      </c>
      <c r="DQ14" s="307">
        <f>Але!D57</f>
        <v>0</v>
      </c>
      <c r="DR14" s="307" t="e">
        <f>DQ14/DP14*100</f>
        <v>#DIV/0!</v>
      </c>
      <c r="DS14" s="307">
        <f>Але!C58</f>
        <v>5</v>
      </c>
      <c r="DT14" s="307">
        <f>Але!D58</f>
        <v>0</v>
      </c>
      <c r="DU14" s="307">
        <f>DT14/DS14*100</f>
        <v>0</v>
      </c>
      <c r="DV14" s="307">
        <f>Але!C59</f>
        <v>2.3159999999999998</v>
      </c>
      <c r="DW14" s="307">
        <f>Але!D59</f>
        <v>2.3155000000000001</v>
      </c>
      <c r="DX14" s="307">
        <f>DW14/DV14*100</f>
        <v>99.978411053540597</v>
      </c>
      <c r="DY14" s="307">
        <f>Але!C61</f>
        <v>89.944999999999993</v>
      </c>
      <c r="DZ14" s="307">
        <f>Але!D61</f>
        <v>61.471209999999999</v>
      </c>
      <c r="EA14" s="307">
        <f>DZ14/DY14*100</f>
        <v>68.343109678136642</v>
      </c>
      <c r="EB14" s="307">
        <f>Але!C62</f>
        <v>14.30311</v>
      </c>
      <c r="EC14" s="344">
        <f>Але!D62</f>
        <v>4.7031100000000006</v>
      </c>
      <c r="ED14" s="307">
        <f>EC14/EB14*100</f>
        <v>32.88172991747949</v>
      </c>
      <c r="EE14" s="312">
        <f>Але!C68</f>
        <v>2156.0981499999998</v>
      </c>
      <c r="EF14" s="312">
        <f>Але!D68</f>
        <v>1981.11484</v>
      </c>
      <c r="EG14" s="307">
        <f>EF14/EE14*100</f>
        <v>91.884260463745591</v>
      </c>
      <c r="EH14" s="312">
        <f>Але!C73</f>
        <v>563.81949999999995</v>
      </c>
      <c r="EI14" s="312">
        <f>Але!D73</f>
        <v>443.42424999999997</v>
      </c>
      <c r="EJ14" s="307">
        <f>EI14/EH14*100</f>
        <v>78.646490587856576</v>
      </c>
      <c r="EK14" s="312">
        <f>Але!C77</f>
        <v>276.10000000000002</v>
      </c>
      <c r="EL14" s="320">
        <f>Але!D77</f>
        <v>207.55500000000001</v>
      </c>
      <c r="EM14" s="307">
        <f t="shared" ref="EM14:EM29" si="10">EL14/EK14*100</f>
        <v>75.173850054328142</v>
      </c>
      <c r="EN14" s="307">
        <f>Але!C79</f>
        <v>0</v>
      </c>
      <c r="EO14" s="307">
        <f>Але!D79</f>
        <v>0</v>
      </c>
      <c r="EP14" s="307" t="e">
        <f t="shared" ref="EP14:EP29" si="11">EO14/EN14*100</f>
        <v>#DIV/0!</v>
      </c>
      <c r="EQ14" s="308">
        <f>Але!C84</f>
        <v>14</v>
      </c>
      <c r="ER14" s="308">
        <f>Але!D84</f>
        <v>6.9</v>
      </c>
      <c r="ES14" s="307">
        <f>ER14/EQ14*100</f>
        <v>49.285714285714292</v>
      </c>
      <c r="ET14" s="307">
        <f>Але!C90</f>
        <v>0</v>
      </c>
      <c r="EU14" s="307">
        <f>Але!D90</f>
        <v>0</v>
      </c>
      <c r="EV14" s="307" t="e">
        <f>EU14/ET14*100</f>
        <v>#DIV/0!</v>
      </c>
      <c r="EW14" s="321">
        <f t="shared" ref="EW14:EW29" si="12">SUM(C14-DG14)</f>
        <v>-213.83623999999918</v>
      </c>
      <c r="EX14" s="321">
        <f t="shared" ref="EX14:EX29" si="13">SUM(D14-DH14)</f>
        <v>-24.455500000000484</v>
      </c>
      <c r="EY14" s="307">
        <f>EX14/EW14*100%</f>
        <v>0.11436555375272488</v>
      </c>
      <c r="EZ14" s="164"/>
      <c r="FA14" s="165"/>
      <c r="FC14" s="165"/>
    </row>
    <row r="15" spans="1:159" s="166" customFormat="1" ht="15" customHeight="1">
      <c r="A15" s="352">
        <v>2</v>
      </c>
      <c r="B15" s="354" t="s">
        <v>304</v>
      </c>
      <c r="C15" s="305">
        <f t="shared" ref="C15:C29" si="14">F15+BZ15</f>
        <v>12974.396680000002</v>
      </c>
      <c r="D15" s="306">
        <f>G15+CA15+CY15</f>
        <v>9884.2382600000001</v>
      </c>
      <c r="E15" s="314">
        <f t="shared" si="1"/>
        <v>76.182642659882035</v>
      </c>
      <c r="F15" s="308">
        <f t="shared" si="2"/>
        <v>3935.44</v>
      </c>
      <c r="G15" s="308">
        <f>J15+Y15+AB15+AE15+AH15+AN15+AT15+BF15+AK15+BR15+BO15+AZ15+M15+S15+P15+V15+AQ15</f>
        <v>1917.3344500000001</v>
      </c>
      <c r="H15" s="314">
        <f t="shared" ref="H15:H29" si="15">G15/F15*100</f>
        <v>48.719697162197875</v>
      </c>
      <c r="I15" s="322">
        <f>Сун!C6</f>
        <v>443.71499999999997</v>
      </c>
      <c r="J15" s="489">
        <f>Сун!D6</f>
        <v>265.71543000000003</v>
      </c>
      <c r="K15" s="314">
        <f t="shared" ref="K15:K29" si="16">J15/I15*100</f>
        <v>59.884256786450777</v>
      </c>
      <c r="L15" s="314">
        <f>Сун!C8</f>
        <v>237.12</v>
      </c>
      <c r="M15" s="314">
        <f>Сун!D8</f>
        <v>259.22924</v>
      </c>
      <c r="N15" s="307">
        <f t="shared" ref="N15:N29" si="17">M15/L15*100</f>
        <v>109.32407219973011</v>
      </c>
      <c r="O15" s="307">
        <f>Сун!C9</f>
        <v>2.5049999999999999</v>
      </c>
      <c r="P15" s="307">
        <f>Сун!D9</f>
        <v>1.97082</v>
      </c>
      <c r="Q15" s="307">
        <f t="shared" ref="Q15:Q29" si="18">P15/O15*100</f>
        <v>78.675449101796417</v>
      </c>
      <c r="R15" s="307">
        <f>Сун!C10</f>
        <v>396.1</v>
      </c>
      <c r="S15" s="307">
        <f>Сун!D10</f>
        <v>355.29712000000001</v>
      </c>
      <c r="T15" s="307">
        <f t="shared" ref="T15:T29" si="19">S15/R15*100</f>
        <v>89.698843726331731</v>
      </c>
      <c r="U15" s="307">
        <f>Сун!C11</f>
        <v>0</v>
      </c>
      <c r="V15" s="311">
        <f>Сун!D11</f>
        <v>-43.843449999999997</v>
      </c>
      <c r="W15" s="307" t="e">
        <f t="shared" ref="W15:W29" si="20">V15/U15*100</f>
        <v>#DIV/0!</v>
      </c>
      <c r="X15" s="322">
        <f>Сун!C13</f>
        <v>40</v>
      </c>
      <c r="Y15" s="322">
        <f>Сун!D13</f>
        <v>38.458449999999999</v>
      </c>
      <c r="Z15" s="314">
        <f t="shared" ref="Z15:Z29" si="21">Y15/X15*100</f>
        <v>96.146124999999998</v>
      </c>
      <c r="AA15" s="322">
        <f>Сун!C15</f>
        <v>1098</v>
      </c>
      <c r="AB15" s="313">
        <f>Сун!D15</f>
        <v>148.52163999999999</v>
      </c>
      <c r="AC15" s="314">
        <f t="shared" ref="AC15:AC29" si="22">AB15/AA15*100</f>
        <v>13.526561020036429</v>
      </c>
      <c r="AD15" s="322">
        <f>Сун!C16</f>
        <v>1285</v>
      </c>
      <c r="AE15" s="322">
        <f>Сун!D16</f>
        <v>647.98970999999995</v>
      </c>
      <c r="AF15" s="314">
        <f t="shared" si="4"/>
        <v>50.427214785992213</v>
      </c>
      <c r="AG15" s="314">
        <f>Сун!C18</f>
        <v>13</v>
      </c>
      <c r="AH15" s="314">
        <f>Сун!D18</f>
        <v>8.75</v>
      </c>
      <c r="AI15" s="314">
        <f t="shared" ref="AI15:AI31" si="23">AH15/AG15*100</f>
        <v>67.307692307692307</v>
      </c>
      <c r="AJ15" s="314"/>
      <c r="AK15" s="314"/>
      <c r="AL15" s="314" t="e">
        <f t="shared" si="5"/>
        <v>#DIV/0!</v>
      </c>
      <c r="AM15" s="322">
        <f>Сун!C27</f>
        <v>0</v>
      </c>
      <c r="AN15" s="322">
        <f>Сун!D27</f>
        <v>0</v>
      </c>
      <c r="AO15" s="314" t="e">
        <f t="shared" si="6"/>
        <v>#DIV/0!</v>
      </c>
      <c r="AP15" s="322">
        <f>Сун!C28</f>
        <v>200</v>
      </c>
      <c r="AQ15" s="323">
        <f>Сун!D28</f>
        <v>27.2</v>
      </c>
      <c r="AR15" s="314">
        <f t="shared" ref="AR15:AR29" si="24">AQ15/AP15*100</f>
        <v>13.600000000000001</v>
      </c>
      <c r="AS15" s="316">
        <f>Сун!C29</f>
        <v>20</v>
      </c>
      <c r="AT15" s="323">
        <f>Сун!D29</f>
        <v>37.433</v>
      </c>
      <c r="AU15" s="314">
        <f t="shared" ref="AU15:AU29" si="25">AT15/AS15*100</f>
        <v>187.16499999999999</v>
      </c>
      <c r="AV15" s="322"/>
      <c r="AW15" s="322"/>
      <c r="AX15" s="314" t="e">
        <f t="shared" ref="AX15:AX29" si="26">AW15/AV15*100</f>
        <v>#DIV/0!</v>
      </c>
      <c r="AY15" s="314">
        <f>Сун!C31</f>
        <v>200</v>
      </c>
      <c r="AZ15" s="317">
        <f>Сун!D31</f>
        <v>170.61249000000001</v>
      </c>
      <c r="BA15" s="314">
        <f t="shared" ref="BA15:BA31" si="27">AZ15/AY15*100</f>
        <v>85.306245000000004</v>
      </c>
      <c r="BB15" s="314"/>
      <c r="BC15" s="314"/>
      <c r="BD15" s="314"/>
      <c r="BE15" s="314">
        <f>Сун!C32</f>
        <v>0</v>
      </c>
      <c r="BF15" s="314">
        <f>Сун!D32</f>
        <v>0</v>
      </c>
      <c r="BG15" s="314" t="e">
        <f t="shared" ref="BG15:BG31" si="28">BF15/BE15*100</f>
        <v>#DIV/0!</v>
      </c>
      <c r="BH15" s="314"/>
      <c r="BI15" s="314"/>
      <c r="BJ15" s="314" t="e">
        <f t="shared" ref="BJ15:BJ29" si="29">BI15/BH15*100</f>
        <v>#DIV/0!</v>
      </c>
      <c r="BK15" s="314">
        <f>Сун!C35</f>
        <v>0</v>
      </c>
      <c r="BL15" s="314">
        <f>Сун!D35</f>
        <v>0</v>
      </c>
      <c r="BM15" s="314"/>
      <c r="BN15" s="314">
        <f>Сун!C35</f>
        <v>0</v>
      </c>
      <c r="BO15" s="324">
        <f>Сун!D35</f>
        <v>0</v>
      </c>
      <c r="BP15" s="307" t="e">
        <f t="shared" ref="BP15:BP29" si="30">BO15/BN15*100</f>
        <v>#DIV/0!</v>
      </c>
      <c r="BQ15" s="314">
        <f>Сун!C37</f>
        <v>0</v>
      </c>
      <c r="BR15" s="314">
        <f>Сун!D37</f>
        <v>0</v>
      </c>
      <c r="BS15" s="314" t="e">
        <f t="shared" ref="BS15:BS29" si="31">BR15/BQ15*100</f>
        <v>#DIV/0!</v>
      </c>
      <c r="BT15" s="314"/>
      <c r="BU15" s="314"/>
      <c r="BV15" s="325" t="e">
        <f t="shared" ref="BV15:BV29" si="32">BT15/BU15*100</f>
        <v>#DIV/0!</v>
      </c>
      <c r="BW15" s="325"/>
      <c r="BX15" s="325"/>
      <c r="BY15" s="325" t="e">
        <f t="shared" ref="BY15:BY29" si="33">BW15/BX15*100</f>
        <v>#DIV/0!</v>
      </c>
      <c r="BZ15" s="312">
        <f t="shared" ref="BZ15:BZ29" si="34">CC15+CF15+CI15+CL15+CR15+CO15</f>
        <v>9038.9566800000011</v>
      </c>
      <c r="CA15" s="312">
        <f t="shared" ref="CA15:CA29" si="35">CD15+CG15+CJ15+CM15+CS15+CP15+CV15</f>
        <v>7966.9038099999998</v>
      </c>
      <c r="CB15" s="314">
        <f>CA15/BZ15*100</f>
        <v>88.139639253144409</v>
      </c>
      <c r="CC15" s="314">
        <f>Сун!C42</f>
        <v>3003</v>
      </c>
      <c r="CD15" s="314">
        <f>Сун!D42</f>
        <v>2402.806</v>
      </c>
      <c r="CE15" s="314">
        <f t="shared" ref="CE15:CE29" si="36">CD15/CC15*100</f>
        <v>80.013519813519821</v>
      </c>
      <c r="CF15" s="314">
        <f>Сун!C43</f>
        <v>96.5</v>
      </c>
      <c r="CG15" s="314">
        <f>Сун!D43</f>
        <v>96.5</v>
      </c>
      <c r="CH15" s="314">
        <f t="shared" ref="CH15:CH29" si="37">CG15/CF15*100</f>
        <v>100</v>
      </c>
      <c r="CI15" s="326">
        <f>Сун!C44</f>
        <v>4765.3783100000001</v>
      </c>
      <c r="CJ15" s="314">
        <f>Сун!D44</f>
        <v>4355.9012300000004</v>
      </c>
      <c r="CK15" s="314">
        <f t="shared" si="7"/>
        <v>91.407249259922878</v>
      </c>
      <c r="CL15" s="314">
        <f>Сун!C46</f>
        <v>183.01900000000001</v>
      </c>
      <c r="CM15" s="314">
        <f>Сун!D46</f>
        <v>134.79900000000001</v>
      </c>
      <c r="CN15" s="314">
        <f t="shared" si="8"/>
        <v>73.65300870401434</v>
      </c>
      <c r="CO15" s="314">
        <f>Сун!C47</f>
        <v>622</v>
      </c>
      <c r="CP15" s="314">
        <f>Сун!D47</f>
        <v>607.80669999999998</v>
      </c>
      <c r="CQ15" s="314">
        <f>CP15/CO15*100</f>
        <v>97.718118971061088</v>
      </c>
      <c r="CR15" s="327">
        <f>Сун!C48</f>
        <v>369.05937</v>
      </c>
      <c r="CS15" s="314">
        <f>Сун!D48</f>
        <v>369.09088000000003</v>
      </c>
      <c r="CT15" s="314">
        <f t="shared" si="9"/>
        <v>100.00853792168995</v>
      </c>
      <c r="CU15" s="314"/>
      <c r="CV15" s="314"/>
      <c r="CW15" s="314"/>
      <c r="CX15" s="322"/>
      <c r="CY15" s="322"/>
      <c r="CZ15" s="314" t="e">
        <f t="shared" ref="CZ15:CZ29" si="38">CY15/CX15*100</f>
        <v>#DIV/0!</v>
      </c>
      <c r="DA15" s="314"/>
      <c r="DB15" s="314"/>
      <c r="DC15" s="314"/>
      <c r="DD15" s="314"/>
      <c r="DE15" s="314"/>
      <c r="DF15" s="314"/>
      <c r="DG15" s="316">
        <f>DJ15+DY15+EB15+EE15+EH15+EK15+EN15+EQ15+ET15</f>
        <v>14179.541879999997</v>
      </c>
      <c r="DH15" s="316">
        <f t="shared" ref="DG15:DH29" si="39">DK15+DZ15+EC15+EF15+EI15+EL15+EO15+ER15+EU15</f>
        <v>10643.29146</v>
      </c>
      <c r="DI15" s="314">
        <f t="shared" ref="DI15:DI29" si="40">DH15/DG15*100</f>
        <v>75.060897947712832</v>
      </c>
      <c r="DJ15" s="322">
        <f>DM15+DP15+DS15+DV15</f>
        <v>1760.6429999999998</v>
      </c>
      <c r="DK15" s="322">
        <f t="shared" ref="DJ15:DK29" si="41">DN15+DQ15+DT15+DW15</f>
        <v>1167.6093700000001</v>
      </c>
      <c r="DL15" s="314">
        <f t="shared" ref="DL15:DL29" si="42">DK15/DJ15*100</f>
        <v>66.317213086355395</v>
      </c>
      <c r="DM15" s="314">
        <f>Сун!C59</f>
        <v>1746.6</v>
      </c>
      <c r="DN15" s="314">
        <f>Сун!D59</f>
        <v>1158.8668700000001</v>
      </c>
      <c r="DO15" s="314">
        <f t="shared" ref="DO15:DO29" si="43">DN15/DM15*100</f>
        <v>66.34987232337113</v>
      </c>
      <c r="DP15" s="314">
        <f>Сун!C62</f>
        <v>0</v>
      </c>
      <c r="DQ15" s="314">
        <f>Сун!D62</f>
        <v>0</v>
      </c>
      <c r="DR15" s="314" t="e">
        <f t="shared" ref="DR15:DR29" si="44">DQ15/DP15*100</f>
        <v>#DIV/0!</v>
      </c>
      <c r="DS15" s="314">
        <f>Сун!C63</f>
        <v>5</v>
      </c>
      <c r="DT15" s="314">
        <f>Сун!D63</f>
        <v>0</v>
      </c>
      <c r="DU15" s="314">
        <f t="shared" ref="DU15:DU29" si="45">DT15/DS15*100</f>
        <v>0</v>
      </c>
      <c r="DV15" s="314">
        <f>Сун!C64</f>
        <v>9.0429999999999993</v>
      </c>
      <c r="DW15" s="314">
        <f>Сун!D64</f>
        <v>8.7424999999999997</v>
      </c>
      <c r="DX15" s="314">
        <f t="shared" ref="DX15:DX29" si="46">DW15/DV15*100</f>
        <v>96.676987725312401</v>
      </c>
      <c r="DY15" s="314">
        <f>Сун!C66</f>
        <v>179.892</v>
      </c>
      <c r="DZ15" s="314">
        <f>Сун!D66</f>
        <v>119.6011</v>
      </c>
      <c r="EA15" s="314">
        <f t="shared" ref="EA15:EA31" si="47">DZ15/DY15*100</f>
        <v>66.484946523469645</v>
      </c>
      <c r="EB15" s="314">
        <f>Сун!C67</f>
        <v>6.8031100000000002</v>
      </c>
      <c r="EC15" s="451">
        <f>Сун!D67</f>
        <v>4.8031100000000002</v>
      </c>
      <c r="ED15" s="314">
        <f t="shared" ref="ED15:ED31" si="48">EC15/EB15*100</f>
        <v>70.601680701914276</v>
      </c>
      <c r="EE15" s="322">
        <f>Сун!C73</f>
        <v>5060.6749699999991</v>
      </c>
      <c r="EF15" s="322">
        <f>Сун!D73</f>
        <v>4236.9633800000001</v>
      </c>
      <c r="EG15" s="314">
        <f t="shared" ref="EG15:EG29" si="49">EF15/EE15*100</f>
        <v>83.723286026409255</v>
      </c>
      <c r="EH15" s="322">
        <f>Сун!C78</f>
        <v>4000.1012000000001</v>
      </c>
      <c r="EI15" s="322">
        <f>Сун!D78</f>
        <v>3481.5185299999998</v>
      </c>
      <c r="EJ15" s="314">
        <f t="shared" ref="EJ15:EJ29" si="50">EI15/EH15*100</f>
        <v>87.035761245240494</v>
      </c>
      <c r="EK15" s="322">
        <f>Сун!C83</f>
        <v>3158.3795599999999</v>
      </c>
      <c r="EL15" s="328">
        <f>Сун!D83</f>
        <v>1623.70597</v>
      </c>
      <c r="EM15" s="314">
        <f t="shared" si="10"/>
        <v>51.409462958910488</v>
      </c>
      <c r="EN15" s="314">
        <f>Сун!C86</f>
        <v>0</v>
      </c>
      <c r="EO15" s="314">
        <f>Сун!D86</f>
        <v>0</v>
      </c>
      <c r="EP15" s="314" t="e">
        <f t="shared" si="11"/>
        <v>#DIV/0!</v>
      </c>
      <c r="EQ15" s="329">
        <f>Сун!C91</f>
        <v>13.04804</v>
      </c>
      <c r="ER15" s="329">
        <f>Сун!D91</f>
        <v>9.09</v>
      </c>
      <c r="ES15" s="314">
        <f t="shared" ref="ES15:ES29" si="51">ER15/EQ15*100</f>
        <v>69.665635605041061</v>
      </c>
      <c r="ET15" s="314">
        <f>Сун!C97</f>
        <v>0</v>
      </c>
      <c r="EU15" s="314">
        <f>Сун!D97</f>
        <v>0</v>
      </c>
      <c r="EV15" s="307" t="e">
        <f>EU15/ET15*100</f>
        <v>#DIV/0!</v>
      </c>
      <c r="EW15" s="321">
        <f t="shared" si="12"/>
        <v>-1205.1451999999954</v>
      </c>
      <c r="EX15" s="321">
        <f t="shared" si="13"/>
        <v>-759.05320000000029</v>
      </c>
      <c r="EY15" s="307">
        <f>EX15/EW15*100%</f>
        <v>0.62984377318185658</v>
      </c>
      <c r="EZ15" s="164"/>
      <c r="FA15" s="165"/>
      <c r="FC15" s="165"/>
    </row>
    <row r="16" spans="1:159" s="162" customFormat="1" ht="15" customHeight="1">
      <c r="A16" s="352">
        <v>3</v>
      </c>
      <c r="B16" s="354" t="s">
        <v>305</v>
      </c>
      <c r="C16" s="330">
        <f t="shared" si="14"/>
        <v>9869.0171399999999</v>
      </c>
      <c r="D16" s="306">
        <f t="shared" si="0"/>
        <v>7054.5167199999996</v>
      </c>
      <c r="E16" s="314">
        <f t="shared" si="1"/>
        <v>71.481451698036054</v>
      </c>
      <c r="F16" s="308">
        <f t="shared" si="2"/>
        <v>2051.4749999999999</v>
      </c>
      <c r="G16" s="308">
        <f t="shared" si="3"/>
        <v>1219.3206799999998</v>
      </c>
      <c r="H16" s="314">
        <f t="shared" si="15"/>
        <v>59.436292423743886</v>
      </c>
      <c r="I16" s="331">
        <f>Иль!C6</f>
        <v>100.23</v>
      </c>
      <c r="J16" s="488">
        <f>Иль!D6</f>
        <v>47.157919999999997</v>
      </c>
      <c r="K16" s="314">
        <f t="shared" si="16"/>
        <v>47.049705676943027</v>
      </c>
      <c r="L16" s="314">
        <f>Иль!C8</f>
        <v>224.26</v>
      </c>
      <c r="M16" s="314">
        <f>Иль!D8</f>
        <v>245.16935000000001</v>
      </c>
      <c r="N16" s="307">
        <f t="shared" si="17"/>
        <v>109.32370908766612</v>
      </c>
      <c r="O16" s="307">
        <f>Иль!C9</f>
        <v>2.4049999999999998</v>
      </c>
      <c r="P16" s="307">
        <f>Иль!D9</f>
        <v>1.8639300000000001</v>
      </c>
      <c r="Q16" s="307">
        <f t="shared" si="18"/>
        <v>77.502286902286912</v>
      </c>
      <c r="R16" s="307">
        <f>Иль!C10</f>
        <v>374.58</v>
      </c>
      <c r="S16" s="307">
        <f>Иль!D10</f>
        <v>336.02677</v>
      </c>
      <c r="T16" s="307">
        <f t="shared" si="19"/>
        <v>89.707611191200826</v>
      </c>
      <c r="U16" s="307">
        <f>Иль!C11</f>
        <v>0</v>
      </c>
      <c r="V16" s="311">
        <f>Иль!D11</f>
        <v>-41.465510000000002</v>
      </c>
      <c r="W16" s="307" t="e">
        <f t="shared" si="20"/>
        <v>#DIV/0!</v>
      </c>
      <c r="X16" s="322">
        <f>Иль!C13</f>
        <v>7</v>
      </c>
      <c r="Y16" s="322">
        <f>Иль!D13</f>
        <v>8.6674199999999999</v>
      </c>
      <c r="Z16" s="314">
        <f t="shared" si="21"/>
        <v>123.82028571428572</v>
      </c>
      <c r="AA16" s="322">
        <f>Иль!C15</f>
        <v>248</v>
      </c>
      <c r="AB16" s="313">
        <f>Иль!D15</f>
        <v>77.454589999999996</v>
      </c>
      <c r="AC16" s="314">
        <f t="shared" si="22"/>
        <v>31.23168951612903</v>
      </c>
      <c r="AD16" s="322">
        <f>Иль!C16</f>
        <v>810</v>
      </c>
      <c r="AE16" s="322">
        <f>Иль!D16</f>
        <v>390.16363000000001</v>
      </c>
      <c r="AF16" s="314">
        <f t="shared" si="4"/>
        <v>48.168349382716052</v>
      </c>
      <c r="AG16" s="314">
        <f>Иль!C18</f>
        <v>5</v>
      </c>
      <c r="AH16" s="314">
        <f>Иль!D18</f>
        <v>3.61</v>
      </c>
      <c r="AI16" s="314">
        <f t="shared" si="23"/>
        <v>72.2</v>
      </c>
      <c r="AJ16" s="314"/>
      <c r="AK16" s="314"/>
      <c r="AL16" s="314" t="e">
        <f t="shared" si="5"/>
        <v>#DIV/0!</v>
      </c>
      <c r="AM16" s="322">
        <f>Иль!C27</f>
        <v>0</v>
      </c>
      <c r="AN16" s="322">
        <f>Иль!D27</f>
        <v>0</v>
      </c>
      <c r="AO16" s="314" t="e">
        <f t="shared" si="6"/>
        <v>#DIV/0!</v>
      </c>
      <c r="AP16" s="322">
        <f>Иль!C28</f>
        <v>200</v>
      </c>
      <c r="AQ16" s="323">
        <f>Иль!D28</f>
        <v>77.070999999999998</v>
      </c>
      <c r="AR16" s="314">
        <f t="shared" si="24"/>
        <v>38.535499999999999</v>
      </c>
      <c r="AS16" s="316">
        <f>Иль!C29</f>
        <v>20</v>
      </c>
      <c r="AT16" s="323">
        <f>Иль!D29</f>
        <v>33.991349999999997</v>
      </c>
      <c r="AU16" s="314">
        <f t="shared" si="25"/>
        <v>169.95675</v>
      </c>
      <c r="AV16" s="322"/>
      <c r="AW16" s="322"/>
      <c r="AX16" s="314" t="e">
        <f t="shared" si="26"/>
        <v>#DIV/0!</v>
      </c>
      <c r="AY16" s="314">
        <f>Иль!C30</f>
        <v>60</v>
      </c>
      <c r="AZ16" s="317">
        <f>Иль!D30</f>
        <v>33.152810000000002</v>
      </c>
      <c r="BA16" s="314">
        <f t="shared" si="27"/>
        <v>55.254683333333332</v>
      </c>
      <c r="BB16" s="314"/>
      <c r="BC16" s="314"/>
      <c r="BD16" s="314"/>
      <c r="BE16" s="314">
        <f>Иль!C34</f>
        <v>0</v>
      </c>
      <c r="BF16" s="314">
        <f>Иль!D34</f>
        <v>0</v>
      </c>
      <c r="BG16" s="314" t="e">
        <f t="shared" si="28"/>
        <v>#DIV/0!</v>
      </c>
      <c r="BH16" s="314"/>
      <c r="BI16" s="314"/>
      <c r="BJ16" s="314" t="e">
        <f t="shared" si="29"/>
        <v>#DIV/0!</v>
      </c>
      <c r="BK16" s="314"/>
      <c r="BL16" s="314"/>
      <c r="BM16" s="314"/>
      <c r="BN16" s="314"/>
      <c r="BO16" s="324">
        <f>Иль!D35</f>
        <v>6.4574199999999999</v>
      </c>
      <c r="BP16" s="307" t="e">
        <f t="shared" si="30"/>
        <v>#DIV/0!</v>
      </c>
      <c r="BQ16" s="314">
        <v>0</v>
      </c>
      <c r="BR16" s="314">
        <f>Иль!D37</f>
        <v>0</v>
      </c>
      <c r="BS16" s="314" t="e">
        <f t="shared" si="31"/>
        <v>#DIV/0!</v>
      </c>
      <c r="BT16" s="314"/>
      <c r="BU16" s="314"/>
      <c r="BV16" s="325" t="e">
        <f t="shared" si="32"/>
        <v>#DIV/0!</v>
      </c>
      <c r="BW16" s="325"/>
      <c r="BX16" s="325"/>
      <c r="BY16" s="325" t="e">
        <f t="shared" si="33"/>
        <v>#DIV/0!</v>
      </c>
      <c r="BZ16" s="312">
        <f>CC16+CF16+CI16+CL16+CR16+CO16</f>
        <v>7817.5421400000005</v>
      </c>
      <c r="CA16" s="312">
        <f t="shared" si="35"/>
        <v>5835.1960399999998</v>
      </c>
      <c r="CB16" s="314">
        <f>CA16/BZ16*100</f>
        <v>74.642335602427593</v>
      </c>
      <c r="CC16" s="314">
        <f>Иль!C42</f>
        <v>1759.1</v>
      </c>
      <c r="CD16" s="314">
        <f>Иль!D42</f>
        <v>1407.6959999999999</v>
      </c>
      <c r="CE16" s="314">
        <f t="shared" si="36"/>
        <v>80.023648456597115</v>
      </c>
      <c r="CF16" s="314">
        <f>Иль!C43</f>
        <v>371.6</v>
      </c>
      <c r="CG16" s="314">
        <f>Иль!D43</f>
        <v>225.8</v>
      </c>
      <c r="CH16" s="314">
        <f t="shared" si="37"/>
        <v>60.764262648008618</v>
      </c>
      <c r="CI16" s="307">
        <f>Иль!C44</f>
        <v>3887.2049999999999</v>
      </c>
      <c r="CJ16" s="314">
        <f>Иль!D44</f>
        <v>2560.9401499999999</v>
      </c>
      <c r="CK16" s="314">
        <f t="shared" si="7"/>
        <v>65.881273305627047</v>
      </c>
      <c r="CL16" s="314">
        <f>Иль!C46</f>
        <v>181.08199999999999</v>
      </c>
      <c r="CM16" s="314">
        <f>Иль!D46</f>
        <v>134.79900000000001</v>
      </c>
      <c r="CN16" s="314">
        <f t="shared" si="8"/>
        <v>74.440861046376781</v>
      </c>
      <c r="CO16" s="314">
        <f>Иль!C47</f>
        <v>1286.21828</v>
      </c>
      <c r="CP16" s="314">
        <f>Иль!D47</f>
        <v>1199.4018900000001</v>
      </c>
      <c r="CQ16" s="314"/>
      <c r="CR16" s="327">
        <f>Иль!C51</f>
        <v>332.33686</v>
      </c>
      <c r="CS16" s="314">
        <f>Иль!D51</f>
        <v>306.55900000000003</v>
      </c>
      <c r="CT16" s="314">
        <f t="shared" si="9"/>
        <v>92.243454427534772</v>
      </c>
      <c r="CU16" s="314"/>
      <c r="CV16" s="314"/>
      <c r="CW16" s="314"/>
      <c r="CX16" s="322"/>
      <c r="CY16" s="322"/>
      <c r="CZ16" s="314" t="e">
        <f t="shared" si="38"/>
        <v>#DIV/0!</v>
      </c>
      <c r="DA16" s="314"/>
      <c r="DB16" s="314"/>
      <c r="DC16" s="314"/>
      <c r="DD16" s="314"/>
      <c r="DE16" s="314"/>
      <c r="DF16" s="314">
        <v>0</v>
      </c>
      <c r="DG16" s="316">
        <f t="shared" si="39"/>
        <v>10382.94932</v>
      </c>
      <c r="DH16" s="316">
        <f t="shared" si="39"/>
        <v>7424.1814599999998</v>
      </c>
      <c r="DI16" s="314">
        <f t="shared" si="40"/>
        <v>71.503589502255224</v>
      </c>
      <c r="DJ16" s="322">
        <f t="shared" si="41"/>
        <v>1261.7510000000002</v>
      </c>
      <c r="DK16" s="322">
        <f t="shared" si="41"/>
        <v>861.64060000000006</v>
      </c>
      <c r="DL16" s="314">
        <f t="shared" si="42"/>
        <v>68.289274191183509</v>
      </c>
      <c r="DM16" s="314">
        <f>Иль!C59</f>
        <v>1247.4000000000001</v>
      </c>
      <c r="DN16" s="314">
        <f>Иль!D59</f>
        <v>855.08960000000002</v>
      </c>
      <c r="DO16" s="314">
        <f t="shared" si="43"/>
        <v>68.549751483084805</v>
      </c>
      <c r="DP16" s="314">
        <f>Иль!C62</f>
        <v>0</v>
      </c>
      <c r="DQ16" s="314">
        <f>Иль!D62</f>
        <v>0</v>
      </c>
      <c r="DR16" s="314" t="e">
        <f t="shared" si="44"/>
        <v>#DIV/0!</v>
      </c>
      <c r="DS16" s="314">
        <f>Иль!C63</f>
        <v>5</v>
      </c>
      <c r="DT16" s="314">
        <f>Иль!D63</f>
        <v>0</v>
      </c>
      <c r="DU16" s="314">
        <f t="shared" si="45"/>
        <v>0</v>
      </c>
      <c r="DV16" s="314">
        <f>Иль!C64</f>
        <v>9.3510000000000009</v>
      </c>
      <c r="DW16" s="314">
        <f>Иль!D64</f>
        <v>6.5510000000000002</v>
      </c>
      <c r="DX16" s="314">
        <f t="shared" si="46"/>
        <v>70.056678430114417</v>
      </c>
      <c r="DY16" s="314">
        <f>Иль!C66</f>
        <v>179.892</v>
      </c>
      <c r="DZ16" s="314">
        <f>Иль!D66</f>
        <v>125.40571</v>
      </c>
      <c r="EA16" s="314">
        <f t="shared" si="47"/>
        <v>69.711665888421948</v>
      </c>
      <c r="EB16" s="314">
        <f>Иль!C67</f>
        <v>6</v>
      </c>
      <c r="EC16" s="451">
        <f>Иль!D67</f>
        <v>4</v>
      </c>
      <c r="ED16" s="314">
        <f t="shared" si="48"/>
        <v>66.666666666666657</v>
      </c>
      <c r="EE16" s="322">
        <f>Иль!C73</f>
        <v>5784.9990099999995</v>
      </c>
      <c r="EF16" s="322">
        <f>Иль!D73</f>
        <v>4263.57708</v>
      </c>
      <c r="EG16" s="314">
        <f t="shared" si="49"/>
        <v>73.700567150140287</v>
      </c>
      <c r="EH16" s="322">
        <f>Иль!C80</f>
        <v>876.64191000000005</v>
      </c>
      <c r="EI16" s="322">
        <f>Иль!D80</f>
        <v>779.11785999999995</v>
      </c>
      <c r="EJ16" s="314">
        <f t="shared" si="50"/>
        <v>88.875269492876512</v>
      </c>
      <c r="EK16" s="322">
        <f>Иль!C84</f>
        <v>2221.6653999999999</v>
      </c>
      <c r="EL16" s="328">
        <f>Иль!D84</f>
        <v>1382.7902099999999</v>
      </c>
      <c r="EM16" s="314">
        <f t="shared" si="10"/>
        <v>62.241155216262534</v>
      </c>
      <c r="EN16" s="314">
        <f>Иль!C86</f>
        <v>0</v>
      </c>
      <c r="EO16" s="314">
        <f>Иль!D86</f>
        <v>0</v>
      </c>
      <c r="EP16" s="314" t="e">
        <f t="shared" si="11"/>
        <v>#DIV/0!</v>
      </c>
      <c r="EQ16" s="329">
        <f>Иль!C91</f>
        <v>52</v>
      </c>
      <c r="ER16" s="329">
        <f>Иль!D91</f>
        <v>7.65</v>
      </c>
      <c r="ES16" s="314">
        <f t="shared" si="51"/>
        <v>14.711538461538462</v>
      </c>
      <c r="ET16" s="314">
        <f>Иль!C97</f>
        <v>0</v>
      </c>
      <c r="EU16" s="314">
        <f>Иль!D97</f>
        <v>0</v>
      </c>
      <c r="EV16" s="307" t="e">
        <f t="shared" ref="EV16:EV29" si="52">EU16/ET16*100</f>
        <v>#DIV/0!</v>
      </c>
      <c r="EW16" s="321">
        <f t="shared" si="12"/>
        <v>-513.93217999999979</v>
      </c>
      <c r="EX16" s="321">
        <f t="shared" si="13"/>
        <v>-369.66474000000017</v>
      </c>
      <c r="EY16" s="307">
        <f>EX16/EW16*100</f>
        <v>71.928700786940468</v>
      </c>
      <c r="EZ16" s="164"/>
      <c r="FA16" s="165"/>
      <c r="FC16" s="165"/>
    </row>
    <row r="17" spans="1:170" s="162" customFormat="1" ht="15" customHeight="1">
      <c r="A17" s="352">
        <v>4</v>
      </c>
      <c r="B17" s="354" t="s">
        <v>306</v>
      </c>
      <c r="C17" s="330">
        <f t="shared" si="14"/>
        <v>8966.0478799999983</v>
      </c>
      <c r="D17" s="306">
        <f t="shared" si="0"/>
        <v>6834.7311499999996</v>
      </c>
      <c r="E17" s="314">
        <f t="shared" si="1"/>
        <v>76.229028011837926</v>
      </c>
      <c r="F17" s="308">
        <f t="shared" si="2"/>
        <v>4420.4909999999991</v>
      </c>
      <c r="G17" s="308">
        <f t="shared" si="3"/>
        <v>2746.2346600000001</v>
      </c>
      <c r="H17" s="314">
        <f t="shared" si="15"/>
        <v>62.125104654663943</v>
      </c>
      <c r="I17" s="322">
        <f>Кад!C6</f>
        <v>452.03100000000001</v>
      </c>
      <c r="J17" s="489">
        <f>Кад!D6</f>
        <v>327.21537999999998</v>
      </c>
      <c r="K17" s="314">
        <f t="shared" si="16"/>
        <v>72.387818534569533</v>
      </c>
      <c r="L17" s="314">
        <f>Кад!C8</f>
        <v>266.87</v>
      </c>
      <c r="M17" s="314">
        <f>Кад!D8</f>
        <v>291.74266</v>
      </c>
      <c r="N17" s="307">
        <f t="shared" si="17"/>
        <v>109.32014089256941</v>
      </c>
      <c r="O17" s="307">
        <f>Кад!C9</f>
        <v>2.86</v>
      </c>
      <c r="P17" s="307">
        <f>Кад!D9</f>
        <v>2.21801</v>
      </c>
      <c r="Q17" s="307">
        <f t="shared" si="18"/>
        <v>77.552797202797208</v>
      </c>
      <c r="R17" s="307">
        <f>Кад!C10</f>
        <v>445.73</v>
      </c>
      <c r="S17" s="307">
        <f>Кад!D10</f>
        <v>399.85980999999998</v>
      </c>
      <c r="T17" s="307">
        <f t="shared" si="19"/>
        <v>89.708974042581829</v>
      </c>
      <c r="U17" s="307">
        <f>Кад!C11</f>
        <v>0</v>
      </c>
      <c r="V17" s="311">
        <f>Кад!D11</f>
        <v>-49.342469999999999</v>
      </c>
      <c r="W17" s="307" t="e">
        <f t="shared" si="20"/>
        <v>#DIV/0!</v>
      </c>
      <c r="X17" s="322">
        <f>Кад!C13</f>
        <v>50</v>
      </c>
      <c r="Y17" s="322">
        <f>Кад!D13</f>
        <v>54.19849</v>
      </c>
      <c r="Z17" s="314">
        <f t="shared" si="21"/>
        <v>108.39698</v>
      </c>
      <c r="AA17" s="322">
        <f>Кад!C15</f>
        <v>338</v>
      </c>
      <c r="AB17" s="313">
        <f>Кад!D15</f>
        <v>112.35590999999999</v>
      </c>
      <c r="AC17" s="314">
        <f t="shared" si="22"/>
        <v>33.241393491124263</v>
      </c>
      <c r="AD17" s="322">
        <f>Кад!C16</f>
        <v>2800</v>
      </c>
      <c r="AE17" s="322">
        <f>Кад!D16</f>
        <v>1426.48711</v>
      </c>
      <c r="AF17" s="314">
        <f t="shared" si="4"/>
        <v>50.94596821428572</v>
      </c>
      <c r="AG17" s="314">
        <f>Кад!C18</f>
        <v>25</v>
      </c>
      <c r="AH17" s="314">
        <f>Кад!D18</f>
        <v>15.5</v>
      </c>
      <c r="AI17" s="314">
        <f t="shared" si="23"/>
        <v>62</v>
      </c>
      <c r="AJ17" s="314"/>
      <c r="AK17" s="314"/>
      <c r="AL17" s="314" t="e">
        <f t="shared" si="5"/>
        <v>#DIV/0!</v>
      </c>
      <c r="AM17" s="322">
        <v>0</v>
      </c>
      <c r="AN17" s="322">
        <v>0</v>
      </c>
      <c r="AO17" s="314" t="e">
        <f t="shared" si="6"/>
        <v>#DIV/0!</v>
      </c>
      <c r="AP17" s="322">
        <f>Кад!C27</f>
        <v>40</v>
      </c>
      <c r="AQ17" s="323">
        <f>Кад!D27</f>
        <v>115.49793</v>
      </c>
      <c r="AR17" s="314">
        <f t="shared" si="24"/>
        <v>288.74482499999999</v>
      </c>
      <c r="AS17" s="316">
        <f>Кад!C28</f>
        <v>0</v>
      </c>
      <c r="AT17" s="323">
        <f>Кад!D28</f>
        <v>8</v>
      </c>
      <c r="AU17" s="314" t="e">
        <f t="shared" si="25"/>
        <v>#DIV/0!</v>
      </c>
      <c r="AV17" s="322"/>
      <c r="AW17" s="322"/>
      <c r="AX17" s="314" t="e">
        <f t="shared" si="26"/>
        <v>#DIV/0!</v>
      </c>
      <c r="AY17" s="314">
        <f>Кад!C30</f>
        <v>0</v>
      </c>
      <c r="AZ17" s="317">
        <f>Кад!D30</f>
        <v>42.501829999999998</v>
      </c>
      <c r="BA17" s="314" t="e">
        <f t="shared" si="27"/>
        <v>#DIV/0!</v>
      </c>
      <c r="BB17" s="314"/>
      <c r="BC17" s="314"/>
      <c r="BD17" s="314"/>
      <c r="BE17" s="314">
        <f>Кад!C33</f>
        <v>0</v>
      </c>
      <c r="BF17" s="314">
        <f>Кад!D33</f>
        <v>0</v>
      </c>
      <c r="BG17" s="314" t="e">
        <f t="shared" si="28"/>
        <v>#DIV/0!</v>
      </c>
      <c r="BH17" s="314"/>
      <c r="BI17" s="314"/>
      <c r="BJ17" s="314" t="e">
        <f t="shared" si="29"/>
        <v>#DIV/0!</v>
      </c>
      <c r="BK17" s="314"/>
      <c r="BL17" s="314"/>
      <c r="BM17" s="314"/>
      <c r="BN17" s="314"/>
      <c r="BO17" s="324">
        <f>Кад!D34</f>
        <v>0</v>
      </c>
      <c r="BP17" s="307" t="e">
        <f t="shared" si="30"/>
        <v>#DIV/0!</v>
      </c>
      <c r="BQ17" s="314">
        <f>Кад!C36</f>
        <v>0</v>
      </c>
      <c r="BR17" s="314">
        <f>Кад!D36</f>
        <v>0</v>
      </c>
      <c r="BS17" s="314" t="e">
        <f t="shared" si="31"/>
        <v>#DIV/0!</v>
      </c>
      <c r="BT17" s="314"/>
      <c r="BU17" s="314"/>
      <c r="BV17" s="325" t="e">
        <f t="shared" si="32"/>
        <v>#DIV/0!</v>
      </c>
      <c r="BW17" s="325"/>
      <c r="BX17" s="325"/>
      <c r="BY17" s="325" t="e">
        <f t="shared" si="33"/>
        <v>#DIV/0!</v>
      </c>
      <c r="BZ17" s="312">
        <f t="shared" si="34"/>
        <v>4545.5568800000001</v>
      </c>
      <c r="CA17" s="312">
        <f t="shared" si="35"/>
        <v>4088.4964899999995</v>
      </c>
      <c r="CB17" s="314">
        <f>CA17/BZ17*100</f>
        <v>89.944897796548958</v>
      </c>
      <c r="CC17" s="314">
        <v>1101.0999999999999</v>
      </c>
      <c r="CD17" s="314">
        <v>1101.0999999999999</v>
      </c>
      <c r="CE17" s="314">
        <f t="shared" si="36"/>
        <v>100</v>
      </c>
      <c r="CF17" s="314">
        <v>50</v>
      </c>
      <c r="CG17" s="314">
        <v>50</v>
      </c>
      <c r="CH17" s="314">
        <f t="shared" si="37"/>
        <v>100</v>
      </c>
      <c r="CI17" s="307">
        <f>Кад!C43</f>
        <v>2870.7764900000002</v>
      </c>
      <c r="CJ17" s="314">
        <f>Кад!D43</f>
        <v>2599.1074899999999</v>
      </c>
      <c r="CK17" s="314">
        <f t="shared" si="7"/>
        <v>90.53674150717319</v>
      </c>
      <c r="CL17" s="314">
        <f>Кад!C45</f>
        <v>182.38900000000001</v>
      </c>
      <c r="CM17" s="314">
        <f>Кад!D45</f>
        <v>134.79900000000001</v>
      </c>
      <c r="CN17" s="314">
        <f t="shared" si="8"/>
        <v>73.907417662249358</v>
      </c>
      <c r="CO17" s="314">
        <f>Кад!C46</f>
        <v>338.8</v>
      </c>
      <c r="CP17" s="314">
        <v>203.49</v>
      </c>
      <c r="CQ17" s="314"/>
      <c r="CR17" s="327">
        <f>Кад!C47</f>
        <v>2.49139</v>
      </c>
      <c r="CS17" s="314">
        <f>Кад!D47</f>
        <v>0</v>
      </c>
      <c r="CT17" s="314">
        <f t="shared" si="9"/>
        <v>0</v>
      </c>
      <c r="CU17" s="314"/>
      <c r="CV17" s="314"/>
      <c r="CW17" s="314"/>
      <c r="CX17" s="322"/>
      <c r="CY17" s="322"/>
      <c r="CZ17" s="314" t="e">
        <f t="shared" si="38"/>
        <v>#DIV/0!</v>
      </c>
      <c r="DA17" s="314"/>
      <c r="DB17" s="314"/>
      <c r="DC17" s="314"/>
      <c r="DD17" s="314"/>
      <c r="DE17" s="314"/>
      <c r="DF17" s="314"/>
      <c r="DG17" s="316">
        <f t="shared" si="39"/>
        <v>9872.4334299999991</v>
      </c>
      <c r="DH17" s="316">
        <f t="shared" si="39"/>
        <v>6927.9559300000001</v>
      </c>
      <c r="DI17" s="314">
        <f t="shared" si="40"/>
        <v>70.174754574161767</v>
      </c>
      <c r="DJ17" s="322">
        <f t="shared" si="41"/>
        <v>1662.1209999999999</v>
      </c>
      <c r="DK17" s="322">
        <f t="shared" si="41"/>
        <v>1150.3025499999999</v>
      </c>
      <c r="DL17" s="314">
        <f t="shared" si="42"/>
        <v>69.206907920662815</v>
      </c>
      <c r="DM17" s="314">
        <f>Кад!C57</f>
        <v>1582.0709999999999</v>
      </c>
      <c r="DN17" s="314">
        <f>Кад!D57</f>
        <v>1095.2525499999999</v>
      </c>
      <c r="DO17" s="314">
        <f t="shared" si="43"/>
        <v>69.22903902542933</v>
      </c>
      <c r="DP17" s="314">
        <f>Кад!C60</f>
        <v>0</v>
      </c>
      <c r="DQ17" s="314">
        <f>Кад!D60</f>
        <v>0</v>
      </c>
      <c r="DR17" s="314" t="e">
        <f t="shared" si="44"/>
        <v>#DIV/0!</v>
      </c>
      <c r="DS17" s="314">
        <f>Кад!C61</f>
        <v>5</v>
      </c>
      <c r="DT17" s="314">
        <f>Кад!D61</f>
        <v>0</v>
      </c>
      <c r="DU17" s="314">
        <f t="shared" si="45"/>
        <v>0</v>
      </c>
      <c r="DV17" s="314">
        <f>Кад!C62</f>
        <v>75.05</v>
      </c>
      <c r="DW17" s="314">
        <f>Кад!D62</f>
        <v>55.05</v>
      </c>
      <c r="DX17" s="314">
        <f t="shared" si="46"/>
        <v>73.351099267155234</v>
      </c>
      <c r="DY17" s="314">
        <f>Кад!C64</f>
        <v>179.892</v>
      </c>
      <c r="DZ17" s="314">
        <f>Кад!D64</f>
        <v>122.50961</v>
      </c>
      <c r="EA17" s="314">
        <f t="shared" si="47"/>
        <v>68.101755497743085</v>
      </c>
      <c r="EB17" s="314">
        <f>Кад!C65</f>
        <v>7.10311</v>
      </c>
      <c r="EC17" s="451">
        <f>Кад!D65</f>
        <v>4.5031100000000004</v>
      </c>
      <c r="ED17" s="314">
        <f t="shared" si="48"/>
        <v>63.396315135201341</v>
      </c>
      <c r="EE17" s="322">
        <f>Кад!C71</f>
        <v>4644.76343</v>
      </c>
      <c r="EF17" s="322">
        <f>Кад!D71</f>
        <v>4078.9084599999996</v>
      </c>
      <c r="EG17" s="314">
        <f t="shared" si="49"/>
        <v>87.817356502051169</v>
      </c>
      <c r="EH17" s="322">
        <f>Кад!C76</f>
        <v>1099.95389</v>
      </c>
      <c r="EI17" s="322">
        <f>Кад!D76</f>
        <v>844.73220000000003</v>
      </c>
      <c r="EJ17" s="314">
        <f t="shared" si="50"/>
        <v>76.797055556574293</v>
      </c>
      <c r="EK17" s="322">
        <f>Кад!C80</f>
        <v>2277.6</v>
      </c>
      <c r="EL17" s="328">
        <f>Кад!D80</f>
        <v>727</v>
      </c>
      <c r="EM17" s="314">
        <f t="shared" si="10"/>
        <v>31.919564453811027</v>
      </c>
      <c r="EN17" s="314">
        <f>Кад!C82</f>
        <v>0</v>
      </c>
      <c r="EO17" s="314">
        <f>Кад!D82</f>
        <v>0</v>
      </c>
      <c r="EP17" s="314" t="e">
        <f t="shared" si="11"/>
        <v>#DIV/0!</v>
      </c>
      <c r="EQ17" s="329">
        <f>Кад!C87</f>
        <v>1</v>
      </c>
      <c r="ER17" s="329">
        <f>Кад!D87</f>
        <v>0</v>
      </c>
      <c r="ES17" s="314">
        <f t="shared" si="51"/>
        <v>0</v>
      </c>
      <c r="ET17" s="314">
        <f>Кад!C93</f>
        <v>0</v>
      </c>
      <c r="EU17" s="314">
        <f>Кад!D93</f>
        <v>0</v>
      </c>
      <c r="EV17" s="307" t="e">
        <f t="shared" si="52"/>
        <v>#DIV/0!</v>
      </c>
      <c r="EW17" s="321">
        <f t="shared" si="12"/>
        <v>-906.38555000000088</v>
      </c>
      <c r="EX17" s="321">
        <f t="shared" si="13"/>
        <v>-93.224780000000464</v>
      </c>
      <c r="EY17" s="307">
        <f>EX17/EW17*100</f>
        <v>10.285333873647961</v>
      </c>
      <c r="EZ17" s="164"/>
      <c r="FA17" s="165"/>
      <c r="FC17" s="165"/>
    </row>
    <row r="18" spans="1:170" s="174" customFormat="1" ht="15" customHeight="1">
      <c r="A18" s="355">
        <v>5</v>
      </c>
      <c r="B18" s="356" t="s">
        <v>307</v>
      </c>
      <c r="C18" s="332">
        <f t="shared" si="14"/>
        <v>18892.756569999998</v>
      </c>
      <c r="D18" s="333">
        <f t="shared" si="0"/>
        <v>12988.56741</v>
      </c>
      <c r="E18" s="317">
        <f t="shared" si="1"/>
        <v>68.748926933323645</v>
      </c>
      <c r="F18" s="334">
        <f t="shared" si="2"/>
        <v>4744.2569999999996</v>
      </c>
      <c r="G18" s="334">
        <f t="shared" si="3"/>
        <v>2899.4667300000001</v>
      </c>
      <c r="H18" s="317">
        <f t="shared" si="15"/>
        <v>61.115296452110421</v>
      </c>
      <c r="I18" s="310">
        <f>Мор!C6</f>
        <v>1755.837</v>
      </c>
      <c r="J18" s="488">
        <f>Мор!D6</f>
        <v>1247.2048400000001</v>
      </c>
      <c r="K18" s="317">
        <f t="shared" si="16"/>
        <v>71.031926084254977</v>
      </c>
      <c r="L18" s="317">
        <f>Мор!C8</f>
        <v>131.83000000000001</v>
      </c>
      <c r="M18" s="317">
        <f>Мор!D8</f>
        <v>144.11385999999999</v>
      </c>
      <c r="N18" s="317">
        <f t="shared" si="17"/>
        <v>109.3179549419707</v>
      </c>
      <c r="O18" s="317">
        <f>Мор!C9</f>
        <v>1.41</v>
      </c>
      <c r="P18" s="317">
        <f>Мор!D9</f>
        <v>1.09565</v>
      </c>
      <c r="Q18" s="317">
        <f t="shared" si="18"/>
        <v>77.70567375886526</v>
      </c>
      <c r="R18" s="317">
        <f>Мор!C10</f>
        <v>220.18</v>
      </c>
      <c r="S18" s="317">
        <f>Мор!D10</f>
        <v>197.52110999999999</v>
      </c>
      <c r="T18" s="317">
        <f t="shared" si="19"/>
        <v>89.708924516304833</v>
      </c>
      <c r="U18" s="317">
        <f>Мор!C11</f>
        <v>0</v>
      </c>
      <c r="V18" s="335">
        <f>Мор!D11</f>
        <v>-24.373989999999999</v>
      </c>
      <c r="W18" s="317" t="e">
        <f t="shared" si="20"/>
        <v>#DIV/0!</v>
      </c>
      <c r="X18" s="316">
        <f>Мор!C13</f>
        <v>75</v>
      </c>
      <c r="Y18" s="316">
        <f>Мор!D13</f>
        <v>74.889960000000002</v>
      </c>
      <c r="Z18" s="317">
        <f t="shared" si="21"/>
        <v>99.853279999999998</v>
      </c>
      <c r="AA18" s="316">
        <f>Мор!C15</f>
        <v>900</v>
      </c>
      <c r="AB18" s="313">
        <f>Мор!D15</f>
        <v>356.98181</v>
      </c>
      <c r="AC18" s="317">
        <f t="shared" si="22"/>
        <v>39.664645555555552</v>
      </c>
      <c r="AD18" s="316">
        <f>Мор!C16</f>
        <v>1660</v>
      </c>
      <c r="AE18" s="316">
        <f>Мор!D16</f>
        <v>860.94444999999996</v>
      </c>
      <c r="AF18" s="317">
        <f t="shared" si="4"/>
        <v>51.864123493975903</v>
      </c>
      <c r="AG18" s="317">
        <f>Мор!C18</f>
        <v>0</v>
      </c>
      <c r="AH18" s="317">
        <f>Мор!D18</f>
        <v>0</v>
      </c>
      <c r="AI18" s="317" t="e">
        <f t="shared" si="23"/>
        <v>#DIV/0!</v>
      </c>
      <c r="AJ18" s="317">
        <f>Мор!C22</f>
        <v>0</v>
      </c>
      <c r="AK18" s="317">
        <f>Мор!D22</f>
        <v>0</v>
      </c>
      <c r="AL18" s="317" t="e">
        <f t="shared" si="5"/>
        <v>#DIV/0!</v>
      </c>
      <c r="AM18" s="316">
        <v>0</v>
      </c>
      <c r="AN18" s="316"/>
      <c r="AO18" s="317" t="e">
        <f t="shared" si="6"/>
        <v>#DIV/0!</v>
      </c>
      <c r="AP18" s="316">
        <f>Мор!C27</f>
        <v>0</v>
      </c>
      <c r="AQ18" s="323">
        <f>Мор!D27</f>
        <v>0</v>
      </c>
      <c r="AR18" s="317" t="e">
        <f t="shared" si="24"/>
        <v>#DIV/0!</v>
      </c>
      <c r="AS18" s="316">
        <f>Мор!C28</f>
        <v>0</v>
      </c>
      <c r="AT18" s="313">
        <f>Мор!D28</f>
        <v>0</v>
      </c>
      <c r="AU18" s="317" t="e">
        <f t="shared" si="25"/>
        <v>#DIV/0!</v>
      </c>
      <c r="AV18" s="316"/>
      <c r="AW18" s="316"/>
      <c r="AX18" s="317" t="e">
        <f t="shared" si="26"/>
        <v>#DIV/0!</v>
      </c>
      <c r="AY18" s="317">
        <f>Мор!C29</f>
        <v>0</v>
      </c>
      <c r="AZ18" s="317">
        <f>Мор!D29</f>
        <v>0</v>
      </c>
      <c r="BA18" s="317" t="e">
        <f t="shared" si="27"/>
        <v>#DIV/0!</v>
      </c>
      <c r="BB18" s="317"/>
      <c r="BC18" s="317"/>
      <c r="BD18" s="317"/>
      <c r="BE18" s="317">
        <f>Мор!C33</f>
        <v>0</v>
      </c>
      <c r="BF18" s="317">
        <f>Мор!D33</f>
        <v>0</v>
      </c>
      <c r="BG18" s="317" t="e">
        <f>Мор!E33</f>
        <v>#DIV/0!</v>
      </c>
      <c r="BH18" s="317">
        <f>Мор!F33</f>
        <v>0</v>
      </c>
      <c r="BI18" s="317">
        <f>Мор!G33</f>
        <v>0</v>
      </c>
      <c r="BJ18" s="317">
        <f>Мор!H33</f>
        <v>0</v>
      </c>
      <c r="BK18" s="317">
        <f>Мор!I33</f>
        <v>0</v>
      </c>
      <c r="BL18" s="317">
        <f>Мор!J33</f>
        <v>0</v>
      </c>
      <c r="BM18" s="317">
        <f>Мор!K33</f>
        <v>0</v>
      </c>
      <c r="BN18" s="317">
        <f>Мор!C35</f>
        <v>0</v>
      </c>
      <c r="BO18" s="336">
        <f>Мор!D34</f>
        <v>40.617159999999998</v>
      </c>
      <c r="BP18" s="307" t="e">
        <f t="shared" si="30"/>
        <v>#DIV/0!</v>
      </c>
      <c r="BQ18" s="317">
        <f>Мор!C36</f>
        <v>0</v>
      </c>
      <c r="BR18" s="317">
        <f>Мор!D36</f>
        <v>0.47188000000000002</v>
      </c>
      <c r="BS18" s="317" t="e">
        <f t="shared" si="31"/>
        <v>#DIV/0!</v>
      </c>
      <c r="BT18" s="317"/>
      <c r="BU18" s="317"/>
      <c r="BV18" s="337" t="e">
        <f t="shared" si="32"/>
        <v>#DIV/0!</v>
      </c>
      <c r="BW18" s="337"/>
      <c r="BX18" s="337"/>
      <c r="BY18" s="337" t="e">
        <f t="shared" si="33"/>
        <v>#DIV/0!</v>
      </c>
      <c r="BZ18" s="316">
        <f t="shared" si="34"/>
        <v>14148.49957</v>
      </c>
      <c r="CA18" s="312">
        <f t="shared" si="35"/>
        <v>10089.10068</v>
      </c>
      <c r="CB18" s="317">
        <f t="shared" ref="CB18:CB31" si="53">CA18/BZ18*100</f>
        <v>71.308626261632625</v>
      </c>
      <c r="CC18" s="317">
        <f>Мор!C41</f>
        <v>4687.5</v>
      </c>
      <c r="CD18" s="317">
        <f>Мор!D41</f>
        <v>3751.1019999999999</v>
      </c>
      <c r="CE18" s="317">
        <f t="shared" si="36"/>
        <v>80.023509333333337</v>
      </c>
      <c r="CF18" s="317">
        <f>Мор!C42</f>
        <v>0</v>
      </c>
      <c r="CG18" s="317">
        <f>Мор!D42</f>
        <v>0</v>
      </c>
      <c r="CH18" s="317" t="e">
        <f t="shared" si="37"/>
        <v>#DIV/0!</v>
      </c>
      <c r="CI18" s="317">
        <f>Мор!C43</f>
        <v>8982.5952799999995</v>
      </c>
      <c r="CJ18" s="317">
        <f>Мор!D43</f>
        <v>5892.0989200000004</v>
      </c>
      <c r="CK18" s="317">
        <f t="shared" si="7"/>
        <v>65.594616436954738</v>
      </c>
      <c r="CL18" s="317">
        <f>Мор!C45</f>
        <v>9.2170000000000005</v>
      </c>
      <c r="CM18" s="317">
        <f>Мор!D45</f>
        <v>1.1948000000000001</v>
      </c>
      <c r="CN18" s="317">
        <f t="shared" si="8"/>
        <v>12.963003146359986</v>
      </c>
      <c r="CO18" s="317">
        <f>Мор!C46</f>
        <v>0</v>
      </c>
      <c r="CP18" s="317">
        <f>Мор!D46</f>
        <v>0</v>
      </c>
      <c r="CQ18" s="317" t="e">
        <f>CP18/CO18*100</f>
        <v>#DIV/0!</v>
      </c>
      <c r="CR18" s="335">
        <f>Мор!C48</f>
        <v>469.18729000000002</v>
      </c>
      <c r="CS18" s="317">
        <f>Мор!D48</f>
        <v>444.70496000000003</v>
      </c>
      <c r="CT18" s="317">
        <f t="shared" si="9"/>
        <v>94.781970756283712</v>
      </c>
      <c r="CU18" s="317"/>
      <c r="CV18" s="317"/>
      <c r="CW18" s="317"/>
      <c r="CX18" s="316"/>
      <c r="CY18" s="316"/>
      <c r="CZ18" s="317" t="e">
        <f t="shared" si="38"/>
        <v>#DIV/0!</v>
      </c>
      <c r="DA18" s="317"/>
      <c r="DB18" s="317"/>
      <c r="DC18" s="317"/>
      <c r="DD18" s="317"/>
      <c r="DE18" s="317"/>
      <c r="DF18" s="317"/>
      <c r="DG18" s="316">
        <f t="shared" si="39"/>
        <v>19447.566610000002</v>
      </c>
      <c r="DH18" s="316">
        <f t="shared" si="39"/>
        <v>13208.32021</v>
      </c>
      <c r="DI18" s="317">
        <f t="shared" si="40"/>
        <v>67.917598509256365</v>
      </c>
      <c r="DJ18" s="316">
        <f t="shared" si="41"/>
        <v>1943.0269999999998</v>
      </c>
      <c r="DK18" s="316">
        <f t="shared" si="41"/>
        <v>1520.8213800000001</v>
      </c>
      <c r="DL18" s="317">
        <f t="shared" si="42"/>
        <v>78.270728095903991</v>
      </c>
      <c r="DM18" s="317">
        <f>Мор!C58</f>
        <v>1775.1</v>
      </c>
      <c r="DN18" s="317">
        <f>Мор!D58</f>
        <v>1377.8953100000001</v>
      </c>
      <c r="DO18" s="317">
        <f t="shared" si="43"/>
        <v>77.623531632020743</v>
      </c>
      <c r="DP18" s="317">
        <f>Мор!C61</f>
        <v>0</v>
      </c>
      <c r="DQ18" s="317">
        <f>Мор!D61</f>
        <v>0</v>
      </c>
      <c r="DR18" s="317" t="e">
        <f t="shared" si="44"/>
        <v>#DIV/0!</v>
      </c>
      <c r="DS18" s="317">
        <f>Мор!C62</f>
        <v>5</v>
      </c>
      <c r="DT18" s="317">
        <f>Мор!D62</f>
        <v>0</v>
      </c>
      <c r="DU18" s="317">
        <f t="shared" si="45"/>
        <v>0</v>
      </c>
      <c r="DV18" s="317">
        <f>Мор!C63</f>
        <v>162.92699999999999</v>
      </c>
      <c r="DW18" s="317">
        <f>Мор!D63</f>
        <v>142.92607000000001</v>
      </c>
      <c r="DX18" s="317">
        <f t="shared" si="46"/>
        <v>87.723992953899611</v>
      </c>
      <c r="DY18" s="317">
        <f>Мор!C64</f>
        <v>0</v>
      </c>
      <c r="DZ18" s="317">
        <f>Мор!D64</f>
        <v>0</v>
      </c>
      <c r="EA18" s="317" t="e">
        <f t="shared" si="47"/>
        <v>#DIV/0!</v>
      </c>
      <c r="EB18" s="317">
        <f>Мор!C66</f>
        <v>36.4</v>
      </c>
      <c r="EC18" s="452">
        <f>Мор!D66</f>
        <v>0</v>
      </c>
      <c r="ED18" s="317">
        <f t="shared" si="48"/>
        <v>0</v>
      </c>
      <c r="EE18" s="316">
        <f>Мор!C72</f>
        <v>3882.6817100000003</v>
      </c>
      <c r="EF18" s="316">
        <f>Мор!D72</f>
        <v>2982.5586399999997</v>
      </c>
      <c r="EG18" s="317">
        <f t="shared" si="49"/>
        <v>76.816975038626055</v>
      </c>
      <c r="EH18" s="316">
        <f>Мор!C77</f>
        <v>9850.4578999999994</v>
      </c>
      <c r="EI18" s="316">
        <f>Мор!D77</f>
        <v>6337.4401900000003</v>
      </c>
      <c r="EJ18" s="317">
        <f t="shared" si="50"/>
        <v>64.336503483761902</v>
      </c>
      <c r="EK18" s="316">
        <f>Мор!C81</f>
        <v>3735</v>
      </c>
      <c r="EL18" s="338">
        <f>Мор!D81</f>
        <v>2367.5</v>
      </c>
      <c r="EM18" s="317">
        <f t="shared" si="10"/>
        <v>63.386880856760378</v>
      </c>
      <c r="EN18" s="317">
        <f>Мор!C84</f>
        <v>0</v>
      </c>
      <c r="EO18" s="317">
        <f>Мор!D84</f>
        <v>0</v>
      </c>
      <c r="EP18" s="317" t="e">
        <f t="shared" si="11"/>
        <v>#DIV/0!</v>
      </c>
      <c r="EQ18" s="334">
        <f>Мор!C89</f>
        <v>0</v>
      </c>
      <c r="ER18" s="334">
        <f>Мор!D89</f>
        <v>0</v>
      </c>
      <c r="ES18" s="317" t="e">
        <f t="shared" si="51"/>
        <v>#DIV/0!</v>
      </c>
      <c r="ET18" s="317">
        <f>Мор!C95</f>
        <v>0</v>
      </c>
      <c r="EU18" s="317">
        <f>Мор!D95</f>
        <v>0</v>
      </c>
      <c r="EV18" s="317" t="e">
        <f t="shared" si="52"/>
        <v>#DIV/0!</v>
      </c>
      <c r="EW18" s="339">
        <f t="shared" si="12"/>
        <v>-554.81004000000394</v>
      </c>
      <c r="EX18" s="339">
        <f t="shared" si="13"/>
        <v>-219.75280000000021</v>
      </c>
      <c r="EY18" s="317">
        <f t="shared" ref="EY18:EY30" si="54">EX18/EW18*100</f>
        <v>39.60865596448086</v>
      </c>
      <c r="EZ18" s="172"/>
      <c r="FA18" s="173"/>
      <c r="FC18" s="173"/>
    </row>
    <row r="19" spans="1:170" s="262" customFormat="1" ht="15" customHeight="1">
      <c r="A19" s="357">
        <v>6</v>
      </c>
      <c r="B19" s="354" t="s">
        <v>308</v>
      </c>
      <c r="C19" s="330">
        <f t="shared" si="14"/>
        <v>10696.21651</v>
      </c>
      <c r="D19" s="306">
        <f t="shared" si="0"/>
        <v>5303.8366100000012</v>
      </c>
      <c r="E19" s="314">
        <f t="shared" si="1"/>
        <v>49.58609995451561</v>
      </c>
      <c r="F19" s="329">
        <f t="shared" si="2"/>
        <v>4541.1550000000007</v>
      </c>
      <c r="G19" s="329">
        <f t="shared" si="3"/>
        <v>3141.127140000001</v>
      </c>
      <c r="H19" s="314">
        <f t="shared" si="15"/>
        <v>69.170225196012922</v>
      </c>
      <c r="I19" s="322">
        <f>Мос!C6</f>
        <v>1300.26</v>
      </c>
      <c r="J19" s="489">
        <f>Мос!D6</f>
        <v>1034.56817</v>
      </c>
      <c r="K19" s="314">
        <f t="shared" si="16"/>
        <v>79.566253672342455</v>
      </c>
      <c r="L19" s="314">
        <f>Мос!C8</f>
        <v>248.38</v>
      </c>
      <c r="M19" s="314">
        <f>Мос!D8</f>
        <v>271.53163999999998</v>
      </c>
      <c r="N19" s="314">
        <f t="shared" si="17"/>
        <v>109.32105644576858</v>
      </c>
      <c r="O19" s="314">
        <f>Мос!C9</f>
        <v>2.665</v>
      </c>
      <c r="P19" s="314">
        <f>Мос!D9</f>
        <v>2.0643500000000001</v>
      </c>
      <c r="Q19" s="314">
        <f t="shared" si="18"/>
        <v>77.461538461538467</v>
      </c>
      <c r="R19" s="314">
        <f>Мос!C10</f>
        <v>414.85</v>
      </c>
      <c r="S19" s="314">
        <f>Мос!D10</f>
        <v>372.15868</v>
      </c>
      <c r="T19" s="314">
        <f t="shared" si="19"/>
        <v>89.709215379052665</v>
      </c>
      <c r="U19" s="314">
        <f>Мос!C11</f>
        <v>0</v>
      </c>
      <c r="V19" s="327">
        <f>Мос!D11</f>
        <v>-45.924169999999997</v>
      </c>
      <c r="W19" s="314" t="e">
        <f t="shared" si="20"/>
        <v>#DIV/0!</v>
      </c>
      <c r="X19" s="322">
        <f>Мос!C13</f>
        <v>30</v>
      </c>
      <c r="Y19" s="322">
        <f>Мос!D13</f>
        <v>27.633299999999998</v>
      </c>
      <c r="Z19" s="314">
        <f t="shared" si="21"/>
        <v>92.111000000000004</v>
      </c>
      <c r="AA19" s="322">
        <f>Мос!C15</f>
        <v>295</v>
      </c>
      <c r="AB19" s="313">
        <f>Мос!D15</f>
        <v>70.576599999999999</v>
      </c>
      <c r="AC19" s="314">
        <f t="shared" si="22"/>
        <v>23.924271186440677</v>
      </c>
      <c r="AD19" s="322">
        <f>Мос!C16</f>
        <v>2240</v>
      </c>
      <c r="AE19" s="322">
        <f>Мос!D16</f>
        <v>1385.50461</v>
      </c>
      <c r="AF19" s="314">
        <f t="shared" si="4"/>
        <v>61.852884374999995</v>
      </c>
      <c r="AG19" s="314">
        <f>Мос!C18</f>
        <v>10</v>
      </c>
      <c r="AH19" s="314">
        <f>Мос!D18</f>
        <v>5.5</v>
      </c>
      <c r="AI19" s="314">
        <f t="shared" si="23"/>
        <v>55.000000000000007</v>
      </c>
      <c r="AJ19" s="314"/>
      <c r="AK19" s="314"/>
      <c r="AL19" s="314" t="e">
        <f t="shared" si="5"/>
        <v>#DIV/0!</v>
      </c>
      <c r="AM19" s="322">
        <f>Мос!C27</f>
        <v>0</v>
      </c>
      <c r="AN19" s="322">
        <f>Мос!D27</f>
        <v>0</v>
      </c>
      <c r="AO19" s="314" t="e">
        <f t="shared" si="6"/>
        <v>#DIV/0!</v>
      </c>
      <c r="AP19" s="322">
        <v>0</v>
      </c>
      <c r="AQ19" s="323">
        <f>Мос!D27</f>
        <v>0</v>
      </c>
      <c r="AR19" s="314" t="e">
        <f t="shared" si="24"/>
        <v>#DIV/0!</v>
      </c>
      <c r="AS19" s="322">
        <f>Мос!C26</f>
        <v>0</v>
      </c>
      <c r="AT19" s="323">
        <f>Мос!D28</f>
        <v>0</v>
      </c>
      <c r="AU19" s="314" t="e">
        <f t="shared" si="25"/>
        <v>#DIV/0!</v>
      </c>
      <c r="AV19" s="322"/>
      <c r="AW19" s="322"/>
      <c r="AX19" s="314" t="e">
        <f t="shared" si="26"/>
        <v>#DIV/0!</v>
      </c>
      <c r="AY19" s="314">
        <f>Мос!C30</f>
        <v>0</v>
      </c>
      <c r="AZ19" s="317">
        <f>Мос!D30</f>
        <v>0</v>
      </c>
      <c r="BA19" s="314" t="e">
        <f t="shared" si="27"/>
        <v>#DIV/0!</v>
      </c>
      <c r="BB19" s="314"/>
      <c r="BC19" s="314"/>
      <c r="BD19" s="314"/>
      <c r="BE19" s="314">
        <f>Мос!C33</f>
        <v>0</v>
      </c>
      <c r="BF19" s="314">
        <f>Мос!D33</f>
        <v>0</v>
      </c>
      <c r="BG19" s="314" t="e">
        <f t="shared" si="28"/>
        <v>#DIV/0!</v>
      </c>
      <c r="BH19" s="314"/>
      <c r="BI19" s="314"/>
      <c r="BJ19" s="314" t="e">
        <f t="shared" si="29"/>
        <v>#DIV/0!</v>
      </c>
      <c r="BK19" s="314"/>
      <c r="BL19" s="314"/>
      <c r="BM19" s="314"/>
      <c r="BN19" s="314"/>
      <c r="BO19" s="324">
        <f>Мос!D35</f>
        <v>17.513960000000001</v>
      </c>
      <c r="BP19" s="307" t="e">
        <f t="shared" si="30"/>
        <v>#DIV/0!</v>
      </c>
      <c r="BQ19" s="314">
        <f>Мос!C36</f>
        <v>0</v>
      </c>
      <c r="BR19" s="314">
        <f>Мос!D36</f>
        <v>0</v>
      </c>
      <c r="BS19" s="314" t="e">
        <f t="shared" si="31"/>
        <v>#DIV/0!</v>
      </c>
      <c r="BT19" s="314"/>
      <c r="BU19" s="314"/>
      <c r="BV19" s="325" t="e">
        <f t="shared" si="32"/>
        <v>#DIV/0!</v>
      </c>
      <c r="BW19" s="325"/>
      <c r="BX19" s="325"/>
      <c r="BY19" s="325" t="e">
        <f t="shared" si="33"/>
        <v>#DIV/0!</v>
      </c>
      <c r="BZ19" s="322">
        <f t="shared" si="34"/>
        <v>6155.0615099999995</v>
      </c>
      <c r="CA19" s="322">
        <f t="shared" si="35"/>
        <v>2162.7094700000002</v>
      </c>
      <c r="CB19" s="314">
        <f t="shared" si="53"/>
        <v>35.137089474837765</v>
      </c>
      <c r="CC19" s="314">
        <v>0</v>
      </c>
      <c r="CD19" s="314">
        <v>0</v>
      </c>
      <c r="CE19" s="314" t="e">
        <f>CD19/CC19*100</f>
        <v>#DIV/0!</v>
      </c>
      <c r="CF19" s="314">
        <f>Мос!C41</f>
        <v>500</v>
      </c>
      <c r="CG19" s="314">
        <v>100</v>
      </c>
      <c r="CH19" s="314">
        <f t="shared" si="37"/>
        <v>20</v>
      </c>
      <c r="CI19" s="314">
        <f>Мос!C43</f>
        <v>4585.9104399999997</v>
      </c>
      <c r="CJ19" s="314">
        <f>Мос!D43</f>
        <v>1039.8440000000001</v>
      </c>
      <c r="CK19" s="314">
        <f t="shared" si="7"/>
        <v>22.674755942246446</v>
      </c>
      <c r="CL19" s="314">
        <f>Мос!C45</f>
        <v>181.68199999999999</v>
      </c>
      <c r="CM19" s="314">
        <f>Мос!D45</f>
        <v>135.3964</v>
      </c>
      <c r="CN19" s="314">
        <f t="shared" si="8"/>
        <v>74.523838354927847</v>
      </c>
      <c r="CO19" s="314">
        <f>Мос!C48</f>
        <v>0</v>
      </c>
      <c r="CP19" s="314">
        <f>Мос!D46</f>
        <v>0</v>
      </c>
      <c r="CQ19" s="314" t="e">
        <f>CP19/CO19*100</f>
        <v>#DIV/0!</v>
      </c>
      <c r="CR19" s="327">
        <f>Мос!C51</f>
        <v>887.46906999999999</v>
      </c>
      <c r="CS19" s="314">
        <f>Мос!D51</f>
        <v>887.46906999999999</v>
      </c>
      <c r="CT19" s="314">
        <f t="shared" si="9"/>
        <v>100</v>
      </c>
      <c r="CU19" s="314"/>
      <c r="CV19" s="314"/>
      <c r="CW19" s="314"/>
      <c r="CX19" s="322"/>
      <c r="CY19" s="322"/>
      <c r="CZ19" s="314" t="e">
        <f t="shared" si="38"/>
        <v>#DIV/0!</v>
      </c>
      <c r="DA19" s="314"/>
      <c r="DB19" s="314"/>
      <c r="DC19" s="314"/>
      <c r="DD19" s="314"/>
      <c r="DE19" s="314"/>
      <c r="DF19" s="314"/>
      <c r="DG19" s="316">
        <f t="shared" si="39"/>
        <v>11481.41214</v>
      </c>
      <c r="DH19" s="316">
        <f t="shared" si="39"/>
        <v>4449.4797600000002</v>
      </c>
      <c r="DI19" s="314">
        <f t="shared" si="40"/>
        <v>38.753767443801564</v>
      </c>
      <c r="DJ19" s="322">
        <f t="shared" si="41"/>
        <v>2124.7999999999997</v>
      </c>
      <c r="DK19" s="322">
        <f t="shared" si="41"/>
        <v>1331.4787000000001</v>
      </c>
      <c r="DL19" s="314">
        <f t="shared" si="42"/>
        <v>62.66371893825302</v>
      </c>
      <c r="DM19" s="314">
        <f>Мос!C59</f>
        <v>2115.3229999999999</v>
      </c>
      <c r="DN19" s="314">
        <f>Мос!D59</f>
        <v>1327.0017</v>
      </c>
      <c r="DO19" s="314">
        <f t="shared" si="43"/>
        <v>62.732816690406153</v>
      </c>
      <c r="DP19" s="314">
        <f>Мос!C62</f>
        <v>0</v>
      </c>
      <c r="DQ19" s="314">
        <f>Мос!D62</f>
        <v>0</v>
      </c>
      <c r="DR19" s="314" t="e">
        <f t="shared" si="44"/>
        <v>#DIV/0!</v>
      </c>
      <c r="DS19" s="314">
        <f>Мос!C63</f>
        <v>5</v>
      </c>
      <c r="DT19" s="314">
        <f>Мос!D63</f>
        <v>0</v>
      </c>
      <c r="DU19" s="314">
        <f t="shared" si="45"/>
        <v>0</v>
      </c>
      <c r="DV19" s="314">
        <f>Мос!C64</f>
        <v>4.4770000000000003</v>
      </c>
      <c r="DW19" s="314">
        <f>Мос!D64</f>
        <v>4.4770000000000003</v>
      </c>
      <c r="DX19" s="314">
        <f t="shared" si="46"/>
        <v>100</v>
      </c>
      <c r="DY19" s="314">
        <f>Мос!C66</f>
        <v>179.892</v>
      </c>
      <c r="DZ19" s="314">
        <f>Мос!D66</f>
        <v>113.00645</v>
      </c>
      <c r="EA19" s="314">
        <f t="shared" si="47"/>
        <v>62.819052542636697</v>
      </c>
      <c r="EB19" s="314">
        <f>Мос!C67</f>
        <v>109</v>
      </c>
      <c r="EC19" s="451">
        <f>Мос!D67</f>
        <v>1.8</v>
      </c>
      <c r="ED19" s="314">
        <f t="shared" si="48"/>
        <v>1.6513761467889909</v>
      </c>
      <c r="EE19" s="322">
        <f>Мос!C73</f>
        <v>6670.4916400000002</v>
      </c>
      <c r="EF19" s="322">
        <f>Мос!D73</f>
        <v>2320.4856500000001</v>
      </c>
      <c r="EG19" s="314">
        <f t="shared" si="49"/>
        <v>34.787325661051277</v>
      </c>
      <c r="EH19" s="322">
        <f>Мос!C78</f>
        <v>955.52850000000001</v>
      </c>
      <c r="EI19" s="322">
        <f>Мос!D78</f>
        <v>437.42496</v>
      </c>
      <c r="EJ19" s="314">
        <f t="shared" si="50"/>
        <v>45.778326863091998</v>
      </c>
      <c r="EK19" s="322">
        <f>Мос!C83</f>
        <v>1411.7</v>
      </c>
      <c r="EL19" s="328">
        <f>Мос!D83</f>
        <v>235.28399999999999</v>
      </c>
      <c r="EM19" s="314">
        <f t="shared" si="10"/>
        <v>16.666713891053337</v>
      </c>
      <c r="EN19" s="314">
        <f>Мос!C91</f>
        <v>0</v>
      </c>
      <c r="EO19" s="314">
        <f>Мос!D91</f>
        <v>0</v>
      </c>
      <c r="EP19" s="314" t="e">
        <f t="shared" si="11"/>
        <v>#DIV/0!</v>
      </c>
      <c r="EQ19" s="329">
        <f>Мос!C93</f>
        <v>30</v>
      </c>
      <c r="ER19" s="329">
        <f>Мос!D93</f>
        <v>10</v>
      </c>
      <c r="ES19" s="314">
        <f t="shared" si="51"/>
        <v>33.333333333333329</v>
      </c>
      <c r="ET19" s="314">
        <f>Мос!C99</f>
        <v>0</v>
      </c>
      <c r="EU19" s="314">
        <f>Мос!D99</f>
        <v>0</v>
      </c>
      <c r="EV19" s="314" t="e">
        <f t="shared" si="52"/>
        <v>#DIV/0!</v>
      </c>
      <c r="EW19" s="340">
        <f t="shared" si="12"/>
        <v>-785.19563000000016</v>
      </c>
      <c r="EX19" s="340">
        <f t="shared" si="13"/>
        <v>854.35685000000103</v>
      </c>
      <c r="EY19" s="314">
        <f t="shared" si="54"/>
        <v>-108.808151415718</v>
      </c>
      <c r="EZ19" s="260"/>
      <c r="FA19" s="261"/>
      <c r="FC19" s="261"/>
    </row>
    <row r="20" spans="1:170" s="162" customFormat="1" ht="15" customHeight="1">
      <c r="A20" s="352">
        <v>7</v>
      </c>
      <c r="B20" s="354" t="s">
        <v>309</v>
      </c>
      <c r="C20" s="305">
        <f t="shared" si="14"/>
        <v>6384.6009999999997</v>
      </c>
      <c r="D20" s="306">
        <f t="shared" si="0"/>
        <v>4028.24892</v>
      </c>
      <c r="E20" s="314">
        <f t="shared" si="1"/>
        <v>63.093197523228163</v>
      </c>
      <c r="F20" s="308">
        <f t="shared" si="2"/>
        <v>2704.6179999999999</v>
      </c>
      <c r="G20" s="308">
        <f t="shared" si="3"/>
        <v>1358.3789199999999</v>
      </c>
      <c r="H20" s="314">
        <f t="shared" si="15"/>
        <v>50.224427996855745</v>
      </c>
      <c r="I20" s="331">
        <f>Ори!C6</f>
        <v>244.083</v>
      </c>
      <c r="J20" s="488">
        <f>Ори!D6</f>
        <v>127.5372</v>
      </c>
      <c r="K20" s="314">
        <f t="shared" si="16"/>
        <v>52.251570162608616</v>
      </c>
      <c r="L20" s="314">
        <f>Ори!C8</f>
        <v>158.35</v>
      </c>
      <c r="M20" s="314">
        <f>Ори!D8</f>
        <v>173.11240000000001</v>
      </c>
      <c r="N20" s="307">
        <f t="shared" si="17"/>
        <v>109.32263972213451</v>
      </c>
      <c r="O20" s="307">
        <f>Ори!C9</f>
        <v>1.6950000000000001</v>
      </c>
      <c r="P20" s="307">
        <f>Ори!D9</f>
        <v>1.3161099999999999</v>
      </c>
      <c r="Q20" s="307">
        <f t="shared" si="18"/>
        <v>77.646607669616515</v>
      </c>
      <c r="R20" s="307">
        <f>Ори!C10</f>
        <v>264.49</v>
      </c>
      <c r="S20" s="307">
        <f>Ори!D10</f>
        <v>237.26622</v>
      </c>
      <c r="T20" s="307">
        <f t="shared" si="19"/>
        <v>89.707066429732691</v>
      </c>
      <c r="U20" s="307">
        <f>Ори!C11</f>
        <v>0</v>
      </c>
      <c r="V20" s="311">
        <f>Ори!D11</f>
        <v>-29.278510000000001</v>
      </c>
      <c r="W20" s="307" t="e">
        <f t="shared" si="20"/>
        <v>#DIV/0!</v>
      </c>
      <c r="X20" s="322">
        <f>Ори!C13</f>
        <v>40</v>
      </c>
      <c r="Y20" s="322">
        <f>Ори!D13</f>
        <v>9.3778500000000005</v>
      </c>
      <c r="Z20" s="314">
        <f t="shared" si="21"/>
        <v>23.444625000000002</v>
      </c>
      <c r="AA20" s="322">
        <f>Ори!C15</f>
        <v>326</v>
      </c>
      <c r="AB20" s="313">
        <f>Ори!D15</f>
        <v>103.24835</v>
      </c>
      <c r="AC20" s="314">
        <f t="shared" si="22"/>
        <v>31.671273006134971</v>
      </c>
      <c r="AD20" s="322">
        <f>Ори!C16</f>
        <v>1550</v>
      </c>
      <c r="AE20" s="322">
        <f>Ори!D16</f>
        <v>655.66584</v>
      </c>
      <c r="AF20" s="314">
        <f t="shared" si="4"/>
        <v>42.301021935483874</v>
      </c>
      <c r="AG20" s="314">
        <f>Ори!C18</f>
        <v>10</v>
      </c>
      <c r="AH20" s="314">
        <f>Ори!D18</f>
        <v>4.24</v>
      </c>
      <c r="AI20" s="314">
        <f t="shared" si="23"/>
        <v>42.400000000000006</v>
      </c>
      <c r="AJ20" s="314"/>
      <c r="AK20" s="314"/>
      <c r="AL20" s="314" t="e">
        <f t="shared" si="5"/>
        <v>#DIV/0!</v>
      </c>
      <c r="AM20" s="322">
        <v>0</v>
      </c>
      <c r="AN20" s="322">
        <v>0</v>
      </c>
      <c r="AO20" s="314" t="e">
        <f t="shared" si="6"/>
        <v>#DIV/0!</v>
      </c>
      <c r="AP20" s="322">
        <f>Ори!C27</f>
        <v>50</v>
      </c>
      <c r="AQ20" s="323">
        <f>Ори!D27</f>
        <v>11.0816</v>
      </c>
      <c r="AR20" s="314">
        <f t="shared" si="24"/>
        <v>22.1632</v>
      </c>
      <c r="AS20" s="316">
        <f>Ори!C28</f>
        <v>30</v>
      </c>
      <c r="AT20" s="323">
        <f>Ори!D28</f>
        <v>36</v>
      </c>
      <c r="AU20" s="314">
        <f t="shared" si="25"/>
        <v>120</v>
      </c>
      <c r="AV20" s="322"/>
      <c r="AW20" s="322"/>
      <c r="AX20" s="314" t="e">
        <f t="shared" si="26"/>
        <v>#DIV/0!</v>
      </c>
      <c r="AY20" s="314">
        <f>Ори!C30</f>
        <v>30</v>
      </c>
      <c r="AZ20" s="317">
        <f>Ори!D30</f>
        <v>33.461860000000001</v>
      </c>
      <c r="BA20" s="314">
        <f t="shared" si="27"/>
        <v>111.53953333333332</v>
      </c>
      <c r="BB20" s="314"/>
      <c r="BC20" s="314"/>
      <c r="BD20" s="314"/>
      <c r="BE20" s="314">
        <f>Ори!C33</f>
        <v>0</v>
      </c>
      <c r="BF20" s="314">
        <f>Ори!D33</f>
        <v>0</v>
      </c>
      <c r="BG20" s="314" t="e">
        <f t="shared" si="28"/>
        <v>#DIV/0!</v>
      </c>
      <c r="BH20" s="314"/>
      <c r="BI20" s="314"/>
      <c r="BJ20" s="314" t="e">
        <f t="shared" si="29"/>
        <v>#DIV/0!</v>
      </c>
      <c r="BK20" s="314"/>
      <c r="BL20" s="314"/>
      <c r="BM20" s="314"/>
      <c r="BN20" s="314"/>
      <c r="BO20" s="324">
        <f>Ори!D34</f>
        <v>0</v>
      </c>
      <c r="BP20" s="307" t="e">
        <f t="shared" si="30"/>
        <v>#DIV/0!</v>
      </c>
      <c r="BQ20" s="314">
        <f>Ори!C36</f>
        <v>0</v>
      </c>
      <c r="BR20" s="314">
        <f>Ори!D36</f>
        <v>-4.6500000000000004</v>
      </c>
      <c r="BS20" s="314" t="e">
        <f t="shared" si="31"/>
        <v>#DIV/0!</v>
      </c>
      <c r="BT20" s="314"/>
      <c r="BU20" s="314"/>
      <c r="BV20" s="325" t="e">
        <f t="shared" si="32"/>
        <v>#DIV/0!</v>
      </c>
      <c r="BW20" s="325"/>
      <c r="BX20" s="325"/>
      <c r="BY20" s="325" t="e">
        <f t="shared" si="33"/>
        <v>#DIV/0!</v>
      </c>
      <c r="BZ20" s="312">
        <f t="shared" si="34"/>
        <v>3679.9829999999997</v>
      </c>
      <c r="CA20" s="312">
        <f t="shared" si="35"/>
        <v>2669.8700000000003</v>
      </c>
      <c r="CB20" s="314">
        <f t="shared" si="53"/>
        <v>72.55115037216207</v>
      </c>
      <c r="CC20" s="314">
        <f>Ори!C41</f>
        <v>1462.5</v>
      </c>
      <c r="CD20" s="314">
        <f>Ори!D41</f>
        <v>1170.345</v>
      </c>
      <c r="CE20" s="314">
        <f t="shared" si="36"/>
        <v>80.023589743589739</v>
      </c>
      <c r="CF20" s="314">
        <f>Ори!C42</f>
        <v>620</v>
      </c>
      <c r="CG20" s="314">
        <f>Ори!D42</f>
        <v>210</v>
      </c>
      <c r="CH20" s="314">
        <f t="shared" si="37"/>
        <v>33.87096774193548</v>
      </c>
      <c r="CI20" s="314">
        <f>Ори!C43</f>
        <v>1165.08</v>
      </c>
      <c r="CJ20" s="314">
        <f>Ори!D43</f>
        <v>1054.826</v>
      </c>
      <c r="CK20" s="314">
        <f t="shared" si="7"/>
        <v>90.536787173412989</v>
      </c>
      <c r="CL20" s="314">
        <f>Ори!C45</f>
        <v>182.40299999999999</v>
      </c>
      <c r="CM20" s="314">
        <f>Ори!D45</f>
        <v>134.79900000000001</v>
      </c>
      <c r="CN20" s="314">
        <f t="shared" si="8"/>
        <v>73.901745037088219</v>
      </c>
      <c r="CO20" s="314">
        <f>Ори!C46</f>
        <v>250</v>
      </c>
      <c r="CP20" s="314">
        <f>Ори!D46</f>
        <v>99.9</v>
      </c>
      <c r="CQ20" s="314">
        <f>CP20/CO20*100</f>
        <v>39.96</v>
      </c>
      <c r="CR20" s="327">
        <f>Ори!C47</f>
        <v>0</v>
      </c>
      <c r="CS20" s="314">
        <f>Ори!D47</f>
        <v>0</v>
      </c>
      <c r="CT20" s="314" t="e">
        <f t="shared" si="9"/>
        <v>#DIV/0!</v>
      </c>
      <c r="CU20" s="314"/>
      <c r="CV20" s="314"/>
      <c r="CW20" s="314"/>
      <c r="CX20" s="322"/>
      <c r="CY20" s="322"/>
      <c r="CZ20" s="314" t="e">
        <f t="shared" si="38"/>
        <v>#DIV/0!</v>
      </c>
      <c r="DA20" s="314"/>
      <c r="DB20" s="314"/>
      <c r="DC20" s="314"/>
      <c r="DD20" s="314"/>
      <c r="DE20" s="314"/>
      <c r="DF20" s="314"/>
      <c r="DG20" s="316">
        <f t="shared" si="39"/>
        <v>6744.4174800000001</v>
      </c>
      <c r="DH20" s="316">
        <f t="shared" si="39"/>
        <v>4067.2582000000007</v>
      </c>
      <c r="DI20" s="314">
        <f t="shared" si="40"/>
        <v>60.305552140879634</v>
      </c>
      <c r="DJ20" s="322">
        <f t="shared" si="41"/>
        <v>1324.2350000000001</v>
      </c>
      <c r="DK20" s="322">
        <f t="shared" si="41"/>
        <v>955.86023999999998</v>
      </c>
      <c r="DL20" s="314">
        <f t="shared" si="42"/>
        <v>72.182070402911862</v>
      </c>
      <c r="DM20" s="314">
        <f>Ори!C58</f>
        <v>1295.0350000000001</v>
      </c>
      <c r="DN20" s="314">
        <f>Ори!D58</f>
        <v>951.82574</v>
      </c>
      <c r="DO20" s="314">
        <f t="shared" si="43"/>
        <v>73.498070708513666</v>
      </c>
      <c r="DP20" s="314">
        <f>Ори!C61</f>
        <v>0</v>
      </c>
      <c r="DQ20" s="314">
        <f>Ори!D61</f>
        <v>0</v>
      </c>
      <c r="DR20" s="314" t="e">
        <f t="shared" si="44"/>
        <v>#DIV/0!</v>
      </c>
      <c r="DS20" s="314">
        <f>Ори!C62</f>
        <v>5</v>
      </c>
      <c r="DT20" s="314">
        <f>Ори!D62</f>
        <v>0</v>
      </c>
      <c r="DU20" s="314">
        <f t="shared" si="45"/>
        <v>0</v>
      </c>
      <c r="DV20" s="314">
        <f>Ори!C63</f>
        <v>24.2</v>
      </c>
      <c r="DW20" s="314">
        <f>Ори!D63</f>
        <v>4.0345000000000004</v>
      </c>
      <c r="DX20" s="314">
        <f t="shared" si="46"/>
        <v>16.671487603305788</v>
      </c>
      <c r="DY20" s="314">
        <f>Ори!C65</f>
        <v>179.892</v>
      </c>
      <c r="DZ20" s="314">
        <f>Ори!D65</f>
        <v>111.04129</v>
      </c>
      <c r="EA20" s="314">
        <f t="shared" si="47"/>
        <v>61.726641540479847</v>
      </c>
      <c r="EB20" s="314">
        <f>Ори!C66</f>
        <v>113.5</v>
      </c>
      <c r="EC20" s="451">
        <f>Ори!D66</f>
        <v>9.2531099999999995</v>
      </c>
      <c r="ED20" s="314">
        <f t="shared" si="48"/>
        <v>8.1525198237885448</v>
      </c>
      <c r="EE20" s="322">
        <f>Ори!C72</f>
        <v>2138.6814800000002</v>
      </c>
      <c r="EF20" s="322">
        <f>Ори!D72</f>
        <v>1469.6379300000001</v>
      </c>
      <c r="EG20" s="314">
        <f t="shared" si="49"/>
        <v>68.717008294287936</v>
      </c>
      <c r="EH20" s="322">
        <f>Ори!C77</f>
        <v>1337.009</v>
      </c>
      <c r="EI20" s="322">
        <f>Ори!D77</f>
        <v>849.17462999999998</v>
      </c>
      <c r="EJ20" s="314">
        <f t="shared" si="50"/>
        <v>63.513007765841515</v>
      </c>
      <c r="EK20" s="322">
        <f>Ори!C82</f>
        <v>1639.1</v>
      </c>
      <c r="EL20" s="328">
        <f>Ори!D82</f>
        <v>672.29100000000005</v>
      </c>
      <c r="EM20" s="314">
        <f t="shared" si="10"/>
        <v>41.015862363492168</v>
      </c>
      <c r="EN20" s="314">
        <f>Ори!C84</f>
        <v>0</v>
      </c>
      <c r="EO20" s="314">
        <f>Ори!D84</f>
        <v>0</v>
      </c>
      <c r="EP20" s="314" t="e">
        <f t="shared" si="11"/>
        <v>#DIV/0!</v>
      </c>
      <c r="EQ20" s="329">
        <f>Ори!C89</f>
        <v>12</v>
      </c>
      <c r="ER20" s="329">
        <f>Ори!D89</f>
        <v>0</v>
      </c>
      <c r="ES20" s="314">
        <f t="shared" si="51"/>
        <v>0</v>
      </c>
      <c r="ET20" s="314">
        <f>Ори!C95</f>
        <v>0</v>
      </c>
      <c r="EU20" s="314">
        <f>Ори!D95</f>
        <v>0</v>
      </c>
      <c r="EV20" s="307" t="e">
        <f t="shared" si="52"/>
        <v>#DIV/0!</v>
      </c>
      <c r="EW20" s="321">
        <f t="shared" si="12"/>
        <v>-359.81648000000041</v>
      </c>
      <c r="EX20" s="321">
        <f t="shared" si="13"/>
        <v>-39.009280000000672</v>
      </c>
      <c r="EY20" s="307">
        <f t="shared" si="54"/>
        <v>10.841437835198828</v>
      </c>
      <c r="EZ20" s="164"/>
      <c r="FA20" s="165"/>
      <c r="FC20" s="165"/>
      <c r="FF20" s="167"/>
      <c r="FG20" s="167"/>
      <c r="FH20" s="167"/>
      <c r="FI20" s="167"/>
      <c r="FJ20" s="167"/>
      <c r="FK20" s="167"/>
      <c r="FL20" s="167"/>
      <c r="FM20" s="167"/>
      <c r="FN20" s="167"/>
    </row>
    <row r="21" spans="1:170" s="162" customFormat="1" ht="15" customHeight="1">
      <c r="A21" s="352">
        <v>8</v>
      </c>
      <c r="B21" s="354" t="s">
        <v>310</v>
      </c>
      <c r="C21" s="305">
        <f t="shared" si="14"/>
        <v>7466.3439999999991</v>
      </c>
      <c r="D21" s="306">
        <f t="shared" si="0"/>
        <v>6013.7000999999991</v>
      </c>
      <c r="E21" s="314">
        <f t="shared" si="1"/>
        <v>80.544106995338012</v>
      </c>
      <c r="F21" s="308">
        <f t="shared" si="2"/>
        <v>1917.2080000000001</v>
      </c>
      <c r="G21" s="308">
        <f t="shared" si="3"/>
        <v>1277.0977</v>
      </c>
      <c r="H21" s="314">
        <f t="shared" si="15"/>
        <v>66.612370697389125</v>
      </c>
      <c r="I21" s="322">
        <f>Сят!C6</f>
        <v>111.54300000000001</v>
      </c>
      <c r="J21" s="489">
        <f>Сят!D6</f>
        <v>90.543400000000005</v>
      </c>
      <c r="K21" s="314">
        <f t="shared" si="16"/>
        <v>81.173538456021447</v>
      </c>
      <c r="L21" s="314">
        <f>Сят!C8</f>
        <v>195.33</v>
      </c>
      <c r="M21" s="314">
        <f>Сят!D8</f>
        <v>213.53460000000001</v>
      </c>
      <c r="N21" s="307">
        <f t="shared" si="17"/>
        <v>109.31992013515588</v>
      </c>
      <c r="O21" s="307">
        <f>Сят!C9</f>
        <v>2.0950000000000002</v>
      </c>
      <c r="P21" s="307">
        <f>Сят!D9</f>
        <v>1.6234200000000001</v>
      </c>
      <c r="Q21" s="307">
        <f t="shared" si="18"/>
        <v>77.490214797136034</v>
      </c>
      <c r="R21" s="307">
        <f>Сят!C10</f>
        <v>326.24</v>
      </c>
      <c r="S21" s="307">
        <f>Сят!D10</f>
        <v>292.66847999999999</v>
      </c>
      <c r="T21" s="307">
        <f t="shared" si="19"/>
        <v>89.709563511525246</v>
      </c>
      <c r="U21" s="307">
        <f>Сят!C11</f>
        <v>0</v>
      </c>
      <c r="V21" s="311">
        <f>Сят!D11</f>
        <v>-36.115119999999997</v>
      </c>
      <c r="W21" s="307" t="e">
        <f t="shared" si="20"/>
        <v>#DIV/0!</v>
      </c>
      <c r="X21" s="322">
        <f>Сят!C13</f>
        <v>45</v>
      </c>
      <c r="Y21" s="322">
        <f>Сят!D13</f>
        <v>98.753339999999994</v>
      </c>
      <c r="Z21" s="314">
        <f t="shared" si="21"/>
        <v>219.45186666666666</v>
      </c>
      <c r="AA21" s="322">
        <f>Сят!C15</f>
        <v>138</v>
      </c>
      <c r="AB21" s="313">
        <f>Сят!D15</f>
        <v>67.533000000000001</v>
      </c>
      <c r="AC21" s="314">
        <f t="shared" si="22"/>
        <v>48.936956521739134</v>
      </c>
      <c r="AD21" s="322">
        <f>Сят!C16</f>
        <v>1000</v>
      </c>
      <c r="AE21" s="322">
        <f>Сят!D16</f>
        <v>511.18934000000002</v>
      </c>
      <c r="AF21" s="314">
        <f t="shared" si="4"/>
        <v>51.118934000000003</v>
      </c>
      <c r="AG21" s="314">
        <f>Сят!C18</f>
        <v>10</v>
      </c>
      <c r="AH21" s="314">
        <f>Сят!D18</f>
        <v>3.5</v>
      </c>
      <c r="AI21" s="314">
        <f t="shared" si="23"/>
        <v>35</v>
      </c>
      <c r="AJ21" s="314">
        <f>Сят!C22</f>
        <v>0</v>
      </c>
      <c r="AK21" s="314">
        <f>Сят!D20</f>
        <v>0</v>
      </c>
      <c r="AL21" s="314" t="e">
        <f t="shared" si="5"/>
        <v>#DIV/0!</v>
      </c>
      <c r="AM21" s="322">
        <v>0</v>
      </c>
      <c r="AN21" s="322">
        <v>0</v>
      </c>
      <c r="AO21" s="314" t="e">
        <f t="shared" si="6"/>
        <v>#DIV/0!</v>
      </c>
      <c r="AP21" s="322">
        <f>Сят!C27</f>
        <v>83</v>
      </c>
      <c r="AQ21" s="323">
        <f>Сят!D27</f>
        <v>21.01</v>
      </c>
      <c r="AR21" s="314">
        <f t="shared" si="24"/>
        <v>25.313253012048193</v>
      </c>
      <c r="AS21" s="316">
        <f>Сят!C28</f>
        <v>6</v>
      </c>
      <c r="AT21" s="323">
        <f>Сят!D28</f>
        <v>5.0803200000000004</v>
      </c>
      <c r="AU21" s="314">
        <f t="shared" si="25"/>
        <v>84.671999999999997</v>
      </c>
      <c r="AV21" s="322"/>
      <c r="AW21" s="322"/>
      <c r="AX21" s="314" t="e">
        <f t="shared" si="26"/>
        <v>#DIV/0!</v>
      </c>
      <c r="AY21" s="314">
        <f>Сят!C30</f>
        <v>0</v>
      </c>
      <c r="AZ21" s="317">
        <f>Сят!D30</f>
        <v>5.9474200000000002</v>
      </c>
      <c r="BA21" s="314" t="e">
        <f t="shared" si="27"/>
        <v>#DIV/0!</v>
      </c>
      <c r="BB21" s="314"/>
      <c r="BC21" s="314"/>
      <c r="BD21" s="314"/>
      <c r="BE21" s="314">
        <f>Сят!C33</f>
        <v>0</v>
      </c>
      <c r="BF21" s="314">
        <f>Сят!D33</f>
        <v>0</v>
      </c>
      <c r="BG21" s="314" t="e">
        <f t="shared" si="28"/>
        <v>#DIV/0!</v>
      </c>
      <c r="BH21" s="314"/>
      <c r="BI21" s="314"/>
      <c r="BJ21" s="314" t="e">
        <f t="shared" si="29"/>
        <v>#DIV/0!</v>
      </c>
      <c r="BK21" s="314"/>
      <c r="BL21" s="314"/>
      <c r="BM21" s="314"/>
      <c r="BN21" s="314">
        <f>Сят!C34</f>
        <v>0</v>
      </c>
      <c r="BO21" s="324">
        <f>Сят!D34</f>
        <v>1.8294999999999999</v>
      </c>
      <c r="BP21" s="307" t="e">
        <f t="shared" si="30"/>
        <v>#DIV/0!</v>
      </c>
      <c r="BQ21" s="314">
        <f>Сят!C36</f>
        <v>0</v>
      </c>
      <c r="BR21" s="314">
        <f>Сят!D36</f>
        <v>0</v>
      </c>
      <c r="BS21" s="314" t="e">
        <f t="shared" si="31"/>
        <v>#DIV/0!</v>
      </c>
      <c r="BT21" s="314"/>
      <c r="BU21" s="314"/>
      <c r="BV21" s="325" t="e">
        <f t="shared" si="32"/>
        <v>#DIV/0!</v>
      </c>
      <c r="BW21" s="325"/>
      <c r="BX21" s="325"/>
      <c r="BY21" s="325" t="e">
        <f t="shared" si="33"/>
        <v>#DIV/0!</v>
      </c>
      <c r="BZ21" s="312">
        <f t="shared" si="34"/>
        <v>5549.1359999999995</v>
      </c>
      <c r="CA21" s="312">
        <f t="shared" si="35"/>
        <v>4736.6023999999989</v>
      </c>
      <c r="CB21" s="314">
        <f t="shared" si="53"/>
        <v>85.357475470055149</v>
      </c>
      <c r="CC21" s="314">
        <f>Сят!C41</f>
        <v>2862</v>
      </c>
      <c r="CD21" s="314">
        <f>Сят!D41</f>
        <v>2290.2730000000001</v>
      </c>
      <c r="CE21" s="314">
        <f t="shared" si="36"/>
        <v>80.023515024458419</v>
      </c>
      <c r="CF21" s="314">
        <f>Сят!C42</f>
        <v>0</v>
      </c>
      <c r="CG21" s="314">
        <f>Сят!D42</f>
        <v>0</v>
      </c>
      <c r="CH21" s="314" t="e">
        <f t="shared" si="37"/>
        <v>#DIV/0!</v>
      </c>
      <c r="CI21" s="314">
        <f>Сят!C43</f>
        <v>2013.269</v>
      </c>
      <c r="CJ21" s="314">
        <f>Сят!D43</f>
        <v>1911.1089999999999</v>
      </c>
      <c r="CK21" s="314">
        <f t="shared" si="7"/>
        <v>94.925665671105051</v>
      </c>
      <c r="CL21" s="314">
        <f>Сят!C44</f>
        <v>182.04300000000001</v>
      </c>
      <c r="CM21" s="314">
        <f>Сят!D44</f>
        <v>135.3964</v>
      </c>
      <c r="CN21" s="314">
        <f t="shared" si="8"/>
        <v>74.376054009217597</v>
      </c>
      <c r="CO21" s="314">
        <f>Сят!C48</f>
        <v>267</v>
      </c>
      <c r="CP21" s="314">
        <f>Сят!D48</f>
        <v>175</v>
      </c>
      <c r="CQ21" s="314">
        <f>CP21/CO21*100</f>
        <v>65.543071161048687</v>
      </c>
      <c r="CR21" s="327">
        <f>Сят!C49</f>
        <v>224.82400000000001</v>
      </c>
      <c r="CS21" s="314">
        <f>Сят!D49</f>
        <v>224.82400000000001</v>
      </c>
      <c r="CT21" s="314">
        <f t="shared" si="9"/>
        <v>100</v>
      </c>
      <c r="CU21" s="314"/>
      <c r="CV21" s="314">
        <f>Сят!D50</f>
        <v>0</v>
      </c>
      <c r="CW21" s="314"/>
      <c r="CX21" s="322"/>
      <c r="CY21" s="322"/>
      <c r="CZ21" s="314" t="e">
        <f t="shared" si="38"/>
        <v>#DIV/0!</v>
      </c>
      <c r="DA21" s="314"/>
      <c r="DB21" s="314"/>
      <c r="DC21" s="314"/>
      <c r="DD21" s="314"/>
      <c r="DE21" s="314"/>
      <c r="DF21" s="314"/>
      <c r="DG21" s="316">
        <f t="shared" si="39"/>
        <v>7754.8678500000005</v>
      </c>
      <c r="DH21" s="316">
        <f t="shared" si="39"/>
        <v>5877.6624099999999</v>
      </c>
      <c r="DI21" s="314">
        <f t="shared" si="40"/>
        <v>75.793198848643172</v>
      </c>
      <c r="DJ21" s="322">
        <f t="shared" si="41"/>
        <v>1386.5060000000001</v>
      </c>
      <c r="DK21" s="322">
        <f>Сят!D56</f>
        <v>929.73382000000004</v>
      </c>
      <c r="DL21" s="314">
        <f t="shared" si="42"/>
        <v>67.055881474728565</v>
      </c>
      <c r="DM21" s="314">
        <f>Сят!C58</f>
        <v>1348</v>
      </c>
      <c r="DN21" s="314">
        <f>Сят!D58</f>
        <v>916.62832000000003</v>
      </c>
      <c r="DO21" s="314">
        <f t="shared" si="43"/>
        <v>67.99913353115727</v>
      </c>
      <c r="DP21" s="314">
        <f>Сят!C61</f>
        <v>0</v>
      </c>
      <c r="DQ21" s="314">
        <f>Сят!D61</f>
        <v>0</v>
      </c>
      <c r="DR21" s="314" t="e">
        <f t="shared" si="44"/>
        <v>#DIV/0!</v>
      </c>
      <c r="DS21" s="314">
        <f>Сят!C62</f>
        <v>5</v>
      </c>
      <c r="DT21" s="314">
        <f>Сят!D62</f>
        <v>0</v>
      </c>
      <c r="DU21" s="314">
        <f t="shared" si="45"/>
        <v>0</v>
      </c>
      <c r="DV21" s="314">
        <f>Сят!C63</f>
        <v>33.506</v>
      </c>
      <c r="DW21" s="314">
        <f>Сят!D63</f>
        <v>13.105499999999999</v>
      </c>
      <c r="DX21" s="314">
        <f t="shared" si="46"/>
        <v>39.113890049543365</v>
      </c>
      <c r="DY21" s="314">
        <f>Сят!C65</f>
        <v>179.892</v>
      </c>
      <c r="DZ21" s="314">
        <f>Сят!D65</f>
        <v>124.85493</v>
      </c>
      <c r="EA21" s="314">
        <f t="shared" si="47"/>
        <v>69.405493295977578</v>
      </c>
      <c r="EB21" s="314">
        <f>Сят!C66</f>
        <v>9.6999999999999993</v>
      </c>
      <c r="EC21" s="451">
        <f>Сят!D66</f>
        <v>0.65</v>
      </c>
      <c r="ED21" s="314">
        <f t="shared" si="48"/>
        <v>6.7010309278350526</v>
      </c>
      <c r="EE21" s="322">
        <f>Сят!C72</f>
        <v>3397.1438499999999</v>
      </c>
      <c r="EF21" s="322">
        <f>Сят!D72</f>
        <v>2928.0441100000003</v>
      </c>
      <c r="EG21" s="314">
        <f t="shared" si="49"/>
        <v>86.191348947440076</v>
      </c>
      <c r="EH21" s="322">
        <f>Сят!C77</f>
        <v>728.46900000000005</v>
      </c>
      <c r="EI21" s="322">
        <f>Сят!D77</f>
        <v>398.76038</v>
      </c>
      <c r="EJ21" s="314">
        <f t="shared" si="50"/>
        <v>54.739512594221573</v>
      </c>
      <c r="EK21" s="322">
        <f>Сят!C81</f>
        <v>2028.6880000000001</v>
      </c>
      <c r="EL21" s="328">
        <f>Сят!D81</f>
        <v>1483.53817</v>
      </c>
      <c r="EM21" s="314">
        <f t="shared" si="10"/>
        <v>73.127961027028306</v>
      </c>
      <c r="EN21" s="314">
        <f>Сят!C83</f>
        <v>0</v>
      </c>
      <c r="EO21" s="314">
        <f>Сят!D83</f>
        <v>0</v>
      </c>
      <c r="EP21" s="314" t="e">
        <f t="shared" si="11"/>
        <v>#DIV/0!</v>
      </c>
      <c r="EQ21" s="329">
        <f>Сят!C88</f>
        <v>24.469000000000001</v>
      </c>
      <c r="ER21" s="329">
        <f>Сят!D88</f>
        <v>12.081</v>
      </c>
      <c r="ES21" s="314">
        <f t="shared" si="51"/>
        <v>49.372675630389466</v>
      </c>
      <c r="ET21" s="314">
        <f>Сят!C94</f>
        <v>0</v>
      </c>
      <c r="EU21" s="314">
        <f>Сят!D94</f>
        <v>0</v>
      </c>
      <c r="EV21" s="307" t="e">
        <f t="shared" si="52"/>
        <v>#DIV/0!</v>
      </c>
      <c r="EW21" s="321">
        <f t="shared" si="12"/>
        <v>-288.5238500000014</v>
      </c>
      <c r="EX21" s="321">
        <f t="shared" si="13"/>
        <v>136.0376899999992</v>
      </c>
      <c r="EY21" s="307">
        <f t="shared" si="54"/>
        <v>-47.149547602390072</v>
      </c>
      <c r="EZ21" s="164"/>
      <c r="FA21" s="165"/>
      <c r="FB21" s="167"/>
      <c r="FC21" s="165"/>
      <c r="FD21" s="167"/>
      <c r="FE21" s="167"/>
      <c r="FF21" s="167"/>
      <c r="FG21" s="167"/>
      <c r="FH21" s="167"/>
      <c r="FI21" s="167"/>
      <c r="FJ21" s="167"/>
      <c r="FK21" s="167"/>
      <c r="FL21" s="167"/>
      <c r="FM21" s="167"/>
      <c r="FN21" s="167"/>
    </row>
    <row r="22" spans="1:170" s="174" customFormat="1" ht="15" customHeight="1">
      <c r="A22" s="355">
        <v>9</v>
      </c>
      <c r="B22" s="356" t="s">
        <v>311</v>
      </c>
      <c r="C22" s="332">
        <f>F22+BZ22</f>
        <v>8321.1586100000004</v>
      </c>
      <c r="D22" s="333">
        <f t="shared" si="0"/>
        <v>4717.6367700000001</v>
      </c>
      <c r="E22" s="317">
        <f t="shared" si="1"/>
        <v>56.69446997838201</v>
      </c>
      <c r="F22" s="334">
        <f>I22+X22+AA22+AD22+AG22+AM22+AS22+BE22+BQ22+BN22+AJ22+AY22+L22+R22+O22+U22+AP22</f>
        <v>1839.3039999999999</v>
      </c>
      <c r="G22" s="334">
        <f t="shared" si="3"/>
        <v>1407.8323600000001</v>
      </c>
      <c r="H22" s="317">
        <f t="shared" si="15"/>
        <v>76.541580945836046</v>
      </c>
      <c r="I22" s="316">
        <f>Тор!C6</f>
        <v>105.069</v>
      </c>
      <c r="J22" s="489">
        <f>Тор!D6</f>
        <v>79.971469999999997</v>
      </c>
      <c r="K22" s="317">
        <f t="shared" si="16"/>
        <v>76.113287458717608</v>
      </c>
      <c r="L22" s="317">
        <f>Тор!C8</f>
        <v>270.89</v>
      </c>
      <c r="M22" s="317">
        <f>Тор!D8</f>
        <v>296.13646</v>
      </c>
      <c r="N22" s="317">
        <f t="shared" si="17"/>
        <v>109.31981985307691</v>
      </c>
      <c r="O22" s="317">
        <f>Тор!C9</f>
        <v>2.9049999999999998</v>
      </c>
      <c r="P22" s="317">
        <f>Тор!D9</f>
        <v>2.25142</v>
      </c>
      <c r="Q22" s="317">
        <f t="shared" si="18"/>
        <v>77.501549053356285</v>
      </c>
      <c r="R22" s="317">
        <f>Тор!C10</f>
        <v>452.44</v>
      </c>
      <c r="S22" s="317">
        <f>Тор!D10</f>
        <v>405.8818</v>
      </c>
      <c r="T22" s="317">
        <f t="shared" si="19"/>
        <v>89.7095305454867</v>
      </c>
      <c r="U22" s="317">
        <f>Тор!C11</f>
        <v>0</v>
      </c>
      <c r="V22" s="335">
        <f>Тор!D11</f>
        <v>-50.08558</v>
      </c>
      <c r="W22" s="317" t="e">
        <f t="shared" si="20"/>
        <v>#DIV/0!</v>
      </c>
      <c r="X22" s="316">
        <f>Тор!C13</f>
        <v>25</v>
      </c>
      <c r="Y22" s="316">
        <f>Тор!D13</f>
        <v>78.119699999999995</v>
      </c>
      <c r="Z22" s="317">
        <f t="shared" si="21"/>
        <v>312.47879999999998</v>
      </c>
      <c r="AA22" s="316">
        <f>Тор!C15</f>
        <v>153</v>
      </c>
      <c r="AB22" s="313">
        <f>Тор!D15</f>
        <v>30.621639999999999</v>
      </c>
      <c r="AC22" s="317">
        <f t="shared" si="22"/>
        <v>20.014143790849673</v>
      </c>
      <c r="AD22" s="316">
        <f>Тор!C16</f>
        <v>470</v>
      </c>
      <c r="AE22" s="316">
        <f>Тор!D16</f>
        <v>39.015929999999997</v>
      </c>
      <c r="AF22" s="317">
        <f t="shared" si="4"/>
        <v>8.3012617021276593</v>
      </c>
      <c r="AG22" s="317">
        <f>Тор!C18</f>
        <v>10</v>
      </c>
      <c r="AH22" s="317">
        <f>Тор!D18</f>
        <v>6.1</v>
      </c>
      <c r="AI22" s="317">
        <f t="shared" si="23"/>
        <v>61</v>
      </c>
      <c r="AJ22" s="317"/>
      <c r="AK22" s="317">
        <f>Тор!D20</f>
        <v>0</v>
      </c>
      <c r="AL22" s="317" t="e">
        <f t="shared" si="5"/>
        <v>#DIV/0!</v>
      </c>
      <c r="AM22" s="316">
        <v>0</v>
      </c>
      <c r="AN22" s="316">
        <v>0</v>
      </c>
      <c r="AO22" s="317" t="e">
        <f t="shared" si="6"/>
        <v>#DIV/0!</v>
      </c>
      <c r="AP22" s="316">
        <f>Тор!C27</f>
        <v>300</v>
      </c>
      <c r="AQ22" s="313">
        <f>Тор!D27</f>
        <v>430.87484999999998</v>
      </c>
      <c r="AR22" s="317">
        <f t="shared" si="24"/>
        <v>143.62494999999998</v>
      </c>
      <c r="AS22" s="316">
        <f>Тор!C28</f>
        <v>50</v>
      </c>
      <c r="AT22" s="313">
        <f>Тор!D28</f>
        <v>57.77928</v>
      </c>
      <c r="AU22" s="317">
        <f t="shared" si="25"/>
        <v>115.55856</v>
      </c>
      <c r="AV22" s="316"/>
      <c r="AW22" s="316"/>
      <c r="AX22" s="317" t="e">
        <f t="shared" si="26"/>
        <v>#DIV/0!</v>
      </c>
      <c r="AY22" s="317">
        <f>Тор!C29</f>
        <v>0</v>
      </c>
      <c r="AZ22" s="317">
        <f>Тор!D29</f>
        <v>31.165389999999999</v>
      </c>
      <c r="BA22" s="317" t="e">
        <f t="shared" si="27"/>
        <v>#DIV/0!</v>
      </c>
      <c r="BB22" s="317"/>
      <c r="BC22" s="317"/>
      <c r="BD22" s="317"/>
      <c r="BE22" s="317">
        <f>Тор!C34+Тор!C33</f>
        <v>0</v>
      </c>
      <c r="BF22" s="317">
        <f>Тор!D32</f>
        <v>0</v>
      </c>
      <c r="BG22" s="317" t="e">
        <f t="shared" si="28"/>
        <v>#DIV/0!</v>
      </c>
      <c r="BH22" s="317"/>
      <c r="BI22" s="317"/>
      <c r="BJ22" s="317" t="e">
        <f t="shared" si="29"/>
        <v>#DIV/0!</v>
      </c>
      <c r="BK22" s="317"/>
      <c r="BL22" s="317"/>
      <c r="BM22" s="317"/>
      <c r="BN22" s="317"/>
      <c r="BO22" s="336">
        <f>Тор!D35</f>
        <v>0</v>
      </c>
      <c r="BP22" s="307" t="e">
        <f t="shared" si="30"/>
        <v>#DIV/0!</v>
      </c>
      <c r="BQ22" s="317">
        <f>Тор!C37</f>
        <v>0</v>
      </c>
      <c r="BR22" s="317">
        <f>Тор!D37</f>
        <v>0</v>
      </c>
      <c r="BS22" s="317" t="e">
        <f t="shared" si="31"/>
        <v>#DIV/0!</v>
      </c>
      <c r="BT22" s="317"/>
      <c r="BU22" s="317"/>
      <c r="BV22" s="337" t="e">
        <f t="shared" si="32"/>
        <v>#DIV/0!</v>
      </c>
      <c r="BW22" s="337"/>
      <c r="BX22" s="337"/>
      <c r="BY22" s="337" t="e">
        <f t="shared" si="33"/>
        <v>#DIV/0!</v>
      </c>
      <c r="BZ22" s="316">
        <f t="shared" si="34"/>
        <v>6481.8546100000003</v>
      </c>
      <c r="CA22" s="312">
        <f t="shared" si="35"/>
        <v>3309.8044099999997</v>
      </c>
      <c r="CB22" s="317">
        <f t="shared" si="53"/>
        <v>51.062614161288622</v>
      </c>
      <c r="CC22" s="317">
        <f>Тор!C42</f>
        <v>1424.6</v>
      </c>
      <c r="CD22" s="317">
        <f>Тор!D42</f>
        <v>1140.018</v>
      </c>
      <c r="CE22" s="317">
        <f t="shared" si="36"/>
        <v>80.023725958163709</v>
      </c>
      <c r="CF22" s="317">
        <f>Тор!C43</f>
        <v>280</v>
      </c>
      <c r="CG22" s="317">
        <f>Тор!D43</f>
        <v>205</v>
      </c>
      <c r="CH22" s="317">
        <f t="shared" si="37"/>
        <v>73.214285714285708</v>
      </c>
      <c r="CI22" s="317">
        <f>Тор!C44</f>
        <v>2465.3510000000001</v>
      </c>
      <c r="CJ22" s="317">
        <f>Тор!D44</f>
        <v>377.03199999999998</v>
      </c>
      <c r="CK22" s="317">
        <f t="shared" si="7"/>
        <v>15.293238163652964</v>
      </c>
      <c r="CL22" s="317">
        <f>Тор!C45</f>
        <v>181.68199999999999</v>
      </c>
      <c r="CM22" s="317">
        <f>Тор!D45</f>
        <v>134.79900000000001</v>
      </c>
      <c r="CN22" s="317">
        <f t="shared" si="8"/>
        <v>74.195022071531596</v>
      </c>
      <c r="CO22" s="317">
        <f>Тор!C46</f>
        <v>1622.056</v>
      </c>
      <c r="CP22" s="317">
        <f>Тор!D46</f>
        <v>1263.0554099999999</v>
      </c>
      <c r="CQ22" s="317"/>
      <c r="CR22" s="335">
        <f>Тор!C48</f>
        <v>508.16561000000002</v>
      </c>
      <c r="CS22" s="317">
        <f>Тор!D48</f>
        <v>189.9</v>
      </c>
      <c r="CT22" s="317">
        <f t="shared" si="9"/>
        <v>37.369707092142654</v>
      </c>
      <c r="CU22" s="317"/>
      <c r="CV22" s="317">
        <f>Тор!D49</f>
        <v>0</v>
      </c>
      <c r="CW22" s="317"/>
      <c r="CX22" s="316"/>
      <c r="CY22" s="316"/>
      <c r="CZ22" s="317" t="e">
        <f t="shared" si="38"/>
        <v>#DIV/0!</v>
      </c>
      <c r="DA22" s="317"/>
      <c r="DB22" s="317"/>
      <c r="DC22" s="317"/>
      <c r="DD22" s="317"/>
      <c r="DE22" s="317"/>
      <c r="DF22" s="317"/>
      <c r="DG22" s="316">
        <f t="shared" si="39"/>
        <v>8755.3822500000006</v>
      </c>
      <c r="DH22" s="316">
        <f t="shared" si="39"/>
        <v>3862.4283800000003</v>
      </c>
      <c r="DI22" s="317">
        <f t="shared" si="40"/>
        <v>44.114902921571471</v>
      </c>
      <c r="DJ22" s="316">
        <f t="shared" si="41"/>
        <v>1112.4089999999999</v>
      </c>
      <c r="DK22" s="316">
        <f t="shared" si="41"/>
        <v>714.86718999999994</v>
      </c>
      <c r="DL22" s="317">
        <f t="shared" si="42"/>
        <v>64.262981511296658</v>
      </c>
      <c r="DM22" s="317">
        <f>Тор!C58</f>
        <v>1079.2149999999999</v>
      </c>
      <c r="DN22" s="317">
        <f>Тор!D58</f>
        <v>706.67318999999998</v>
      </c>
      <c r="DO22" s="317">
        <f t="shared" si="43"/>
        <v>65.480297253095998</v>
      </c>
      <c r="DP22" s="317">
        <f>Тор!C61</f>
        <v>0</v>
      </c>
      <c r="DQ22" s="317">
        <f>Тор!D61</f>
        <v>0</v>
      </c>
      <c r="DR22" s="317" t="e">
        <f t="shared" si="44"/>
        <v>#DIV/0!</v>
      </c>
      <c r="DS22" s="317">
        <f>Тор!C62</f>
        <v>5</v>
      </c>
      <c r="DT22" s="317">
        <f>Тор!D62</f>
        <v>0</v>
      </c>
      <c r="DU22" s="317">
        <f t="shared" si="45"/>
        <v>0</v>
      </c>
      <c r="DV22" s="317">
        <f>Тор!C63</f>
        <v>28.193999999999999</v>
      </c>
      <c r="DW22" s="317">
        <f>Тор!D63</f>
        <v>8.1940000000000008</v>
      </c>
      <c r="DX22" s="317">
        <f t="shared" si="46"/>
        <v>29.062921188905445</v>
      </c>
      <c r="DY22" s="317">
        <f>Тор!C65</f>
        <v>179.892</v>
      </c>
      <c r="DZ22" s="317">
        <f>+Тор!D64</f>
        <v>125.03391000000001</v>
      </c>
      <c r="EA22" s="317">
        <f t="shared" si="47"/>
        <v>69.504986325128414</v>
      </c>
      <c r="EB22" s="317">
        <f>Тор!C66</f>
        <v>38.99</v>
      </c>
      <c r="EC22" s="452">
        <f>Тор!D66</f>
        <v>35.869999999999997</v>
      </c>
      <c r="ED22" s="317">
        <f t="shared" si="48"/>
        <v>91.997948191844046</v>
      </c>
      <c r="EE22" s="316">
        <f>Тор!C72</f>
        <v>5043.2627499999999</v>
      </c>
      <c r="EF22" s="316">
        <f>Тор!D72</f>
        <v>1445.0873900000001</v>
      </c>
      <c r="EG22" s="317">
        <f t="shared" si="49"/>
        <v>28.653819196709513</v>
      </c>
      <c r="EH22" s="316">
        <f>Тор!C78</f>
        <v>858.72850000000005</v>
      </c>
      <c r="EI22" s="316">
        <f>Тор!D78</f>
        <v>525.24989000000005</v>
      </c>
      <c r="EJ22" s="317">
        <f t="shared" si="50"/>
        <v>61.166001827119985</v>
      </c>
      <c r="EK22" s="316">
        <f>Тор!C82</f>
        <v>1497.1</v>
      </c>
      <c r="EL22" s="338">
        <f>Тор!D82</f>
        <v>1016.32</v>
      </c>
      <c r="EM22" s="317">
        <f t="shared" si="10"/>
        <v>67.885912764678395</v>
      </c>
      <c r="EN22" s="317">
        <f>Тор!C84</f>
        <v>0</v>
      </c>
      <c r="EO22" s="317">
        <f>Тор!D84</f>
        <v>0</v>
      </c>
      <c r="EP22" s="317" t="e">
        <f t="shared" si="11"/>
        <v>#DIV/0!</v>
      </c>
      <c r="EQ22" s="334">
        <f>Тор!C97</f>
        <v>25</v>
      </c>
      <c r="ER22" s="334">
        <f>Тор!D97</f>
        <v>0</v>
      </c>
      <c r="ES22" s="317">
        <f t="shared" si="51"/>
        <v>0</v>
      </c>
      <c r="ET22" s="317">
        <f>Тор!C95</f>
        <v>0</v>
      </c>
      <c r="EU22" s="317">
        <f>Тор!D95</f>
        <v>0</v>
      </c>
      <c r="EV22" s="317" t="e">
        <f t="shared" si="52"/>
        <v>#DIV/0!</v>
      </c>
      <c r="EW22" s="339">
        <f t="shared" si="12"/>
        <v>-434.22364000000016</v>
      </c>
      <c r="EX22" s="339">
        <f t="shared" si="13"/>
        <v>855.20838999999978</v>
      </c>
      <c r="EY22" s="317">
        <f t="shared" si="54"/>
        <v>-196.95113559455203</v>
      </c>
      <c r="EZ22" s="172"/>
      <c r="FA22" s="173"/>
      <c r="FC22" s="173"/>
      <c r="FF22" s="217"/>
      <c r="FG22" s="217"/>
      <c r="FH22" s="217"/>
      <c r="FI22" s="217"/>
      <c r="FJ22" s="217"/>
      <c r="FK22" s="217"/>
      <c r="FL22" s="217"/>
      <c r="FM22" s="217"/>
      <c r="FN22" s="217"/>
    </row>
    <row r="23" spans="1:170" s="162" customFormat="1" ht="15" customHeight="1">
      <c r="A23" s="352">
        <v>10</v>
      </c>
      <c r="B23" s="354" t="s">
        <v>312</v>
      </c>
      <c r="C23" s="305">
        <f t="shared" si="14"/>
        <v>5062.35772</v>
      </c>
      <c r="D23" s="306">
        <f t="shared" si="0"/>
        <v>3942.2266199999999</v>
      </c>
      <c r="E23" s="314">
        <f t="shared" si="1"/>
        <v>77.873331717064048</v>
      </c>
      <c r="F23" s="308">
        <f t="shared" si="2"/>
        <v>1094.2919999999999</v>
      </c>
      <c r="G23" s="308">
        <f t="shared" si="3"/>
        <v>917.92789999999979</v>
      </c>
      <c r="H23" s="314">
        <f t="shared" si="15"/>
        <v>83.883268816732638</v>
      </c>
      <c r="I23" s="322">
        <f>Хор!C6</f>
        <v>79.421999999999997</v>
      </c>
      <c r="J23" s="489">
        <f>Хор!D6</f>
        <v>50.548009999999998</v>
      </c>
      <c r="K23" s="314">
        <f t="shared" si="16"/>
        <v>63.644846516078665</v>
      </c>
      <c r="L23" s="314">
        <f>Хор!C8</f>
        <v>123.79</v>
      </c>
      <c r="M23" s="314">
        <f>Хор!D8</f>
        <v>135.32644999999999</v>
      </c>
      <c r="N23" s="307">
        <f t="shared" si="17"/>
        <v>109.31937151627756</v>
      </c>
      <c r="O23" s="307">
        <f>Хор!C9</f>
        <v>1.33</v>
      </c>
      <c r="P23" s="307">
        <f>Хор!D9</f>
        <v>1.02884</v>
      </c>
      <c r="Q23" s="307">
        <f t="shared" si="18"/>
        <v>77.356390977443596</v>
      </c>
      <c r="R23" s="307">
        <f>Хор!C10</f>
        <v>206.75</v>
      </c>
      <c r="S23" s="307">
        <f>Хор!D10</f>
        <v>185.47713999999999</v>
      </c>
      <c r="T23" s="307">
        <f t="shared" si="19"/>
        <v>89.710829504232166</v>
      </c>
      <c r="U23" s="307">
        <f>Хор!C11</f>
        <v>0</v>
      </c>
      <c r="V23" s="311">
        <f>Хор!D11</f>
        <v>-22.88777</v>
      </c>
      <c r="W23" s="307" t="e">
        <f t="shared" si="20"/>
        <v>#DIV/0!</v>
      </c>
      <c r="X23" s="322">
        <f>Хор!C13</f>
        <v>5</v>
      </c>
      <c r="Y23" s="322">
        <f>Хор!D13</f>
        <v>6.9966900000000001</v>
      </c>
      <c r="Z23" s="314">
        <f t="shared" si="21"/>
        <v>139.93379999999999</v>
      </c>
      <c r="AA23" s="322">
        <f>Хор!C15</f>
        <v>179</v>
      </c>
      <c r="AB23" s="313">
        <f>Хор!D15</f>
        <v>271.53742999999997</v>
      </c>
      <c r="AC23" s="314">
        <f t="shared" si="22"/>
        <v>151.69688826815641</v>
      </c>
      <c r="AD23" s="322">
        <f>Хор!C16</f>
        <v>392</v>
      </c>
      <c r="AE23" s="322">
        <f>Хор!D16</f>
        <v>209.28371999999999</v>
      </c>
      <c r="AF23" s="314">
        <f t="shared" si="4"/>
        <v>53.388704081632653</v>
      </c>
      <c r="AG23" s="314">
        <f>Хор!C18</f>
        <v>10</v>
      </c>
      <c r="AH23" s="314">
        <f>Хор!D18</f>
        <v>3.65</v>
      </c>
      <c r="AI23" s="314">
        <f t="shared" si="23"/>
        <v>36.5</v>
      </c>
      <c r="AJ23" s="314"/>
      <c r="AK23" s="314"/>
      <c r="AL23" s="314" t="e">
        <f t="shared" si="5"/>
        <v>#DIV/0!</v>
      </c>
      <c r="AM23" s="322">
        <v>0</v>
      </c>
      <c r="AN23" s="322">
        <v>0</v>
      </c>
      <c r="AO23" s="314" t="e">
        <f t="shared" si="6"/>
        <v>#DIV/0!</v>
      </c>
      <c r="AP23" s="322">
        <f>Хор!C27</f>
        <v>97</v>
      </c>
      <c r="AQ23" s="323">
        <f>Хор!D27</f>
        <v>76.967389999999995</v>
      </c>
      <c r="AR23" s="314">
        <f t="shared" si="24"/>
        <v>79.347824742268031</v>
      </c>
      <c r="AS23" s="316">
        <f>Хор!C28</f>
        <v>0</v>
      </c>
      <c r="AT23" s="323">
        <f>Хор!D28</f>
        <v>0</v>
      </c>
      <c r="AU23" s="314" t="e">
        <f t="shared" si="25"/>
        <v>#DIV/0!</v>
      </c>
      <c r="AV23" s="322"/>
      <c r="AW23" s="322"/>
      <c r="AX23" s="314" t="e">
        <f t="shared" si="26"/>
        <v>#DIV/0!</v>
      </c>
      <c r="AY23" s="314">
        <f>Хор!C29</f>
        <v>0</v>
      </c>
      <c r="AZ23" s="317">
        <f>Хор!D29</f>
        <v>0</v>
      </c>
      <c r="BA23" s="314" t="e">
        <f t="shared" si="27"/>
        <v>#DIV/0!</v>
      </c>
      <c r="BB23" s="314"/>
      <c r="BC23" s="314"/>
      <c r="BD23" s="314"/>
      <c r="BE23" s="314">
        <f>Хор!C33</f>
        <v>0</v>
      </c>
      <c r="BF23" s="314">
        <f>Хор!D33</f>
        <v>0</v>
      </c>
      <c r="BG23" s="314" t="e">
        <f t="shared" si="28"/>
        <v>#DIV/0!</v>
      </c>
      <c r="BH23" s="314"/>
      <c r="BI23" s="314"/>
      <c r="BJ23" s="314" t="e">
        <f t="shared" si="29"/>
        <v>#DIV/0!</v>
      </c>
      <c r="BK23" s="314"/>
      <c r="BL23" s="314"/>
      <c r="BM23" s="314"/>
      <c r="BN23" s="314"/>
      <c r="BO23" s="324"/>
      <c r="BP23" s="307" t="e">
        <f t="shared" si="30"/>
        <v>#DIV/0!</v>
      </c>
      <c r="BQ23" s="314">
        <f>Хор!C34</f>
        <v>0</v>
      </c>
      <c r="BR23" s="314">
        <f>Хор!D34</f>
        <v>0</v>
      </c>
      <c r="BS23" s="314" t="e">
        <f t="shared" si="31"/>
        <v>#DIV/0!</v>
      </c>
      <c r="BT23" s="314"/>
      <c r="BU23" s="314"/>
      <c r="BV23" s="325" t="e">
        <f t="shared" si="32"/>
        <v>#DIV/0!</v>
      </c>
      <c r="BW23" s="325"/>
      <c r="BX23" s="325"/>
      <c r="BY23" s="325" t="e">
        <f t="shared" si="33"/>
        <v>#DIV/0!</v>
      </c>
      <c r="BZ23" s="312">
        <f t="shared" si="34"/>
        <v>3968.0657200000005</v>
      </c>
      <c r="CA23" s="312">
        <f t="shared" si="35"/>
        <v>3024.2987200000002</v>
      </c>
      <c r="CB23" s="314">
        <f t="shared" si="53"/>
        <v>76.215943318600083</v>
      </c>
      <c r="CC23" s="314">
        <f>Хор!C39</f>
        <v>1275.4000000000001</v>
      </c>
      <c r="CD23" s="314">
        <f>Хор!D39</f>
        <v>1020.6180000000001</v>
      </c>
      <c r="CE23" s="314">
        <f t="shared" si="36"/>
        <v>80.02336521875489</v>
      </c>
      <c r="CF23" s="314">
        <f>Хор!C41</f>
        <v>90</v>
      </c>
      <c r="CG23" s="314">
        <f>Хор!D41</f>
        <v>67.5</v>
      </c>
      <c r="CH23" s="314">
        <f t="shared" si="37"/>
        <v>75</v>
      </c>
      <c r="CI23" s="314">
        <f>Хор!C42</f>
        <v>1474.0385200000001</v>
      </c>
      <c r="CJ23" s="314">
        <f>Хор!D42</f>
        <v>1142.60852</v>
      </c>
      <c r="CK23" s="314">
        <f t="shared" si="7"/>
        <v>77.51551295959348</v>
      </c>
      <c r="CL23" s="314">
        <f>Хор!C43</f>
        <v>92.456000000000003</v>
      </c>
      <c r="CM23" s="314">
        <f>Хор!D43</f>
        <v>67.400999999999996</v>
      </c>
      <c r="CN23" s="314">
        <f t="shared" si="8"/>
        <v>72.900622999048196</v>
      </c>
      <c r="CO23" s="314">
        <f>Хор!C44</f>
        <v>1030</v>
      </c>
      <c r="CP23" s="314">
        <f>Хор!D44</f>
        <v>720</v>
      </c>
      <c r="CQ23" s="314"/>
      <c r="CR23" s="327">
        <f>Хор!C45</f>
        <v>6.1711999999999998</v>
      </c>
      <c r="CS23" s="314">
        <f>Хор!D45</f>
        <v>6.1711999999999998</v>
      </c>
      <c r="CT23" s="314">
        <f t="shared" si="9"/>
        <v>100</v>
      </c>
      <c r="CU23" s="314"/>
      <c r="CV23" s="314"/>
      <c r="CW23" s="314"/>
      <c r="CX23" s="322"/>
      <c r="CY23" s="322"/>
      <c r="CZ23" s="314" t="e">
        <f t="shared" si="38"/>
        <v>#DIV/0!</v>
      </c>
      <c r="DA23" s="314"/>
      <c r="DB23" s="314"/>
      <c r="DC23" s="314"/>
      <c r="DD23" s="314"/>
      <c r="DE23" s="314">
        <f>Хор!D48</f>
        <v>0</v>
      </c>
      <c r="DF23" s="314"/>
      <c r="DG23" s="316">
        <f t="shared" si="39"/>
        <v>5345.9102199999998</v>
      </c>
      <c r="DH23" s="316">
        <f t="shared" si="39"/>
        <v>4000.5027500000001</v>
      </c>
      <c r="DI23" s="314">
        <f t="shared" si="40"/>
        <v>74.832958006541318</v>
      </c>
      <c r="DJ23" s="322">
        <f t="shared" si="41"/>
        <v>992.09100000000001</v>
      </c>
      <c r="DK23" s="322">
        <f t="shared" si="41"/>
        <v>741.23558000000003</v>
      </c>
      <c r="DL23" s="314">
        <f t="shared" si="42"/>
        <v>74.714474781043265</v>
      </c>
      <c r="DM23" s="314">
        <f>Хор!C56</f>
        <v>984.4</v>
      </c>
      <c r="DN23" s="314">
        <f>Хор!D56</f>
        <v>738.54507999999998</v>
      </c>
      <c r="DO23" s="314">
        <f t="shared" si="43"/>
        <v>75.024896383583908</v>
      </c>
      <c r="DP23" s="314">
        <f>Хор!C59</f>
        <v>0</v>
      </c>
      <c r="DQ23" s="314">
        <f>Хор!D59</f>
        <v>0</v>
      </c>
      <c r="DR23" s="314" t="e">
        <f t="shared" si="44"/>
        <v>#DIV/0!</v>
      </c>
      <c r="DS23" s="314">
        <f>Хор!C60</f>
        <v>5</v>
      </c>
      <c r="DT23" s="314">
        <f>Хор!D60</f>
        <v>0</v>
      </c>
      <c r="DU23" s="314">
        <f t="shared" si="45"/>
        <v>0</v>
      </c>
      <c r="DV23" s="314">
        <f>Хор!C61</f>
        <v>2.6909999999999998</v>
      </c>
      <c r="DW23" s="314">
        <f>Хор!D61</f>
        <v>2.6905000000000001</v>
      </c>
      <c r="DX23" s="314">
        <f t="shared" si="46"/>
        <v>99.981419546636957</v>
      </c>
      <c r="DY23" s="314">
        <f>Хор!C63</f>
        <v>89.944999999999993</v>
      </c>
      <c r="DZ23" s="314">
        <f>Хор!D63</f>
        <v>55.514130000000002</v>
      </c>
      <c r="EA23" s="314">
        <f t="shared" si="47"/>
        <v>61.720084496080943</v>
      </c>
      <c r="EB23" s="314">
        <f>Хор!C64</f>
        <v>6.7031100000000006</v>
      </c>
      <c r="EC23" s="451">
        <f>Хор!D64</f>
        <v>2.7031100000000001</v>
      </c>
      <c r="ED23" s="314">
        <f t="shared" si="48"/>
        <v>40.326206790579292</v>
      </c>
      <c r="EE23" s="322">
        <f>Хор!C70</f>
        <v>2084.6499199999998</v>
      </c>
      <c r="EF23" s="322">
        <f>Хор!D70</f>
        <v>1621.40021</v>
      </c>
      <c r="EG23" s="314">
        <f t="shared" si="49"/>
        <v>77.778057334442039</v>
      </c>
      <c r="EH23" s="322">
        <f>Хор!C75</f>
        <v>238.12430000000001</v>
      </c>
      <c r="EI23" s="322">
        <f>Хор!D75</f>
        <v>167.64972</v>
      </c>
      <c r="EJ23" s="314">
        <f t="shared" si="50"/>
        <v>70.40428885250266</v>
      </c>
      <c r="EK23" s="322">
        <f>Хор!C79</f>
        <v>1928.7</v>
      </c>
      <c r="EL23" s="328">
        <f>Хор!D79</f>
        <v>1410</v>
      </c>
      <c r="EM23" s="314">
        <f t="shared" si="10"/>
        <v>73.106237361953646</v>
      </c>
      <c r="EN23" s="314">
        <f>Хор!C81</f>
        <v>0</v>
      </c>
      <c r="EO23" s="314">
        <f>Хор!D81</f>
        <v>0</v>
      </c>
      <c r="EP23" s="314" t="e">
        <f t="shared" si="11"/>
        <v>#DIV/0!</v>
      </c>
      <c r="EQ23" s="329">
        <f>Хор!C86</f>
        <v>5.6968899999999998</v>
      </c>
      <c r="ER23" s="329">
        <f>Хор!D86</f>
        <v>2</v>
      </c>
      <c r="ES23" s="314">
        <f t="shared" si="51"/>
        <v>35.106874101483442</v>
      </c>
      <c r="ET23" s="314">
        <f>Хор!C92</f>
        <v>0</v>
      </c>
      <c r="EU23" s="314">
        <f>Хор!D92</f>
        <v>0</v>
      </c>
      <c r="EV23" s="307" t="e">
        <f t="shared" si="52"/>
        <v>#DIV/0!</v>
      </c>
      <c r="EW23" s="321">
        <f t="shared" si="12"/>
        <v>-283.55249999999978</v>
      </c>
      <c r="EX23" s="321">
        <f t="shared" si="13"/>
        <v>-58.276130000000194</v>
      </c>
      <c r="EY23" s="307">
        <f t="shared" si="54"/>
        <v>20.552148191252144</v>
      </c>
      <c r="EZ23" s="164"/>
      <c r="FA23" s="165"/>
      <c r="FC23" s="165"/>
    </row>
    <row r="24" spans="1:170" s="262" customFormat="1" ht="15" customHeight="1">
      <c r="A24" s="357">
        <v>11</v>
      </c>
      <c r="B24" s="354" t="s">
        <v>313</v>
      </c>
      <c r="C24" s="330">
        <f t="shared" si="14"/>
        <v>5995.7097200000007</v>
      </c>
      <c r="D24" s="306">
        <f t="shared" si="0"/>
        <v>5128.0353399999995</v>
      </c>
      <c r="E24" s="314">
        <f t="shared" si="1"/>
        <v>85.528412472910702</v>
      </c>
      <c r="F24" s="329">
        <f t="shared" si="2"/>
        <v>1111.296</v>
      </c>
      <c r="G24" s="329">
        <f t="shared" si="3"/>
        <v>823.73334000000011</v>
      </c>
      <c r="H24" s="314">
        <f t="shared" si="15"/>
        <v>74.123666421907402</v>
      </c>
      <c r="I24" s="322">
        <f>Чум!C6</f>
        <v>86.510999999999996</v>
      </c>
      <c r="J24" s="489">
        <f>Чум!D6</f>
        <v>72.344070000000002</v>
      </c>
      <c r="K24" s="314">
        <f t="shared" si="16"/>
        <v>83.624128723514929</v>
      </c>
      <c r="L24" s="314">
        <f>Чум!C8</f>
        <v>118.16</v>
      </c>
      <c r="M24" s="314">
        <f>Чум!D8</f>
        <v>129.17525000000001</v>
      </c>
      <c r="N24" s="314">
        <f t="shared" si="17"/>
        <v>109.32231719702099</v>
      </c>
      <c r="O24" s="314">
        <f>Чум!C9</f>
        <v>1.2649999999999999</v>
      </c>
      <c r="P24" s="314">
        <f>Чум!D9</f>
        <v>0.98207999999999995</v>
      </c>
      <c r="Q24" s="314">
        <f t="shared" si="18"/>
        <v>77.634782608695645</v>
      </c>
      <c r="R24" s="314">
        <f>Чум!C10</f>
        <v>197.36</v>
      </c>
      <c r="S24" s="314">
        <f>Чум!D10</f>
        <v>177.04637</v>
      </c>
      <c r="T24" s="314">
        <f t="shared" si="19"/>
        <v>89.707321645723553</v>
      </c>
      <c r="U24" s="314">
        <f>Чум!C11</f>
        <v>0</v>
      </c>
      <c r="V24" s="327">
        <f>Чум!D11</f>
        <v>-21.84741</v>
      </c>
      <c r="W24" s="314" t="e">
        <f t="shared" si="20"/>
        <v>#DIV/0!</v>
      </c>
      <c r="X24" s="322">
        <f>Чум!C13</f>
        <v>65</v>
      </c>
      <c r="Y24" s="322">
        <f>Чум!D13</f>
        <v>69.128699999999995</v>
      </c>
      <c r="Z24" s="314">
        <f t="shared" si="21"/>
        <v>106.35184615384614</v>
      </c>
      <c r="AA24" s="322">
        <f>Чум!C15</f>
        <v>88</v>
      </c>
      <c r="AB24" s="313">
        <f>Чум!D15</f>
        <v>53.080710000000003</v>
      </c>
      <c r="AC24" s="314">
        <f t="shared" si="22"/>
        <v>60.318988636363635</v>
      </c>
      <c r="AD24" s="322">
        <f>Чум!C16</f>
        <v>460</v>
      </c>
      <c r="AE24" s="322">
        <f>Чум!D16</f>
        <v>252.28411</v>
      </c>
      <c r="AF24" s="314">
        <f t="shared" si="4"/>
        <v>54.844371739130438</v>
      </c>
      <c r="AG24" s="314">
        <f>Чум!C18</f>
        <v>10</v>
      </c>
      <c r="AH24" s="314">
        <f>Чум!D18</f>
        <v>4</v>
      </c>
      <c r="AI24" s="314">
        <f t="shared" si="23"/>
        <v>40</v>
      </c>
      <c r="AJ24" s="314">
        <f>Чум!C22</f>
        <v>0</v>
      </c>
      <c r="AK24" s="314">
        <f>Чум!D20</f>
        <v>0</v>
      </c>
      <c r="AL24" s="314" t="e">
        <f>AK24/AJ24*100</f>
        <v>#DIV/0!</v>
      </c>
      <c r="AM24" s="322">
        <v>0</v>
      </c>
      <c r="AN24" s="322"/>
      <c r="AO24" s="314" t="e">
        <f t="shared" si="6"/>
        <v>#DIV/0!</v>
      </c>
      <c r="AP24" s="322">
        <f>Чум!C27</f>
        <v>55</v>
      </c>
      <c r="AQ24" s="323">
        <f>Чум!D27</f>
        <v>43.258000000000003</v>
      </c>
      <c r="AR24" s="314">
        <f t="shared" si="24"/>
        <v>78.650909090909096</v>
      </c>
      <c r="AS24" s="322">
        <f>Чум!C28</f>
        <v>0</v>
      </c>
      <c r="AT24" s="323">
        <f>Чум!D28</f>
        <v>0</v>
      </c>
      <c r="AU24" s="314" t="e">
        <f t="shared" si="25"/>
        <v>#DIV/0!</v>
      </c>
      <c r="AV24" s="322"/>
      <c r="AW24" s="322"/>
      <c r="AX24" s="314" t="e">
        <f t="shared" si="26"/>
        <v>#DIV/0!</v>
      </c>
      <c r="AY24" s="314">
        <f>Чум!C30</f>
        <v>30</v>
      </c>
      <c r="AZ24" s="317">
        <f>Чум!D30</f>
        <v>44.281460000000003</v>
      </c>
      <c r="BA24" s="314">
        <f t="shared" si="27"/>
        <v>147.60486666666668</v>
      </c>
      <c r="BB24" s="314"/>
      <c r="BC24" s="314"/>
      <c r="BD24" s="314"/>
      <c r="BE24" s="314">
        <f>Чум!C33</f>
        <v>0</v>
      </c>
      <c r="BF24" s="314">
        <f>Чум!D33</f>
        <v>0</v>
      </c>
      <c r="BG24" s="314" t="e">
        <f t="shared" si="28"/>
        <v>#DIV/0!</v>
      </c>
      <c r="BH24" s="314"/>
      <c r="BI24" s="314"/>
      <c r="BJ24" s="314" t="e">
        <f t="shared" si="29"/>
        <v>#DIV/0!</v>
      </c>
      <c r="BK24" s="314"/>
      <c r="BL24" s="314"/>
      <c r="BM24" s="314"/>
      <c r="BN24" s="314"/>
      <c r="BO24" s="324">
        <f>Чум!D34</f>
        <v>0</v>
      </c>
      <c r="BP24" s="307" t="e">
        <f t="shared" si="30"/>
        <v>#DIV/0!</v>
      </c>
      <c r="BQ24" s="314">
        <f>Чум!C37</f>
        <v>0</v>
      </c>
      <c r="BR24" s="314">
        <f>Чум!D37</f>
        <v>0</v>
      </c>
      <c r="BS24" s="314" t="e">
        <f t="shared" si="31"/>
        <v>#DIV/0!</v>
      </c>
      <c r="BT24" s="314"/>
      <c r="BU24" s="314"/>
      <c r="BV24" s="325" t="e">
        <f t="shared" si="32"/>
        <v>#DIV/0!</v>
      </c>
      <c r="BW24" s="325"/>
      <c r="BX24" s="325"/>
      <c r="BY24" s="325" t="e">
        <f t="shared" si="33"/>
        <v>#DIV/0!</v>
      </c>
      <c r="BZ24" s="322">
        <f t="shared" si="34"/>
        <v>4884.4137200000005</v>
      </c>
      <c r="CA24" s="322">
        <f t="shared" si="35"/>
        <v>4304.3019999999997</v>
      </c>
      <c r="CB24" s="314">
        <f t="shared" si="53"/>
        <v>88.123206729506919</v>
      </c>
      <c r="CC24" s="314">
        <f>Чум!C42</f>
        <v>1969.9</v>
      </c>
      <c r="CD24" s="314">
        <f>Чум!D42</f>
        <v>1576.3810000000001</v>
      </c>
      <c r="CE24" s="314">
        <f t="shared" si="36"/>
        <v>80.023402203157517</v>
      </c>
      <c r="CF24" s="314">
        <f>Чум!C43</f>
        <v>685</v>
      </c>
      <c r="CG24" s="314">
        <f>Чум!D43</f>
        <v>685</v>
      </c>
      <c r="CH24" s="314">
        <f t="shared" si="37"/>
        <v>100</v>
      </c>
      <c r="CI24" s="314">
        <f>Чум!C44</f>
        <v>1682.0989999999999</v>
      </c>
      <c r="CJ24" s="314">
        <f>Чум!D44</f>
        <v>1556.079</v>
      </c>
      <c r="CK24" s="314">
        <f t="shared" si="7"/>
        <v>92.508169852071731</v>
      </c>
      <c r="CL24" s="314">
        <f>Чум!C45</f>
        <v>92.710999999999999</v>
      </c>
      <c r="CM24" s="314">
        <f>Чум!D45</f>
        <v>67.400999999999996</v>
      </c>
      <c r="CN24" s="314">
        <f t="shared" si="8"/>
        <v>72.700111097927973</v>
      </c>
      <c r="CO24" s="314">
        <f>Чум!C46</f>
        <v>125.26285</v>
      </c>
      <c r="CP24" s="314">
        <f>Чум!D46</f>
        <v>90</v>
      </c>
      <c r="CQ24" s="314"/>
      <c r="CR24" s="327">
        <f>Чум!C50</f>
        <v>329.44087000000002</v>
      </c>
      <c r="CS24" s="314">
        <f>Чум!D50</f>
        <v>329.44099999999997</v>
      </c>
      <c r="CT24" s="314">
        <f t="shared" si="9"/>
        <v>100.00003946079912</v>
      </c>
      <c r="CU24" s="314"/>
      <c r="CV24" s="314"/>
      <c r="CW24" s="314"/>
      <c r="CX24" s="322"/>
      <c r="CY24" s="322"/>
      <c r="CZ24" s="314" t="e">
        <f t="shared" si="38"/>
        <v>#DIV/0!</v>
      </c>
      <c r="DA24" s="314"/>
      <c r="DB24" s="314"/>
      <c r="DC24" s="314"/>
      <c r="DD24" s="314"/>
      <c r="DE24" s="314"/>
      <c r="DF24" s="314"/>
      <c r="DG24" s="316">
        <f t="shared" si="39"/>
        <v>6165.7932400000009</v>
      </c>
      <c r="DH24" s="316">
        <f t="shared" si="39"/>
        <v>5162.4863100000002</v>
      </c>
      <c r="DI24" s="314">
        <f t="shared" si="40"/>
        <v>83.727853157787678</v>
      </c>
      <c r="DJ24" s="322">
        <f t="shared" si="41"/>
        <v>1309.48489</v>
      </c>
      <c r="DK24" s="322">
        <f t="shared" si="41"/>
        <v>916.24582999999996</v>
      </c>
      <c r="DL24" s="314">
        <f t="shared" si="42"/>
        <v>69.969942913965198</v>
      </c>
      <c r="DM24" s="314">
        <f>Чум!C58</f>
        <v>1275.14689</v>
      </c>
      <c r="DN24" s="314">
        <f>Чум!D58</f>
        <v>906.90782999999999</v>
      </c>
      <c r="DO24" s="314">
        <f t="shared" si="43"/>
        <v>71.121832089477948</v>
      </c>
      <c r="DP24" s="314">
        <f>Чум!C61</f>
        <v>0</v>
      </c>
      <c r="DQ24" s="314">
        <f>Чум!D61</f>
        <v>0</v>
      </c>
      <c r="DR24" s="314" t="e">
        <f t="shared" si="44"/>
        <v>#DIV/0!</v>
      </c>
      <c r="DS24" s="314">
        <f>Чум!C62</f>
        <v>5</v>
      </c>
      <c r="DT24" s="314">
        <f>Чум!D62</f>
        <v>0</v>
      </c>
      <c r="DU24" s="314">
        <f t="shared" si="45"/>
        <v>0</v>
      </c>
      <c r="DV24" s="314">
        <f>Чум!C63</f>
        <v>29.338000000000001</v>
      </c>
      <c r="DW24" s="314">
        <f>Чум!D63</f>
        <v>9.3379999999999992</v>
      </c>
      <c r="DX24" s="314">
        <f t="shared" si="46"/>
        <v>31.829027200218142</v>
      </c>
      <c r="DY24" s="314">
        <f>Чум!C65</f>
        <v>89.945999999999998</v>
      </c>
      <c r="DZ24" s="314">
        <f>Чум!D65</f>
        <v>61.262239999999998</v>
      </c>
      <c r="EA24" s="314">
        <f t="shared" si="47"/>
        <v>68.110021568496649</v>
      </c>
      <c r="EB24" s="314">
        <f>Чум!C66</f>
        <v>7.10311</v>
      </c>
      <c r="EC24" s="451">
        <f>Чум!D66</f>
        <v>4.5031100000000004</v>
      </c>
      <c r="ED24" s="314">
        <f t="shared" si="48"/>
        <v>63.396315135201341</v>
      </c>
      <c r="EE24" s="322">
        <f>Чум!C72</f>
        <v>2435.53224</v>
      </c>
      <c r="EF24" s="322">
        <f>Чум!D72</f>
        <v>2244.3567900000003</v>
      </c>
      <c r="EG24" s="314">
        <f t="shared" si="49"/>
        <v>92.150567877516593</v>
      </c>
      <c r="EH24" s="322">
        <f>Чум!C77</f>
        <v>673.87699999999995</v>
      </c>
      <c r="EI24" s="322">
        <f>Чум!D77</f>
        <v>550.62212</v>
      </c>
      <c r="EJ24" s="314">
        <f t="shared" si="50"/>
        <v>81.709587951510443</v>
      </c>
      <c r="EK24" s="322">
        <f>Чум!C81</f>
        <v>1613.85</v>
      </c>
      <c r="EL24" s="328">
        <f>Чум!D81</f>
        <v>1374.45622</v>
      </c>
      <c r="EM24" s="314">
        <f t="shared" si="10"/>
        <v>85.166293025993738</v>
      </c>
      <c r="EN24" s="314">
        <f>Чум!C83</f>
        <v>0</v>
      </c>
      <c r="EO24" s="314">
        <f>Чум!D83</f>
        <v>0</v>
      </c>
      <c r="EP24" s="314" t="e">
        <f t="shared" si="11"/>
        <v>#DIV/0!</v>
      </c>
      <c r="EQ24" s="329">
        <f>Чум!C88</f>
        <v>36</v>
      </c>
      <c r="ER24" s="329">
        <f>Чум!D88</f>
        <v>11.04</v>
      </c>
      <c r="ES24" s="314">
        <f t="shared" si="51"/>
        <v>30.666666666666664</v>
      </c>
      <c r="ET24" s="314">
        <f>Чум!C94</f>
        <v>0</v>
      </c>
      <c r="EU24" s="314">
        <f>Чум!D94</f>
        <v>0</v>
      </c>
      <c r="EV24" s="314" t="e">
        <f t="shared" si="52"/>
        <v>#DIV/0!</v>
      </c>
      <c r="EW24" s="340">
        <f t="shared" si="12"/>
        <v>-170.08352000000014</v>
      </c>
      <c r="EX24" s="340">
        <f t="shared" si="13"/>
        <v>-34.45097000000078</v>
      </c>
      <c r="EY24" s="314">
        <f t="shared" si="54"/>
        <v>20.255325148492194</v>
      </c>
      <c r="EZ24" s="260"/>
      <c r="FA24" s="261"/>
      <c r="FC24" s="261"/>
    </row>
    <row r="25" spans="1:170" s="174" customFormat="1" ht="15" customHeight="1">
      <c r="A25" s="355">
        <v>12</v>
      </c>
      <c r="B25" s="356" t="s">
        <v>314</v>
      </c>
      <c r="C25" s="332">
        <f t="shared" si="14"/>
        <v>3744.8507799999998</v>
      </c>
      <c r="D25" s="333">
        <f t="shared" si="0"/>
        <v>2533.2477399999998</v>
      </c>
      <c r="E25" s="317">
        <f t="shared" si="1"/>
        <v>67.646159722284054</v>
      </c>
      <c r="F25" s="334">
        <f t="shared" si="2"/>
        <v>833.452</v>
      </c>
      <c r="G25" s="334">
        <f t="shared" si="3"/>
        <v>638.94273999999996</v>
      </c>
      <c r="H25" s="317">
        <f t="shared" si="15"/>
        <v>76.662212100996811</v>
      </c>
      <c r="I25" s="316">
        <f>Шать!C6</f>
        <v>37.046999999999997</v>
      </c>
      <c r="J25" s="489">
        <f>Шать!D6</f>
        <v>30.123930000000001</v>
      </c>
      <c r="K25" s="317">
        <f t="shared" si="16"/>
        <v>81.312737873512035</v>
      </c>
      <c r="L25" s="317">
        <f>Шать!C8</f>
        <v>121.37</v>
      </c>
      <c r="M25" s="317">
        <f>Шать!D8</f>
        <v>132.69023999999999</v>
      </c>
      <c r="N25" s="317">
        <f t="shared" si="17"/>
        <v>109.32704951800278</v>
      </c>
      <c r="O25" s="317">
        <f>Шать!C9</f>
        <v>1.3049999999999999</v>
      </c>
      <c r="P25" s="317">
        <f>Шать!D9</f>
        <v>1.0087999999999999</v>
      </c>
      <c r="Q25" s="317">
        <f t="shared" si="18"/>
        <v>77.30268199233717</v>
      </c>
      <c r="R25" s="317">
        <f>Шать!C10</f>
        <v>202.73</v>
      </c>
      <c r="S25" s="317">
        <f>Шать!D10</f>
        <v>181.86394999999999</v>
      </c>
      <c r="T25" s="317">
        <f t="shared" si="19"/>
        <v>89.707468060967784</v>
      </c>
      <c r="U25" s="317">
        <f>Шать!C11</f>
        <v>0</v>
      </c>
      <c r="V25" s="335">
        <f>Шать!D11</f>
        <v>-22.44191</v>
      </c>
      <c r="W25" s="317" t="e">
        <f t="shared" si="20"/>
        <v>#DIV/0!</v>
      </c>
      <c r="X25" s="316">
        <f>Шать!C13</f>
        <v>10</v>
      </c>
      <c r="Y25" s="316">
        <f>Шать!D13</f>
        <v>42.249290000000002</v>
      </c>
      <c r="Z25" s="317">
        <f t="shared" si="21"/>
        <v>422.49290000000002</v>
      </c>
      <c r="AA25" s="316">
        <f>Шать!C15</f>
        <v>42</v>
      </c>
      <c r="AB25" s="313">
        <f>Шать!D15</f>
        <v>16.9726</v>
      </c>
      <c r="AC25" s="317">
        <f t="shared" si="22"/>
        <v>40.410952380952381</v>
      </c>
      <c r="AD25" s="316">
        <f>Шать!C16</f>
        <v>305</v>
      </c>
      <c r="AE25" s="316">
        <f>Шать!D16</f>
        <v>165.98204999999999</v>
      </c>
      <c r="AF25" s="317">
        <f t="shared" si="4"/>
        <v>54.420344262295075</v>
      </c>
      <c r="AG25" s="317">
        <f>Шать!C18</f>
        <v>5</v>
      </c>
      <c r="AH25" s="317">
        <f>Шать!D18</f>
        <v>3.3</v>
      </c>
      <c r="AI25" s="317">
        <f t="shared" si="23"/>
        <v>65.999999999999986</v>
      </c>
      <c r="AJ25" s="317"/>
      <c r="AK25" s="317"/>
      <c r="AL25" s="317" t="e">
        <f>AJ25/AK25*100</f>
        <v>#DIV/0!</v>
      </c>
      <c r="AM25" s="316">
        <v>0</v>
      </c>
      <c r="AN25" s="316">
        <f>0</f>
        <v>0</v>
      </c>
      <c r="AO25" s="317" t="e">
        <f t="shared" si="6"/>
        <v>#DIV/0!</v>
      </c>
      <c r="AP25" s="316">
        <f>Шать!C27</f>
        <v>62</v>
      </c>
      <c r="AQ25" s="323">
        <f>Шать!D27</f>
        <v>51.997799999999998</v>
      </c>
      <c r="AR25" s="317">
        <f t="shared" si="24"/>
        <v>83.867419354838702</v>
      </c>
      <c r="AS25" s="316">
        <f>Шать!C28</f>
        <v>17</v>
      </c>
      <c r="AT25" s="313">
        <f>Шать!D28</f>
        <v>19.508400000000002</v>
      </c>
      <c r="AU25" s="317">
        <f t="shared" si="25"/>
        <v>114.75529411764707</v>
      </c>
      <c r="AV25" s="316"/>
      <c r="AW25" s="316"/>
      <c r="AX25" s="317" t="e">
        <f t="shared" si="26"/>
        <v>#DIV/0!</v>
      </c>
      <c r="AY25" s="317">
        <f>Шать!C29</f>
        <v>30</v>
      </c>
      <c r="AZ25" s="317">
        <f>Шать!D29</f>
        <v>15.68759</v>
      </c>
      <c r="BA25" s="317">
        <f t="shared" si="27"/>
        <v>52.291966666666667</v>
      </c>
      <c r="BB25" s="317"/>
      <c r="BC25" s="317"/>
      <c r="BD25" s="317"/>
      <c r="BE25" s="317">
        <f>Шать!C33</f>
        <v>0</v>
      </c>
      <c r="BF25" s="317">
        <f>Шать!D33</f>
        <v>0</v>
      </c>
      <c r="BG25" s="317" t="e">
        <f t="shared" si="28"/>
        <v>#DIV/0!</v>
      </c>
      <c r="BH25" s="317"/>
      <c r="BI25" s="317"/>
      <c r="BJ25" s="317" t="e">
        <f t="shared" si="29"/>
        <v>#DIV/0!</v>
      </c>
      <c r="BK25" s="317"/>
      <c r="BL25" s="317"/>
      <c r="BM25" s="317"/>
      <c r="BN25" s="317">
        <f>Шать!C34</f>
        <v>0</v>
      </c>
      <c r="BO25" s="336">
        <f>Шать!D34</f>
        <v>0</v>
      </c>
      <c r="BP25" s="307" t="e">
        <f t="shared" si="30"/>
        <v>#DIV/0!</v>
      </c>
      <c r="BQ25" s="317">
        <f>Шать!C37</f>
        <v>0</v>
      </c>
      <c r="BR25" s="317">
        <f>Шать!D39</f>
        <v>0</v>
      </c>
      <c r="BS25" s="317" t="e">
        <f t="shared" si="31"/>
        <v>#DIV/0!</v>
      </c>
      <c r="BT25" s="317"/>
      <c r="BU25" s="317"/>
      <c r="BV25" s="337" t="e">
        <f t="shared" si="32"/>
        <v>#DIV/0!</v>
      </c>
      <c r="BW25" s="337"/>
      <c r="BX25" s="337"/>
      <c r="BY25" s="337" t="e">
        <f t="shared" si="33"/>
        <v>#DIV/0!</v>
      </c>
      <c r="BZ25" s="316">
        <f t="shared" si="34"/>
        <v>2911.39878</v>
      </c>
      <c r="CA25" s="312">
        <f t="shared" si="35"/>
        <v>1894.3049999999998</v>
      </c>
      <c r="CB25" s="317">
        <f t="shared" si="53"/>
        <v>65.065116225678977</v>
      </c>
      <c r="CC25" s="317">
        <f>Шать!C42</f>
        <v>1347.9</v>
      </c>
      <c r="CD25" s="317">
        <f>Шать!D42</f>
        <v>1078.6369999999999</v>
      </c>
      <c r="CE25" s="317">
        <f t="shared" si="36"/>
        <v>80.023518065138362</v>
      </c>
      <c r="CF25" s="317">
        <f>Шать!C43</f>
        <v>320</v>
      </c>
      <c r="CG25" s="317">
        <f>Шать!D43</f>
        <v>232.5</v>
      </c>
      <c r="CH25" s="317">
        <f t="shared" si="37"/>
        <v>72.65625</v>
      </c>
      <c r="CI25" s="317">
        <f>Шать!C44</f>
        <v>858.75699999999995</v>
      </c>
      <c r="CJ25" s="317">
        <f>Шать!D44</f>
        <v>439.23099999999999</v>
      </c>
      <c r="CK25" s="317">
        <f t="shared" si="7"/>
        <v>51.147297780396549</v>
      </c>
      <c r="CL25" s="317">
        <f>Шать!C45</f>
        <v>91.480999999999995</v>
      </c>
      <c r="CM25" s="317">
        <f>Шать!D45</f>
        <v>68.936999999999998</v>
      </c>
      <c r="CN25" s="317">
        <f t="shared" si="8"/>
        <v>75.356631431663416</v>
      </c>
      <c r="CO25" s="317">
        <f>Шать!C46</f>
        <v>175</v>
      </c>
      <c r="CP25" s="317">
        <f>Шать!D46</f>
        <v>75</v>
      </c>
      <c r="CQ25" s="317"/>
      <c r="CR25" s="335">
        <f>Шать!C50</f>
        <v>118.26078</v>
      </c>
      <c r="CS25" s="317">
        <f>Шать!D50</f>
        <v>0</v>
      </c>
      <c r="CT25" s="317">
        <f t="shared" si="9"/>
        <v>0</v>
      </c>
      <c r="CU25" s="317"/>
      <c r="CV25" s="317"/>
      <c r="CW25" s="317"/>
      <c r="CX25" s="316"/>
      <c r="CY25" s="316"/>
      <c r="CZ25" s="317" t="e">
        <f t="shared" si="38"/>
        <v>#DIV/0!</v>
      </c>
      <c r="DA25" s="317"/>
      <c r="DB25" s="317"/>
      <c r="DC25" s="317"/>
      <c r="DD25" s="317"/>
      <c r="DE25" s="317"/>
      <c r="DF25" s="317"/>
      <c r="DG25" s="316">
        <f t="shared" si="39"/>
        <v>3915.0001499999994</v>
      </c>
      <c r="DH25" s="316">
        <f t="shared" si="39"/>
        <v>2465.7510599999996</v>
      </c>
      <c r="DI25" s="317">
        <f>DH25/DG25*100</f>
        <v>62.982144713327791</v>
      </c>
      <c r="DJ25" s="316">
        <f t="shared" si="41"/>
        <v>1090.578</v>
      </c>
      <c r="DK25" s="316">
        <f t="shared" si="41"/>
        <v>750.12059999999997</v>
      </c>
      <c r="DL25" s="317">
        <f t="shared" si="42"/>
        <v>68.781930315850857</v>
      </c>
      <c r="DM25" s="317">
        <f>Шать!C58</f>
        <v>1078.4780000000001</v>
      </c>
      <c r="DN25" s="317">
        <f>Шать!D58</f>
        <v>743.14260000000002</v>
      </c>
      <c r="DO25" s="317">
        <f t="shared" si="43"/>
        <v>68.906607274325481</v>
      </c>
      <c r="DP25" s="317">
        <f>Шать!C61</f>
        <v>0</v>
      </c>
      <c r="DQ25" s="317">
        <f>Шать!D61</f>
        <v>0</v>
      </c>
      <c r="DR25" s="317" t="e">
        <f t="shared" si="44"/>
        <v>#DIV/0!</v>
      </c>
      <c r="DS25" s="317">
        <f>Шать!C62</f>
        <v>5</v>
      </c>
      <c r="DT25" s="317">
        <f>Шать!D62</f>
        <v>0</v>
      </c>
      <c r="DU25" s="317">
        <f t="shared" si="45"/>
        <v>0</v>
      </c>
      <c r="DV25" s="317">
        <f>Шать!C63</f>
        <v>7.1</v>
      </c>
      <c r="DW25" s="317">
        <f>Шать!D63</f>
        <v>6.9779999999999998</v>
      </c>
      <c r="DX25" s="317">
        <f t="shared" si="46"/>
        <v>98.281690140845072</v>
      </c>
      <c r="DY25" s="317">
        <f>Шать!C65</f>
        <v>89.944999999999993</v>
      </c>
      <c r="DZ25" s="317">
        <f>Шать!D65</f>
        <v>65.706040000000002</v>
      </c>
      <c r="EA25" s="317">
        <f t="shared" si="47"/>
        <v>73.051353604980832</v>
      </c>
      <c r="EB25" s="317">
        <f>Шать!C66</f>
        <v>9.7031100000000006</v>
      </c>
      <c r="EC25" s="452">
        <f>Шать!D66</f>
        <v>2.7031100000000001</v>
      </c>
      <c r="ED25" s="317">
        <f t="shared" si="48"/>
        <v>27.858181552100302</v>
      </c>
      <c r="EE25" s="316">
        <f>Шать!C72</f>
        <v>1536.8740399999997</v>
      </c>
      <c r="EF25" s="316">
        <f>Шать!D72</f>
        <v>615.59657000000004</v>
      </c>
      <c r="EG25" s="317">
        <f t="shared" si="49"/>
        <v>40.055108875415726</v>
      </c>
      <c r="EH25" s="316">
        <f>Шать!C77</f>
        <v>385.5</v>
      </c>
      <c r="EI25" s="316">
        <f>Шать!D77</f>
        <v>353.33474000000001</v>
      </c>
      <c r="EJ25" s="317">
        <f t="shared" si="50"/>
        <v>91.656223086900141</v>
      </c>
      <c r="EK25" s="316">
        <f>Шать!C81</f>
        <v>801.4</v>
      </c>
      <c r="EL25" s="338">
        <f>Шать!D81</f>
        <v>677.3</v>
      </c>
      <c r="EM25" s="317">
        <f t="shared" si="10"/>
        <v>84.514599450960816</v>
      </c>
      <c r="EN25" s="317">
        <f>Шать!C83</f>
        <v>0</v>
      </c>
      <c r="EO25" s="317">
        <f>Шать!D83</f>
        <v>0</v>
      </c>
      <c r="EP25" s="317" t="e">
        <f t="shared" si="11"/>
        <v>#DIV/0!</v>
      </c>
      <c r="EQ25" s="334">
        <f>Шать!C88</f>
        <v>1</v>
      </c>
      <c r="ER25" s="334">
        <f>Шать!D88</f>
        <v>0.99</v>
      </c>
      <c r="ES25" s="317">
        <f t="shared" si="51"/>
        <v>99</v>
      </c>
      <c r="ET25" s="317">
        <f>Шать!C94</f>
        <v>0</v>
      </c>
      <c r="EU25" s="317">
        <f>Шать!D94</f>
        <v>0</v>
      </c>
      <c r="EV25" s="317" t="e">
        <f t="shared" si="52"/>
        <v>#DIV/0!</v>
      </c>
      <c r="EW25" s="339">
        <f t="shared" si="12"/>
        <v>-170.14936999999964</v>
      </c>
      <c r="EX25" s="339">
        <f t="shared" si="13"/>
        <v>67.496680000000197</v>
      </c>
      <c r="EY25" s="317">
        <f t="shared" si="54"/>
        <v>-39.669074296308203</v>
      </c>
      <c r="EZ25" s="172"/>
      <c r="FA25" s="173"/>
      <c r="FC25" s="173"/>
    </row>
    <row r="26" spans="1:170" s="262" customFormat="1" ht="15" customHeight="1">
      <c r="A26" s="358">
        <v>13</v>
      </c>
      <c r="B26" s="354" t="s">
        <v>315</v>
      </c>
      <c r="C26" s="330">
        <f t="shared" si="14"/>
        <v>6721.5393999999997</v>
      </c>
      <c r="D26" s="306">
        <f t="shared" si="0"/>
        <v>5449.56747</v>
      </c>
      <c r="E26" s="314">
        <f t="shared" si="1"/>
        <v>81.076181298587642</v>
      </c>
      <c r="F26" s="329">
        <f t="shared" si="2"/>
        <v>2928.6920000000005</v>
      </c>
      <c r="G26" s="329">
        <f t="shared" si="3"/>
        <v>2212.1135900000004</v>
      </c>
      <c r="H26" s="314">
        <f t="shared" si="15"/>
        <v>75.532476272684193</v>
      </c>
      <c r="I26" s="322">
        <f>Юнг!C6</f>
        <v>132.63200000000001</v>
      </c>
      <c r="J26" s="489">
        <f>Юнг!D6</f>
        <v>78.452290000000005</v>
      </c>
      <c r="K26" s="314">
        <f t="shared" si="16"/>
        <v>59.150348332227523</v>
      </c>
      <c r="L26" s="314">
        <f>Юнг!C8</f>
        <v>186.49</v>
      </c>
      <c r="M26" s="314">
        <f>Юнг!D8</f>
        <v>203.86841000000001</v>
      </c>
      <c r="N26" s="314">
        <f t="shared" si="17"/>
        <v>109.3186819668615</v>
      </c>
      <c r="O26" s="314">
        <f>Юнг!C9</f>
        <v>2</v>
      </c>
      <c r="P26" s="314">
        <f>Юнг!D9</f>
        <v>1.54993</v>
      </c>
      <c r="Q26" s="314">
        <f t="shared" si="18"/>
        <v>77.496499999999997</v>
      </c>
      <c r="R26" s="314">
        <f>Юнг!C10</f>
        <v>311.47000000000003</v>
      </c>
      <c r="S26" s="314">
        <f>Юнг!D10</f>
        <v>279.42011000000002</v>
      </c>
      <c r="T26" s="314">
        <f t="shared" si="19"/>
        <v>89.710119754711528</v>
      </c>
      <c r="U26" s="314">
        <f>Юнг!C11</f>
        <v>0</v>
      </c>
      <c r="V26" s="327">
        <f>Юнг!D11</f>
        <v>-34.48028</v>
      </c>
      <c r="W26" s="314" t="e">
        <f t="shared" si="20"/>
        <v>#DIV/0!</v>
      </c>
      <c r="X26" s="322">
        <f>Юнг!C13</f>
        <v>40</v>
      </c>
      <c r="Y26" s="322">
        <f>Юнг!D13</f>
        <v>13.89498</v>
      </c>
      <c r="Z26" s="314">
        <f t="shared" si="21"/>
        <v>34.737450000000003</v>
      </c>
      <c r="AA26" s="322">
        <f>Юнг!C15</f>
        <v>229</v>
      </c>
      <c r="AB26" s="313">
        <f>Юнг!D15</f>
        <v>71.835030000000003</v>
      </c>
      <c r="AC26" s="314">
        <f t="shared" si="22"/>
        <v>31.369008733624455</v>
      </c>
      <c r="AD26" s="322">
        <f>Юнг!C16</f>
        <v>1700</v>
      </c>
      <c r="AE26" s="322">
        <f>Юнг!D16</f>
        <v>1246.7231400000001</v>
      </c>
      <c r="AF26" s="314">
        <f t="shared" si="4"/>
        <v>73.336655294117648</v>
      </c>
      <c r="AG26" s="314">
        <f>Юнг!C18</f>
        <v>12</v>
      </c>
      <c r="AH26" s="314">
        <f>Юнг!D18</f>
        <v>7.65</v>
      </c>
      <c r="AI26" s="314">
        <f t="shared" si="23"/>
        <v>63.750000000000007</v>
      </c>
      <c r="AJ26" s="314"/>
      <c r="AK26" s="314"/>
      <c r="AL26" s="314" t="e">
        <f>AJ26/AK26*100</f>
        <v>#DIV/0!</v>
      </c>
      <c r="AM26" s="322">
        <v>0</v>
      </c>
      <c r="AN26" s="322"/>
      <c r="AO26" s="314" t="e">
        <f t="shared" si="6"/>
        <v>#DIV/0!</v>
      </c>
      <c r="AP26" s="322">
        <f>Юнг!C27</f>
        <v>224.4</v>
      </c>
      <c r="AQ26" s="323">
        <f>Юнг!D27</f>
        <v>212.48248000000001</v>
      </c>
      <c r="AR26" s="314">
        <f t="shared" si="24"/>
        <v>94.689162210338679</v>
      </c>
      <c r="AS26" s="322">
        <f>Юнг!C28</f>
        <v>50.7</v>
      </c>
      <c r="AT26" s="323">
        <f>Юнг!D28</f>
        <v>49.451700000000002</v>
      </c>
      <c r="AU26" s="314">
        <f t="shared" si="25"/>
        <v>97.537869822485206</v>
      </c>
      <c r="AV26" s="322"/>
      <c r="AW26" s="322"/>
      <c r="AX26" s="314" t="e">
        <f t="shared" si="26"/>
        <v>#DIV/0!</v>
      </c>
      <c r="AY26" s="314">
        <f>Юнг!C30</f>
        <v>40</v>
      </c>
      <c r="AZ26" s="317">
        <f>Юнг!D30</f>
        <v>73.536789999999996</v>
      </c>
      <c r="BA26" s="314">
        <f t="shared" si="27"/>
        <v>183.84197499999999</v>
      </c>
      <c r="BB26" s="314"/>
      <c r="BC26" s="314"/>
      <c r="BD26" s="314"/>
      <c r="BE26" s="314">
        <f>Юнг!C33</f>
        <v>0</v>
      </c>
      <c r="BF26" s="314">
        <f>Юнг!D31</f>
        <v>0</v>
      </c>
      <c r="BG26" s="314" t="e">
        <f t="shared" si="28"/>
        <v>#DIV/0!</v>
      </c>
      <c r="BH26" s="314"/>
      <c r="BI26" s="314"/>
      <c r="BJ26" s="314" t="e">
        <f t="shared" si="29"/>
        <v>#DIV/0!</v>
      </c>
      <c r="BK26" s="314"/>
      <c r="BL26" s="314"/>
      <c r="BM26" s="314"/>
      <c r="BN26" s="314"/>
      <c r="BO26" s="324">
        <f>Юнг!D34</f>
        <v>7.7290099999999997</v>
      </c>
      <c r="BP26" s="307" t="e">
        <f t="shared" si="30"/>
        <v>#DIV/0!</v>
      </c>
      <c r="BQ26" s="314">
        <f>Юнг!C36</f>
        <v>0</v>
      </c>
      <c r="BR26" s="314">
        <f>Юнг!D36</f>
        <v>0</v>
      </c>
      <c r="BS26" s="314" t="e">
        <f t="shared" si="31"/>
        <v>#DIV/0!</v>
      </c>
      <c r="BT26" s="314"/>
      <c r="BU26" s="314"/>
      <c r="BV26" s="325" t="e">
        <f t="shared" si="32"/>
        <v>#DIV/0!</v>
      </c>
      <c r="BW26" s="325"/>
      <c r="BX26" s="325"/>
      <c r="BY26" s="325" t="e">
        <f t="shared" si="33"/>
        <v>#DIV/0!</v>
      </c>
      <c r="BZ26" s="322">
        <f t="shared" si="34"/>
        <v>3792.8473999999997</v>
      </c>
      <c r="CA26" s="322">
        <f t="shared" si="35"/>
        <v>3237.45388</v>
      </c>
      <c r="CB26" s="314">
        <f t="shared" si="53"/>
        <v>85.356818732016492</v>
      </c>
      <c r="CC26" s="314">
        <f>Юнг!C41</f>
        <v>767.8</v>
      </c>
      <c r="CD26" s="314">
        <f>Юнг!D41</f>
        <v>614.41800000000001</v>
      </c>
      <c r="CE26" s="314">
        <f t="shared" si="36"/>
        <v>80.02318312060433</v>
      </c>
      <c r="CF26" s="314">
        <f>Юнг!C42</f>
        <v>830</v>
      </c>
      <c r="CG26" s="314">
        <f>Юнг!D42</f>
        <v>745</v>
      </c>
      <c r="CH26" s="314">
        <f t="shared" si="37"/>
        <v>89.759036144578303</v>
      </c>
      <c r="CI26" s="314">
        <f>Юнг!C43</f>
        <v>1853.1594</v>
      </c>
      <c r="CJ26" s="314">
        <f>Юнг!D43</f>
        <v>1710.48288</v>
      </c>
      <c r="CK26" s="314">
        <f t="shared" si="7"/>
        <v>92.300904066860085</v>
      </c>
      <c r="CL26" s="314">
        <f>Юнг!C44</f>
        <v>91.736000000000004</v>
      </c>
      <c r="CM26" s="314">
        <f>Юнг!D44</f>
        <v>67.400999999999996</v>
      </c>
      <c r="CN26" s="314">
        <f t="shared" si="8"/>
        <v>73.472791488619507</v>
      </c>
      <c r="CO26" s="314">
        <f>Юнг!C45</f>
        <v>248.50200000000001</v>
      </c>
      <c r="CP26" s="314">
        <f>Юнг!D45</f>
        <v>98.501999999999995</v>
      </c>
      <c r="CQ26" s="314"/>
      <c r="CR26" s="327">
        <f>Юнг!C48</f>
        <v>1.65</v>
      </c>
      <c r="CS26" s="314">
        <f>Юнг!D48</f>
        <v>1.65</v>
      </c>
      <c r="CT26" s="314">
        <f t="shared" si="9"/>
        <v>100</v>
      </c>
      <c r="CU26" s="314"/>
      <c r="CV26" s="314">
        <f>Юнг!D47</f>
        <v>0</v>
      </c>
      <c r="CW26" s="314"/>
      <c r="CX26" s="322"/>
      <c r="CY26" s="322"/>
      <c r="CZ26" s="314" t="e">
        <f t="shared" si="38"/>
        <v>#DIV/0!</v>
      </c>
      <c r="DA26" s="314"/>
      <c r="DB26" s="314"/>
      <c r="DC26" s="314"/>
      <c r="DD26" s="314"/>
      <c r="DE26" s="314"/>
      <c r="DF26" s="314"/>
      <c r="DG26" s="316">
        <f t="shared" si="39"/>
        <v>6904.4399199999998</v>
      </c>
      <c r="DH26" s="316">
        <f t="shared" si="39"/>
        <v>5336.7826300000006</v>
      </c>
      <c r="DI26" s="314">
        <f t="shared" si="40"/>
        <v>77.294939080301248</v>
      </c>
      <c r="DJ26" s="322">
        <f t="shared" si="41"/>
        <v>1454.2819999999999</v>
      </c>
      <c r="DK26" s="322">
        <f t="shared" si="41"/>
        <v>971.27733000000001</v>
      </c>
      <c r="DL26" s="314">
        <f t="shared" si="42"/>
        <v>66.787413307735363</v>
      </c>
      <c r="DM26" s="314">
        <f>Юнг!C57</f>
        <v>1425.6</v>
      </c>
      <c r="DN26" s="314">
        <f>Юнг!D57</f>
        <v>967.59532999999999</v>
      </c>
      <c r="DO26" s="314">
        <f t="shared" si="43"/>
        <v>67.872848625140293</v>
      </c>
      <c r="DP26" s="314">
        <f>Юнг!C60</f>
        <v>0</v>
      </c>
      <c r="DQ26" s="314">
        <f>Юнг!D60</f>
        <v>0</v>
      </c>
      <c r="DR26" s="314" t="e">
        <f t="shared" si="44"/>
        <v>#DIV/0!</v>
      </c>
      <c r="DS26" s="314">
        <f>Юнг!C61</f>
        <v>5</v>
      </c>
      <c r="DT26" s="314">
        <f>Юнг!D61</f>
        <v>0</v>
      </c>
      <c r="DU26" s="314">
        <f t="shared" si="45"/>
        <v>0</v>
      </c>
      <c r="DV26" s="314">
        <f>Юнг!C62</f>
        <v>23.681999999999999</v>
      </c>
      <c r="DW26" s="314">
        <f>Юнг!D62</f>
        <v>3.6819999999999999</v>
      </c>
      <c r="DX26" s="314">
        <f t="shared" si="46"/>
        <v>15.547673338400472</v>
      </c>
      <c r="DY26" s="314">
        <f>Юнг!C64</f>
        <v>89.945999999999998</v>
      </c>
      <c r="DZ26" s="314">
        <f>Юнг!D64</f>
        <v>60.005760000000002</v>
      </c>
      <c r="EA26" s="314">
        <f t="shared" si="47"/>
        <v>66.713094523380704</v>
      </c>
      <c r="EB26" s="314">
        <f>Юнг!C65</f>
        <v>32.480109999999996</v>
      </c>
      <c r="EC26" s="451">
        <f>Юнг!D65</f>
        <v>21.478069999999999</v>
      </c>
      <c r="ED26" s="314">
        <f t="shared" si="48"/>
        <v>66.126838856149192</v>
      </c>
      <c r="EE26" s="322">
        <f>Юнг!C71</f>
        <v>3209.9745100000005</v>
      </c>
      <c r="EF26" s="322">
        <f>Юнг!D71</f>
        <v>2912.8830000000003</v>
      </c>
      <c r="EG26" s="314">
        <f t="shared" si="49"/>
        <v>90.744739278319059</v>
      </c>
      <c r="EH26" s="322">
        <f>Юнг!C76</f>
        <v>417.22430000000003</v>
      </c>
      <c r="EI26" s="322">
        <f>Юнг!D76</f>
        <v>172.9633</v>
      </c>
      <c r="EJ26" s="314">
        <f t="shared" si="50"/>
        <v>41.455710992864034</v>
      </c>
      <c r="EK26" s="322">
        <f>Юнг!C80</f>
        <v>1680.2</v>
      </c>
      <c r="EL26" s="328">
        <f>Юнг!D80</f>
        <v>1182.44217</v>
      </c>
      <c r="EM26" s="314">
        <f t="shared" si="10"/>
        <v>70.375084513748362</v>
      </c>
      <c r="EN26" s="314">
        <f>Юнг!C82</f>
        <v>0</v>
      </c>
      <c r="EO26" s="314">
        <f>Юнг!D82</f>
        <v>0</v>
      </c>
      <c r="EP26" s="314" t="e">
        <f t="shared" si="11"/>
        <v>#DIV/0!</v>
      </c>
      <c r="EQ26" s="329">
        <f>Юнг!C87</f>
        <v>20.332999999999998</v>
      </c>
      <c r="ER26" s="329">
        <f>Юнг!D87</f>
        <v>15.733000000000001</v>
      </c>
      <c r="ES26" s="314">
        <f t="shared" si="51"/>
        <v>77.376678306201754</v>
      </c>
      <c r="ET26" s="314">
        <f>Юнг!C93</f>
        <v>0</v>
      </c>
      <c r="EU26" s="314">
        <f>Юнг!D93</f>
        <v>0</v>
      </c>
      <c r="EV26" s="314" t="e">
        <f t="shared" si="52"/>
        <v>#DIV/0!</v>
      </c>
      <c r="EW26" s="340">
        <f t="shared" si="12"/>
        <v>-182.90052000000014</v>
      </c>
      <c r="EX26" s="340">
        <f t="shared" si="13"/>
        <v>112.78483999999935</v>
      </c>
      <c r="EY26" s="314">
        <f t="shared" si="54"/>
        <v>-61.664581380085338</v>
      </c>
      <c r="EZ26" s="260"/>
      <c r="FA26" s="261"/>
      <c r="FC26" s="261"/>
    </row>
    <row r="27" spans="1:170" s="162" customFormat="1" ht="15" customHeight="1">
      <c r="A27" s="352">
        <v>14</v>
      </c>
      <c r="B27" s="354" t="s">
        <v>316</v>
      </c>
      <c r="C27" s="305">
        <f t="shared" si="14"/>
        <v>6869.0080000000007</v>
      </c>
      <c r="D27" s="306">
        <f t="shared" si="0"/>
        <v>5788.5291200000001</v>
      </c>
      <c r="E27" s="314">
        <f t="shared" si="1"/>
        <v>84.270234071644694</v>
      </c>
      <c r="F27" s="308">
        <f>I27+X27+AA27+AD27+AG27+AM27+AS27+BE27+BQ27+BN27+AJ27+AY27+L27+R27+O27+U27+AP27</f>
        <v>1622.8040000000001</v>
      </c>
      <c r="G27" s="308">
        <f t="shared" si="3"/>
        <v>1307.55412</v>
      </c>
      <c r="H27" s="314">
        <f t="shared" si="15"/>
        <v>80.573755056063462</v>
      </c>
      <c r="I27" s="322">
        <f>Юсь!C6</f>
        <v>132.44399999999999</v>
      </c>
      <c r="J27" s="489">
        <f>Юсь!D6</f>
        <v>101.65689999999999</v>
      </c>
      <c r="K27" s="314">
        <f t="shared" si="16"/>
        <v>76.754628371236151</v>
      </c>
      <c r="L27" s="314">
        <f>Юсь!C8</f>
        <v>250.79</v>
      </c>
      <c r="M27" s="314">
        <f>Юсь!D8</f>
        <v>274.16788000000003</v>
      </c>
      <c r="N27" s="307">
        <f t="shared" si="17"/>
        <v>109.32169544240202</v>
      </c>
      <c r="O27" s="307">
        <f>Юсь!C9</f>
        <v>2.69</v>
      </c>
      <c r="P27" s="307">
        <f>Юсь!D9</f>
        <v>2.08439</v>
      </c>
      <c r="Q27" s="307">
        <f t="shared" si="18"/>
        <v>77.486617100371745</v>
      </c>
      <c r="R27" s="307">
        <f>Юсь!C10</f>
        <v>418.88</v>
      </c>
      <c r="S27" s="307">
        <f>Юсь!D10</f>
        <v>375.77186999999998</v>
      </c>
      <c r="T27" s="307">
        <f t="shared" si="19"/>
        <v>89.708716100076387</v>
      </c>
      <c r="U27" s="307">
        <f>Юсь!C11</f>
        <v>0</v>
      </c>
      <c r="V27" s="311">
        <f>Юсь!D11</f>
        <v>-46.37003</v>
      </c>
      <c r="W27" s="307" t="e">
        <f t="shared" si="20"/>
        <v>#DIV/0!</v>
      </c>
      <c r="X27" s="322">
        <f>Юсь!C13</f>
        <v>10</v>
      </c>
      <c r="Y27" s="322">
        <f>Юсь!D13</f>
        <v>0.31428</v>
      </c>
      <c r="Z27" s="314">
        <f t="shared" si="21"/>
        <v>3.1427999999999998</v>
      </c>
      <c r="AA27" s="322">
        <f>Юсь!C15</f>
        <v>128</v>
      </c>
      <c r="AB27" s="313">
        <f>Юсь!D15</f>
        <v>43.015569999999997</v>
      </c>
      <c r="AC27" s="314">
        <f t="shared" si="22"/>
        <v>33.605914062499998</v>
      </c>
      <c r="AD27" s="322">
        <f>Юсь!C16</f>
        <v>325</v>
      </c>
      <c r="AE27" s="322">
        <f>Юсь!D16</f>
        <v>192.24218999999999</v>
      </c>
      <c r="AF27" s="314">
        <f t="shared" si="4"/>
        <v>59.151443076923073</v>
      </c>
      <c r="AG27" s="314">
        <f>Юсь!C18</f>
        <v>5</v>
      </c>
      <c r="AH27" s="314">
        <f>Юсь!D18</f>
        <v>7.9</v>
      </c>
      <c r="AI27" s="314">
        <f t="shared" si="23"/>
        <v>158</v>
      </c>
      <c r="AJ27" s="314"/>
      <c r="AK27" s="314"/>
      <c r="AL27" s="314" t="e">
        <f>AJ27/AK27*100</f>
        <v>#DIV/0!</v>
      </c>
      <c r="AM27" s="322">
        <v>0</v>
      </c>
      <c r="AN27" s="322">
        <v>0</v>
      </c>
      <c r="AO27" s="314" t="e">
        <f t="shared" si="6"/>
        <v>#DIV/0!</v>
      </c>
      <c r="AP27" s="322">
        <f>Юсь!C27</f>
        <v>0</v>
      </c>
      <c r="AQ27" s="323">
        <f>Юсь!D27</f>
        <v>0</v>
      </c>
      <c r="AR27" s="314" t="e">
        <f t="shared" si="24"/>
        <v>#DIV/0!</v>
      </c>
      <c r="AS27" s="316">
        <f>Юсь!C28</f>
        <v>50</v>
      </c>
      <c r="AT27" s="323">
        <f>Юсь!D28</f>
        <v>52.5</v>
      </c>
      <c r="AU27" s="314">
        <f t="shared" si="25"/>
        <v>105</v>
      </c>
      <c r="AV27" s="322"/>
      <c r="AW27" s="322"/>
      <c r="AX27" s="314" t="e">
        <f t="shared" si="26"/>
        <v>#DIV/0!</v>
      </c>
      <c r="AY27" s="314">
        <f>Юсь!C30</f>
        <v>300</v>
      </c>
      <c r="AZ27" s="317">
        <f>Юсь!D30</f>
        <v>304.27107000000001</v>
      </c>
      <c r="BA27" s="314">
        <f t="shared" si="27"/>
        <v>101.42368999999999</v>
      </c>
      <c r="BB27" s="314"/>
      <c r="BC27" s="314"/>
      <c r="BD27" s="314"/>
      <c r="BE27" s="314">
        <f>Юсь!C31</f>
        <v>0</v>
      </c>
      <c r="BF27" s="314">
        <f>Юсь!D31</f>
        <v>0</v>
      </c>
      <c r="BG27" s="314" t="e">
        <f t="shared" si="28"/>
        <v>#DIV/0!</v>
      </c>
      <c r="BH27" s="314"/>
      <c r="BI27" s="314"/>
      <c r="BJ27" s="314" t="e">
        <f t="shared" si="29"/>
        <v>#DIV/0!</v>
      </c>
      <c r="BK27" s="314"/>
      <c r="BL27" s="314"/>
      <c r="BM27" s="314"/>
      <c r="BN27" s="314"/>
      <c r="BO27" s="324"/>
      <c r="BP27" s="307" t="e">
        <f t="shared" si="30"/>
        <v>#DIV/0!</v>
      </c>
      <c r="BQ27" s="314">
        <f>Юсь!C34</f>
        <v>0</v>
      </c>
      <c r="BR27" s="314">
        <f>Юсь!D34</f>
        <v>0</v>
      </c>
      <c r="BS27" s="314" t="e">
        <f t="shared" si="31"/>
        <v>#DIV/0!</v>
      </c>
      <c r="BT27" s="314"/>
      <c r="BU27" s="314"/>
      <c r="BV27" s="325" t="e">
        <f t="shared" si="32"/>
        <v>#DIV/0!</v>
      </c>
      <c r="BW27" s="325"/>
      <c r="BX27" s="325"/>
      <c r="BY27" s="325" t="e">
        <f t="shared" si="33"/>
        <v>#DIV/0!</v>
      </c>
      <c r="BZ27" s="312">
        <f t="shared" si="34"/>
        <v>5246.2040000000006</v>
      </c>
      <c r="CA27" s="312">
        <f t="shared" si="35"/>
        <v>4480.9750000000004</v>
      </c>
      <c r="CB27" s="314">
        <f t="shared" si="53"/>
        <v>85.413662907504161</v>
      </c>
      <c r="CC27" s="314">
        <f>Юсь!C39</f>
        <v>3029</v>
      </c>
      <c r="CD27" s="314">
        <f>Юсь!D39</f>
        <v>2423.9140000000002</v>
      </c>
      <c r="CE27" s="314">
        <f t="shared" si="36"/>
        <v>80.023572136018501</v>
      </c>
      <c r="CF27" s="324">
        <f>Юсь!C41</f>
        <v>712.5</v>
      </c>
      <c r="CG27" s="314">
        <f>Юсь!D41</f>
        <v>681.25</v>
      </c>
      <c r="CH27" s="314">
        <f t="shared" si="37"/>
        <v>95.614035087719301</v>
      </c>
      <c r="CI27" s="314">
        <f>Юсь!C42</f>
        <v>1262.047</v>
      </c>
      <c r="CJ27" s="314">
        <f>Юсь!D42</f>
        <v>1181.0119999999999</v>
      </c>
      <c r="CK27" s="314">
        <f t="shared" si="7"/>
        <v>93.579082237032367</v>
      </c>
      <c r="CL27" s="314">
        <f>Юсь!C43</f>
        <v>182.65700000000001</v>
      </c>
      <c r="CM27" s="314">
        <f>Юсь!D43</f>
        <v>134.79900000000001</v>
      </c>
      <c r="CN27" s="314">
        <f t="shared" si="8"/>
        <v>73.798978413091191</v>
      </c>
      <c r="CO27" s="314">
        <f>Юсь!C50</f>
        <v>60</v>
      </c>
      <c r="CP27" s="314">
        <f>Юсь!D50</f>
        <v>60</v>
      </c>
      <c r="CQ27" s="314"/>
      <c r="CR27" s="327">
        <f>Юсь!C51</f>
        <v>0</v>
      </c>
      <c r="CS27" s="314">
        <f>Юсь!D51</f>
        <v>0</v>
      </c>
      <c r="CT27" s="314" t="e">
        <f t="shared" si="9"/>
        <v>#DIV/0!</v>
      </c>
      <c r="CU27" s="314"/>
      <c r="CV27" s="314"/>
      <c r="CW27" s="314"/>
      <c r="CX27" s="322"/>
      <c r="CY27" s="322"/>
      <c r="CZ27" s="314" t="e">
        <f t="shared" si="38"/>
        <v>#DIV/0!</v>
      </c>
      <c r="DA27" s="314"/>
      <c r="DB27" s="314"/>
      <c r="DC27" s="314"/>
      <c r="DD27" s="314"/>
      <c r="DE27" s="314"/>
      <c r="DF27" s="314"/>
      <c r="DG27" s="316">
        <f t="shared" si="39"/>
        <v>7129.57755</v>
      </c>
      <c r="DH27" s="316">
        <f t="shared" si="39"/>
        <v>5838.3569200000002</v>
      </c>
      <c r="DI27" s="314">
        <f t="shared" si="40"/>
        <v>81.889240688601532</v>
      </c>
      <c r="DJ27" s="322">
        <f t="shared" si="41"/>
        <v>1284.4839999999999</v>
      </c>
      <c r="DK27" s="322">
        <f t="shared" si="41"/>
        <v>960.16314</v>
      </c>
      <c r="DL27" s="314">
        <f t="shared" si="42"/>
        <v>74.750883623307104</v>
      </c>
      <c r="DM27" s="314">
        <f>Юсь!C59</f>
        <v>1225.2919999999999</v>
      </c>
      <c r="DN27" s="314">
        <f>Юсь!D59</f>
        <v>905.97113999999999</v>
      </c>
      <c r="DO27" s="314">
        <f t="shared" si="43"/>
        <v>73.939203063433041</v>
      </c>
      <c r="DP27" s="314">
        <f>Юсь!C62</f>
        <v>0</v>
      </c>
      <c r="DQ27" s="314">
        <f>Юсь!D62</f>
        <v>0</v>
      </c>
      <c r="DR27" s="314" t="e">
        <f t="shared" si="44"/>
        <v>#DIV/0!</v>
      </c>
      <c r="DS27" s="314">
        <f>Юсь!C63</f>
        <v>5</v>
      </c>
      <c r="DT27" s="314">
        <f>Юсь!D63</f>
        <v>0</v>
      </c>
      <c r="DU27" s="314">
        <f t="shared" si="45"/>
        <v>0</v>
      </c>
      <c r="DV27" s="314">
        <f>Юсь!C64</f>
        <v>54.192</v>
      </c>
      <c r="DW27" s="314">
        <f>Юсь!D64</f>
        <v>54.192</v>
      </c>
      <c r="DX27" s="314">
        <f t="shared" si="46"/>
        <v>100</v>
      </c>
      <c r="DY27" s="314">
        <f>Юсь!C66</f>
        <v>179.892</v>
      </c>
      <c r="DZ27" s="314">
        <f>Юсь!D66</f>
        <v>124.96898</v>
      </c>
      <c r="EA27" s="314">
        <f t="shared" si="47"/>
        <v>69.468892446579062</v>
      </c>
      <c r="EB27" s="314">
        <f>Юсь!C67</f>
        <v>18.703109999999999</v>
      </c>
      <c r="EC27" s="451">
        <f>Юсь!D67</f>
        <v>7.8031100000000002</v>
      </c>
      <c r="ED27" s="314">
        <f t="shared" si="48"/>
        <v>41.720922349277743</v>
      </c>
      <c r="EE27" s="322">
        <f>Юсь!C73</f>
        <v>2419.6485499999999</v>
      </c>
      <c r="EF27" s="322">
        <f>Юсь!D73</f>
        <v>2176.7082999999998</v>
      </c>
      <c r="EG27" s="314">
        <f t="shared" si="49"/>
        <v>89.959688567168143</v>
      </c>
      <c r="EH27" s="322">
        <f>Юсь!C78</f>
        <v>504.66699999999997</v>
      </c>
      <c r="EI27" s="322">
        <f>Юсь!D78</f>
        <v>423.34264999999999</v>
      </c>
      <c r="EJ27" s="314">
        <f t="shared" si="50"/>
        <v>83.885542347726329</v>
      </c>
      <c r="EK27" s="322">
        <f>Юсь!C82</f>
        <v>2695.18289</v>
      </c>
      <c r="EL27" s="328">
        <f>Юсь!D82</f>
        <v>2127.3707399999998</v>
      </c>
      <c r="EM27" s="314">
        <f t="shared" si="10"/>
        <v>78.93233323397952</v>
      </c>
      <c r="EN27" s="314">
        <f>Юсь!C84</f>
        <v>0</v>
      </c>
      <c r="EO27" s="314">
        <f>Юсь!D84</f>
        <v>0</v>
      </c>
      <c r="EP27" s="314" t="e">
        <f t="shared" si="11"/>
        <v>#DIV/0!</v>
      </c>
      <c r="EQ27" s="329">
        <f>Юсь!C89</f>
        <v>27</v>
      </c>
      <c r="ER27" s="329">
        <f>Юсь!D89</f>
        <v>18</v>
      </c>
      <c r="ES27" s="314">
        <f t="shared" si="51"/>
        <v>66.666666666666657</v>
      </c>
      <c r="ET27" s="314">
        <f>Юсь!C95</f>
        <v>0</v>
      </c>
      <c r="EU27" s="314">
        <f>Юсь!D95</f>
        <v>0</v>
      </c>
      <c r="EV27" s="307" t="e">
        <f t="shared" si="52"/>
        <v>#DIV/0!</v>
      </c>
      <c r="EW27" s="321">
        <f t="shared" si="12"/>
        <v>-260.56954999999925</v>
      </c>
      <c r="EX27" s="321">
        <f t="shared" si="13"/>
        <v>-49.827800000000025</v>
      </c>
      <c r="EY27" s="307">
        <f t="shared" si="54"/>
        <v>19.122648828307131</v>
      </c>
      <c r="EZ27" s="164"/>
      <c r="FA27" s="165"/>
      <c r="FC27" s="165"/>
    </row>
    <row r="28" spans="1:170" s="162" customFormat="1" ht="15" customHeight="1">
      <c r="A28" s="352">
        <v>15</v>
      </c>
      <c r="B28" s="354" t="s">
        <v>317</v>
      </c>
      <c r="C28" s="330">
        <f t="shared" si="14"/>
        <v>13057.513440000001</v>
      </c>
      <c r="D28" s="306">
        <f>G28+CA28+CY28</f>
        <v>4959.0769</v>
      </c>
      <c r="E28" s="314">
        <f>D28/C28*100</f>
        <v>37.978723305836397</v>
      </c>
      <c r="F28" s="308">
        <f t="shared" si="2"/>
        <v>3043.3092899999997</v>
      </c>
      <c r="G28" s="308">
        <f>J28+Y28+AB28+AE28+AH28+AN28+AT28+BF28+AK28+BR28+BO28+AZ28+M28+S28+P28+V28+AQ28</f>
        <v>1610.39957</v>
      </c>
      <c r="H28" s="314">
        <f>G28/F28*100</f>
        <v>52.91606657567165</v>
      </c>
      <c r="I28" s="322">
        <f>Яра!C6</f>
        <v>137.33699999999999</v>
      </c>
      <c r="J28" s="489">
        <f>Яра!D6</f>
        <v>77.879230000000007</v>
      </c>
      <c r="K28" s="314">
        <f t="shared" si="16"/>
        <v>56.706663171614359</v>
      </c>
      <c r="L28" s="314">
        <f>Яра!C8</f>
        <v>274.90499999999997</v>
      </c>
      <c r="M28" s="314">
        <f>Яра!D8</f>
        <v>300.53017999999997</v>
      </c>
      <c r="N28" s="307">
        <f t="shared" si="17"/>
        <v>109.32146741601645</v>
      </c>
      <c r="O28" s="307">
        <f>Яра!C9</f>
        <v>2.948</v>
      </c>
      <c r="P28" s="307">
        <f>Яра!D9</f>
        <v>2.2848199999999999</v>
      </c>
      <c r="Q28" s="307">
        <f t="shared" si="18"/>
        <v>77.504070556309358</v>
      </c>
      <c r="R28" s="307">
        <f>Яра!C10</f>
        <v>459.15699999999998</v>
      </c>
      <c r="S28" s="307">
        <f>Яра!D10</f>
        <v>411.90379000000001</v>
      </c>
      <c r="T28" s="307">
        <f t="shared" si="19"/>
        <v>89.70870312333254</v>
      </c>
      <c r="U28" s="307">
        <f>Яра!C11</f>
        <v>0</v>
      </c>
      <c r="V28" s="311">
        <f>Яра!D11</f>
        <v>-50.828690000000002</v>
      </c>
      <c r="W28" s="307" t="e">
        <f t="shared" si="20"/>
        <v>#DIV/0!</v>
      </c>
      <c r="X28" s="322">
        <f>Яра!C13</f>
        <v>21</v>
      </c>
      <c r="Y28" s="322">
        <f>Яра!D13</f>
        <v>18.725100000000001</v>
      </c>
      <c r="Z28" s="314">
        <f t="shared" si="21"/>
        <v>89.167142857142863</v>
      </c>
      <c r="AA28" s="322">
        <f>Яра!C15</f>
        <v>201</v>
      </c>
      <c r="AB28" s="313">
        <f>Яра!D15</f>
        <v>80.897810000000007</v>
      </c>
      <c r="AC28" s="314">
        <f t="shared" si="22"/>
        <v>40.247666666666667</v>
      </c>
      <c r="AD28" s="322">
        <f>Яра!C16</f>
        <v>1494.3772899999999</v>
      </c>
      <c r="AE28" s="322">
        <f>Яра!D16</f>
        <v>604.04864999999995</v>
      </c>
      <c r="AF28" s="314">
        <f t="shared" si="4"/>
        <v>40.421428647379933</v>
      </c>
      <c r="AG28" s="314">
        <f>Яра!C18</f>
        <v>12</v>
      </c>
      <c r="AH28" s="314">
        <f>Яра!D18</f>
        <v>18.274999999999999</v>
      </c>
      <c r="AI28" s="314">
        <f t="shared" si="23"/>
        <v>152.29166666666666</v>
      </c>
      <c r="AJ28" s="314"/>
      <c r="AK28" s="314"/>
      <c r="AL28" s="314" t="e">
        <f>AJ28/AK28*100</f>
        <v>#DIV/0!</v>
      </c>
      <c r="AM28" s="322">
        <v>0</v>
      </c>
      <c r="AN28" s="322">
        <v>0</v>
      </c>
      <c r="AO28" s="314" t="e">
        <f t="shared" si="6"/>
        <v>#DIV/0!</v>
      </c>
      <c r="AP28" s="322">
        <f>Яра!C27</f>
        <v>10</v>
      </c>
      <c r="AQ28" s="323">
        <f>Яра!D27</f>
        <v>28.131509999999999</v>
      </c>
      <c r="AR28" s="314">
        <f t="shared" si="24"/>
        <v>281.31509999999997</v>
      </c>
      <c r="AS28" s="316">
        <f>Яра!C28</f>
        <v>0</v>
      </c>
      <c r="AT28" s="323">
        <f>Яра!D28</f>
        <v>0</v>
      </c>
      <c r="AU28" s="314" t="e">
        <f t="shared" si="25"/>
        <v>#DIV/0!</v>
      </c>
      <c r="AV28" s="322"/>
      <c r="AW28" s="322"/>
      <c r="AX28" s="314" t="e">
        <f t="shared" si="26"/>
        <v>#DIV/0!</v>
      </c>
      <c r="AY28" s="314">
        <f>Яра!C31</f>
        <v>0</v>
      </c>
      <c r="AZ28" s="317">
        <f>Яра!D31</f>
        <v>76.0351</v>
      </c>
      <c r="BA28" s="314" t="e">
        <f t="shared" si="27"/>
        <v>#DIV/0!</v>
      </c>
      <c r="BB28" s="314"/>
      <c r="BC28" s="314"/>
      <c r="BD28" s="314"/>
      <c r="BE28" s="314">
        <f>Яра!C34</f>
        <v>430.58499999999998</v>
      </c>
      <c r="BF28" s="314">
        <v>0</v>
      </c>
      <c r="BG28" s="314">
        <f t="shared" si="28"/>
        <v>0</v>
      </c>
      <c r="BH28" s="314"/>
      <c r="BI28" s="314"/>
      <c r="BJ28" s="314" t="e">
        <f t="shared" si="29"/>
        <v>#DIV/0!</v>
      </c>
      <c r="BK28" s="314"/>
      <c r="BL28" s="314"/>
      <c r="BM28" s="314"/>
      <c r="BN28" s="314">
        <f>Яра!C35</f>
        <v>0</v>
      </c>
      <c r="BO28" s="324">
        <f>Яра!D35</f>
        <v>42.517069999999997</v>
      </c>
      <c r="BP28" s="307" t="e">
        <f t="shared" si="30"/>
        <v>#DIV/0!</v>
      </c>
      <c r="BQ28" s="314">
        <f>Яра!C37</f>
        <v>0</v>
      </c>
      <c r="BR28" s="314">
        <f>Яра!D37</f>
        <v>0</v>
      </c>
      <c r="BS28" s="314" t="e">
        <f t="shared" si="31"/>
        <v>#DIV/0!</v>
      </c>
      <c r="BT28" s="314"/>
      <c r="BU28" s="314"/>
      <c r="BV28" s="325" t="e">
        <f t="shared" si="32"/>
        <v>#DIV/0!</v>
      </c>
      <c r="BW28" s="325"/>
      <c r="BX28" s="325"/>
      <c r="BY28" s="325" t="e">
        <f t="shared" si="33"/>
        <v>#DIV/0!</v>
      </c>
      <c r="BZ28" s="312">
        <f t="shared" si="34"/>
        <v>10014.204150000001</v>
      </c>
      <c r="CA28" s="312">
        <f t="shared" si="35"/>
        <v>3348.67733</v>
      </c>
      <c r="CB28" s="314">
        <f t="shared" si="53"/>
        <v>33.439275651275793</v>
      </c>
      <c r="CC28" s="314">
        <f>Яра!C42</f>
        <v>1852.8</v>
      </c>
      <c r="CD28" s="314">
        <f>Яра!D42</f>
        <v>1482.675</v>
      </c>
      <c r="CE28" s="314">
        <f t="shared" si="36"/>
        <v>80.023477979274617</v>
      </c>
      <c r="CF28" s="314">
        <f>Яра!C43</f>
        <v>494</v>
      </c>
      <c r="CG28" s="314">
        <f>Яра!D43</f>
        <v>397</v>
      </c>
      <c r="CH28" s="314">
        <f t="shared" si="37"/>
        <v>80.364372469635626</v>
      </c>
      <c r="CI28" s="314">
        <f>Яра!C44</f>
        <v>4591.6011500000004</v>
      </c>
      <c r="CJ28" s="314">
        <f>Яра!D44</f>
        <v>750.57375999999999</v>
      </c>
      <c r="CK28" s="314">
        <f t="shared" si="7"/>
        <v>16.34666721868906</v>
      </c>
      <c r="CL28" s="314">
        <f>Яра!C45</f>
        <v>182.04300000000001</v>
      </c>
      <c r="CM28" s="314">
        <f>Яра!D45</f>
        <v>135.3964</v>
      </c>
      <c r="CN28" s="314">
        <f t="shared" si="8"/>
        <v>74.376054009217597</v>
      </c>
      <c r="CO28" s="314">
        <f>Яра!C47</f>
        <v>2893.76</v>
      </c>
      <c r="CP28" s="314">
        <f>Яра!D47</f>
        <v>583.03216999999995</v>
      </c>
      <c r="CQ28" s="314"/>
      <c r="CR28" s="327">
        <f>Яра!C51</f>
        <v>0</v>
      </c>
      <c r="CS28" s="314">
        <f>Яра!D51</f>
        <v>0</v>
      </c>
      <c r="CT28" s="314" t="e">
        <f t="shared" si="9"/>
        <v>#DIV/0!</v>
      </c>
      <c r="CU28" s="314"/>
      <c r="CV28" s="314"/>
      <c r="CW28" s="314"/>
      <c r="CX28" s="322"/>
      <c r="CY28" s="322"/>
      <c r="CZ28" s="314" t="e">
        <f t="shared" si="38"/>
        <v>#DIV/0!</v>
      </c>
      <c r="DA28" s="314"/>
      <c r="DB28" s="314">
        <f>Яра!D46</f>
        <v>0</v>
      </c>
      <c r="DC28" s="314" t="e">
        <f>DB28/DA28</f>
        <v>#DIV/0!</v>
      </c>
      <c r="DD28" s="314"/>
      <c r="DE28" s="314"/>
      <c r="DF28" s="314"/>
      <c r="DG28" s="316">
        <f t="shared" si="39"/>
        <v>14272.412499999999</v>
      </c>
      <c r="DH28" s="316">
        <f t="shared" si="39"/>
        <v>5104.8450000000003</v>
      </c>
      <c r="DI28" s="314">
        <f t="shared" si="40"/>
        <v>35.767218751560051</v>
      </c>
      <c r="DJ28" s="322">
        <f t="shared" si="41"/>
        <v>1320</v>
      </c>
      <c r="DK28" s="322">
        <f t="shared" si="41"/>
        <v>1101.4256800000003</v>
      </c>
      <c r="DL28" s="314">
        <f t="shared" si="42"/>
        <v>83.441339393939415</v>
      </c>
      <c r="DM28" s="314">
        <f>Яра!C59</f>
        <v>1267.0999999999999</v>
      </c>
      <c r="DN28" s="314">
        <f>Яра!D59</f>
        <v>1073.5261800000001</v>
      </c>
      <c r="DO28" s="314">
        <f t="shared" si="43"/>
        <v>84.723082629626717</v>
      </c>
      <c r="DP28" s="314">
        <f>Яра!C62</f>
        <v>20.13</v>
      </c>
      <c r="DQ28" s="314">
        <f>Яра!D62</f>
        <v>20.13</v>
      </c>
      <c r="DR28" s="314">
        <f t="shared" si="44"/>
        <v>100</v>
      </c>
      <c r="DS28" s="314">
        <f>Яра!C63</f>
        <v>5</v>
      </c>
      <c r="DT28" s="314">
        <f>Яра!D63</f>
        <v>0</v>
      </c>
      <c r="DU28" s="314">
        <f t="shared" si="45"/>
        <v>0</v>
      </c>
      <c r="DV28" s="314">
        <f>Яра!C64</f>
        <v>27.77</v>
      </c>
      <c r="DW28" s="314">
        <f>Яра!D64</f>
        <v>7.7694999999999999</v>
      </c>
      <c r="DX28" s="314">
        <f t="shared" si="46"/>
        <v>27.97803384947785</v>
      </c>
      <c r="DY28" s="314">
        <f>Яра!C66</f>
        <v>179.892</v>
      </c>
      <c r="DZ28" s="314">
        <f>Яра!D65</f>
        <v>125.91989</v>
      </c>
      <c r="EA28" s="314">
        <f t="shared" si="47"/>
        <v>69.997492940208573</v>
      </c>
      <c r="EB28" s="314">
        <f>Яра!C67</f>
        <v>12.175000000000001</v>
      </c>
      <c r="EC28" s="451">
        <f>Яра!D67</f>
        <v>2.1749999999999998</v>
      </c>
      <c r="ED28" s="314">
        <f t="shared" si="48"/>
        <v>17.864476386036959</v>
      </c>
      <c r="EE28" s="322">
        <f>Яра!C73</f>
        <v>5391.1126599999998</v>
      </c>
      <c r="EF28" s="322">
        <f>Яра!D73</f>
        <v>1326.2535600000001</v>
      </c>
      <c r="EG28" s="314">
        <f t="shared" si="49"/>
        <v>24.600739098633493</v>
      </c>
      <c r="EH28" s="322">
        <f>Яра!C78</f>
        <v>770.34400000000005</v>
      </c>
      <c r="EI28" s="322">
        <f>Яра!D78</f>
        <v>572.32213999999999</v>
      </c>
      <c r="EJ28" s="314">
        <f t="shared" si="50"/>
        <v>74.294359403071866</v>
      </c>
      <c r="EK28" s="322">
        <f>Яра!C82</f>
        <v>6565.6698399999996</v>
      </c>
      <c r="EL28" s="328">
        <f>Яра!D82</f>
        <v>1943.52973</v>
      </c>
      <c r="EM28" s="314">
        <f t="shared" si="10"/>
        <v>29.601392963128347</v>
      </c>
      <c r="EN28" s="314">
        <f>Яра!C84</f>
        <v>0</v>
      </c>
      <c r="EO28" s="314">
        <f>Яра!D84</f>
        <v>0</v>
      </c>
      <c r="EP28" s="314" t="e">
        <f t="shared" si="11"/>
        <v>#DIV/0!</v>
      </c>
      <c r="EQ28" s="329">
        <f>Яра!C89</f>
        <v>33.219000000000001</v>
      </c>
      <c r="ER28" s="329">
        <f>Яра!D89</f>
        <v>33.219000000000001</v>
      </c>
      <c r="ES28" s="314">
        <f t="shared" si="51"/>
        <v>100</v>
      </c>
      <c r="ET28" s="314">
        <f>Яра!C95</f>
        <v>0</v>
      </c>
      <c r="EU28" s="314">
        <f>Яра!D95</f>
        <v>0</v>
      </c>
      <c r="EV28" s="307" t="e">
        <f t="shared" si="52"/>
        <v>#DIV/0!</v>
      </c>
      <c r="EW28" s="321">
        <f t="shared" si="12"/>
        <v>-1214.8990599999979</v>
      </c>
      <c r="EX28" s="321">
        <f t="shared" si="13"/>
        <v>-145.76810000000023</v>
      </c>
      <c r="EY28" s="307">
        <f t="shared" si="54"/>
        <v>11.998371288557955</v>
      </c>
      <c r="EZ28" s="164"/>
      <c r="FA28" s="165"/>
      <c r="FC28" s="165"/>
    </row>
    <row r="29" spans="1:170" s="162" customFormat="1" ht="15" customHeight="1">
      <c r="A29" s="352">
        <v>16</v>
      </c>
      <c r="B29" s="353" t="s">
        <v>318</v>
      </c>
      <c r="C29" s="305">
        <f t="shared" si="14"/>
        <v>12332.066419999999</v>
      </c>
      <c r="D29" s="306">
        <f t="shared" si="0"/>
        <v>10769.24034</v>
      </c>
      <c r="E29" s="307">
        <f t="shared" si="1"/>
        <v>87.32713539828633</v>
      </c>
      <c r="F29" s="308">
        <f t="shared" si="2"/>
        <v>2115.6602800000001</v>
      </c>
      <c r="G29" s="308">
        <f t="shared" si="3"/>
        <v>1283.9312600000001</v>
      </c>
      <c r="H29" s="307">
        <f t="shared" si="15"/>
        <v>60.687023911041152</v>
      </c>
      <c r="I29" s="312">
        <f>Яро!C6</f>
        <v>109.68899999999999</v>
      </c>
      <c r="J29" s="489">
        <f>Яро!D6</f>
        <v>78.618260000000006</v>
      </c>
      <c r="K29" s="307">
        <f t="shared" si="16"/>
        <v>71.673786797217602</v>
      </c>
      <c r="L29" s="307">
        <f>Яро!C8</f>
        <v>157.55000000000001</v>
      </c>
      <c r="M29" s="307">
        <f>Яро!D8</f>
        <v>172.23365999999999</v>
      </c>
      <c r="N29" s="307">
        <f t="shared" si="17"/>
        <v>109.31999999999998</v>
      </c>
      <c r="O29" s="307">
        <f>Яро!C9</f>
        <v>1.69</v>
      </c>
      <c r="P29" s="307">
        <f>Яро!D9</f>
        <v>1.3094399999999999</v>
      </c>
      <c r="Q29" s="307">
        <f t="shared" si="18"/>
        <v>77.481656804733717</v>
      </c>
      <c r="R29" s="307">
        <f>Яро!C10</f>
        <v>263.14</v>
      </c>
      <c r="S29" s="307">
        <f>Яро!D10</f>
        <v>236.06182000000001</v>
      </c>
      <c r="T29" s="307">
        <f t="shared" si="19"/>
        <v>89.709591852245964</v>
      </c>
      <c r="U29" s="307">
        <f>Яро!C11</f>
        <v>0</v>
      </c>
      <c r="V29" s="311">
        <f>Яро!D11</f>
        <v>-29.12989</v>
      </c>
      <c r="W29" s="307" t="e">
        <f t="shared" si="20"/>
        <v>#DIV/0!</v>
      </c>
      <c r="X29" s="312">
        <f>Яро!C13</f>
        <v>5</v>
      </c>
      <c r="Y29" s="312">
        <f>Яро!D13</f>
        <v>0.77749999999999997</v>
      </c>
      <c r="Z29" s="307">
        <f t="shared" si="21"/>
        <v>15.55</v>
      </c>
      <c r="AA29" s="312">
        <f>Яро!C15</f>
        <v>228</v>
      </c>
      <c r="AB29" s="313">
        <f>Яро!D15</f>
        <v>122.37774</v>
      </c>
      <c r="AC29" s="307">
        <f t="shared" si="22"/>
        <v>53.674447368421049</v>
      </c>
      <c r="AD29" s="312">
        <f>Яро!C16</f>
        <v>1028</v>
      </c>
      <c r="AE29" s="312">
        <f>Яро!D16</f>
        <v>543.39756999999997</v>
      </c>
      <c r="AF29" s="307">
        <f t="shared" si="4"/>
        <v>52.859685797665371</v>
      </c>
      <c r="AG29" s="307">
        <f>Яро!C18</f>
        <v>5</v>
      </c>
      <c r="AH29" s="307">
        <f>Яро!D18</f>
        <v>3.65</v>
      </c>
      <c r="AI29" s="307">
        <f t="shared" si="23"/>
        <v>73</v>
      </c>
      <c r="AJ29" s="307"/>
      <c r="AK29" s="307"/>
      <c r="AL29" s="307" t="e">
        <f>AJ29/AK29*100</f>
        <v>#DIV/0!</v>
      </c>
      <c r="AM29" s="312">
        <v>0</v>
      </c>
      <c r="AN29" s="312">
        <v>0</v>
      </c>
      <c r="AO29" s="307" t="e">
        <f t="shared" si="6"/>
        <v>#DIV/0!</v>
      </c>
      <c r="AP29" s="312">
        <f>Яро!C26</f>
        <v>300</v>
      </c>
      <c r="AQ29" s="315">
        <f>Яро!D27</f>
        <v>140.12656999999999</v>
      </c>
      <c r="AR29" s="307">
        <f t="shared" si="24"/>
        <v>46.708856666666662</v>
      </c>
      <c r="AS29" s="316">
        <v>0</v>
      </c>
      <c r="AT29" s="315">
        <f>Яро!D28</f>
        <v>0</v>
      </c>
      <c r="AU29" s="307" t="e">
        <f t="shared" si="25"/>
        <v>#DIV/0!</v>
      </c>
      <c r="AV29" s="312"/>
      <c r="AW29" s="312"/>
      <c r="AX29" s="307" t="e">
        <f t="shared" si="26"/>
        <v>#DIV/0!</v>
      </c>
      <c r="AY29" s="307"/>
      <c r="AZ29" s="317">
        <f>Яро!D29</f>
        <v>5.4325999999999999</v>
      </c>
      <c r="BA29" s="307" t="e">
        <f t="shared" si="27"/>
        <v>#DIV/0!</v>
      </c>
      <c r="BB29" s="307"/>
      <c r="BC29" s="307"/>
      <c r="BD29" s="307"/>
      <c r="BE29" s="307">
        <f>Яро!C33</f>
        <v>17.591280000000001</v>
      </c>
      <c r="BF29" s="307">
        <f>Яро!D31</f>
        <v>6.399</v>
      </c>
      <c r="BG29" s="307">
        <f t="shared" si="28"/>
        <v>36.37597718869803</v>
      </c>
      <c r="BH29" s="307"/>
      <c r="BI29" s="307"/>
      <c r="BJ29" s="307" t="e">
        <f t="shared" si="29"/>
        <v>#DIV/0!</v>
      </c>
      <c r="BK29" s="307"/>
      <c r="BL29" s="307"/>
      <c r="BM29" s="307"/>
      <c r="BN29" s="307"/>
      <c r="BO29" s="318">
        <f>Яро!D34</f>
        <v>2.67699</v>
      </c>
      <c r="BP29" s="307" t="e">
        <f t="shared" si="30"/>
        <v>#DIV/0!</v>
      </c>
      <c r="BQ29" s="307">
        <f>Яро!C34</f>
        <v>0</v>
      </c>
      <c r="BR29" s="307">
        <v>0</v>
      </c>
      <c r="BS29" s="307" t="e">
        <f t="shared" si="31"/>
        <v>#DIV/0!</v>
      </c>
      <c r="BT29" s="307"/>
      <c r="BU29" s="307"/>
      <c r="BV29" s="319" t="e">
        <f t="shared" si="32"/>
        <v>#DIV/0!</v>
      </c>
      <c r="BW29" s="319"/>
      <c r="BX29" s="319"/>
      <c r="BY29" s="319" t="e">
        <f t="shared" si="33"/>
        <v>#DIV/0!</v>
      </c>
      <c r="BZ29" s="312">
        <f t="shared" si="34"/>
        <v>10216.406139999999</v>
      </c>
      <c r="CA29" s="312">
        <f t="shared" si="35"/>
        <v>9485.3090800000009</v>
      </c>
      <c r="CB29" s="307">
        <f t="shared" si="53"/>
        <v>92.843891971585251</v>
      </c>
      <c r="CC29" s="314">
        <f>Яро!C39</f>
        <v>550.70000000000005</v>
      </c>
      <c r="CD29" s="314">
        <f>Яро!D39</f>
        <v>440.69200000000001</v>
      </c>
      <c r="CE29" s="307">
        <f t="shared" si="36"/>
        <v>80.023969493372078</v>
      </c>
      <c r="CF29" s="307">
        <f>Яро!C40</f>
        <v>2145</v>
      </c>
      <c r="CG29" s="307">
        <f>Яро!D40</f>
        <v>1692.1428000000001</v>
      </c>
      <c r="CH29" s="307">
        <f t="shared" si="37"/>
        <v>78.887776223776228</v>
      </c>
      <c r="CI29" s="307">
        <f>Яро!C41</f>
        <v>1797.84664</v>
      </c>
      <c r="CJ29" s="307">
        <f>Яро!D41</f>
        <v>1667.7349999999999</v>
      </c>
      <c r="CK29" s="307">
        <f t="shared" si="7"/>
        <v>92.762917753652218</v>
      </c>
      <c r="CL29" s="307">
        <f>Яро!C42</f>
        <v>93.018000000000001</v>
      </c>
      <c r="CM29" s="307">
        <f>Яро!D42</f>
        <v>69.793599999999998</v>
      </c>
      <c r="CN29" s="307">
        <f t="shared" si="8"/>
        <v>75.03235932830205</v>
      </c>
      <c r="CO29" s="307">
        <f>Яро!C44</f>
        <v>5389.3578200000002</v>
      </c>
      <c r="CP29" s="307">
        <f>Яро!D44</f>
        <v>5374.4620000000004</v>
      </c>
      <c r="CQ29" s="307">
        <f>Яро!E44</f>
        <v>99.723606772875215</v>
      </c>
      <c r="CR29" s="311">
        <f>Яро!C45</f>
        <v>240.48367999999999</v>
      </c>
      <c r="CS29" s="307">
        <f>Яро!D45</f>
        <v>240.48367999999999</v>
      </c>
      <c r="CT29" s="307">
        <f t="shared" si="9"/>
        <v>100</v>
      </c>
      <c r="CU29" s="307"/>
      <c r="CV29" s="307"/>
      <c r="CW29" s="307"/>
      <c r="CX29" s="312"/>
      <c r="CY29" s="312"/>
      <c r="CZ29" s="307" t="e">
        <f t="shared" si="38"/>
        <v>#DIV/0!</v>
      </c>
      <c r="DA29" s="307"/>
      <c r="DB29" s="307"/>
      <c r="DC29" s="307"/>
      <c r="DD29" s="307"/>
      <c r="DE29" s="307"/>
      <c r="DF29" s="307"/>
      <c r="DG29" s="316">
        <f t="shared" si="39"/>
        <v>12384.340849999999</v>
      </c>
      <c r="DH29" s="316">
        <f t="shared" si="39"/>
        <v>10658.231749999999</v>
      </c>
      <c r="DI29" s="307">
        <f t="shared" si="40"/>
        <v>86.062164140128615</v>
      </c>
      <c r="DJ29" s="312">
        <f t="shared" si="41"/>
        <v>1294.6619999999998</v>
      </c>
      <c r="DK29" s="312">
        <f t="shared" si="41"/>
        <v>881.13025000000005</v>
      </c>
      <c r="DL29" s="307">
        <f t="shared" si="42"/>
        <v>68.058709531908718</v>
      </c>
      <c r="DM29" s="307">
        <f>Яро!C55</f>
        <v>1286.5719999999999</v>
      </c>
      <c r="DN29" s="307">
        <f>Яро!D55</f>
        <v>878.04075</v>
      </c>
      <c r="DO29" s="307">
        <f t="shared" si="43"/>
        <v>68.246530314665648</v>
      </c>
      <c r="DP29" s="307">
        <f>Яро!C58</f>
        <v>0</v>
      </c>
      <c r="DQ29" s="307">
        <f>Яро!D58</f>
        <v>0</v>
      </c>
      <c r="DR29" s="307" t="e">
        <f t="shared" si="44"/>
        <v>#DIV/0!</v>
      </c>
      <c r="DS29" s="307">
        <f>Яро!C59</f>
        <v>5</v>
      </c>
      <c r="DT29" s="307">
        <f>Яро!D59</f>
        <v>0</v>
      </c>
      <c r="DU29" s="307">
        <f t="shared" si="45"/>
        <v>0</v>
      </c>
      <c r="DV29" s="307">
        <f>Яро!C60</f>
        <v>3.09</v>
      </c>
      <c r="DW29" s="307">
        <f>Яро!D60</f>
        <v>3.0895000000000001</v>
      </c>
      <c r="DX29" s="307">
        <f t="shared" si="46"/>
        <v>99.983818770226549</v>
      </c>
      <c r="DY29" s="307">
        <f>Яро!C61</f>
        <v>89.944999999999993</v>
      </c>
      <c r="DZ29" s="307">
        <f>Яро!D61</f>
        <v>43.616230000000002</v>
      </c>
      <c r="EA29" s="307">
        <f t="shared" si="47"/>
        <v>48.492111846128196</v>
      </c>
      <c r="EB29" s="307">
        <f>Яро!C63</f>
        <v>18.399999999999999</v>
      </c>
      <c r="EC29" s="344">
        <f>Яро!D63</f>
        <v>6.1354300000000004</v>
      </c>
      <c r="ED29" s="307">
        <f t="shared" si="48"/>
        <v>33.344728260869573</v>
      </c>
      <c r="EE29" s="312">
        <f>Яро!C69</f>
        <v>4145.6548999999995</v>
      </c>
      <c r="EF29" s="312">
        <f>Яро!D69</f>
        <v>3728.3916899999999</v>
      </c>
      <c r="EG29" s="307">
        <f t="shared" si="49"/>
        <v>89.93492656612591</v>
      </c>
      <c r="EH29" s="312">
        <f>Яро!C74</f>
        <v>448.59332999999998</v>
      </c>
      <c r="EI29" s="312">
        <f>Яро!D74</f>
        <v>351.56835000000001</v>
      </c>
      <c r="EJ29" s="307">
        <f t="shared" si="50"/>
        <v>78.371283407178609</v>
      </c>
      <c r="EK29" s="312">
        <f>Яро!C79</f>
        <v>6384.80062</v>
      </c>
      <c r="EL29" s="320">
        <f>Яро!D78</f>
        <v>5646.1048000000001</v>
      </c>
      <c r="EM29" s="307">
        <f t="shared" si="10"/>
        <v>88.430401136002899</v>
      </c>
      <c r="EN29" s="307">
        <f>Яро!C80</f>
        <v>0</v>
      </c>
      <c r="EO29" s="307">
        <f>Яро!D80</f>
        <v>0</v>
      </c>
      <c r="EP29" s="307" t="e">
        <f t="shared" si="11"/>
        <v>#DIV/0!</v>
      </c>
      <c r="EQ29" s="308">
        <f>Яро!C85</f>
        <v>2.2850000000000001</v>
      </c>
      <c r="ER29" s="308">
        <f>Яро!D85</f>
        <v>1.2849999999999999</v>
      </c>
      <c r="ES29" s="307">
        <f t="shared" si="51"/>
        <v>56.236323851203494</v>
      </c>
      <c r="ET29" s="307">
        <f>Яро!C91</f>
        <v>0</v>
      </c>
      <c r="EU29" s="307">
        <f>Яро!D91</f>
        <v>0</v>
      </c>
      <c r="EV29" s="307" t="e">
        <f t="shared" si="52"/>
        <v>#DIV/0!</v>
      </c>
      <c r="EW29" s="321">
        <f t="shared" si="12"/>
        <v>-52.274429999999484</v>
      </c>
      <c r="EX29" s="321">
        <f t="shared" si="13"/>
        <v>111.00859000000128</v>
      </c>
      <c r="EY29" s="307">
        <f t="shared" si="54"/>
        <v>-212.3573418208527</v>
      </c>
      <c r="EZ29" s="164"/>
      <c r="FA29" s="165"/>
      <c r="FC29" s="165"/>
    </row>
    <row r="30" spans="1:170" s="162" customFormat="1" ht="17.25" customHeight="1">
      <c r="A30" s="359"/>
      <c r="B30" s="360"/>
      <c r="C30" s="341"/>
      <c r="D30" s="342"/>
      <c r="E30" s="307"/>
      <c r="F30" s="308"/>
      <c r="G30" s="312"/>
      <c r="H30" s="307"/>
      <c r="I30" s="312"/>
      <c r="J30" s="490"/>
      <c r="K30" s="307"/>
      <c r="L30" s="307"/>
      <c r="M30" s="307"/>
      <c r="N30" s="307"/>
      <c r="O30" s="307"/>
      <c r="P30" s="307"/>
      <c r="Q30" s="307"/>
      <c r="R30" s="307"/>
      <c r="S30" s="307"/>
      <c r="T30" s="307"/>
      <c r="U30" s="307"/>
      <c r="V30" s="344"/>
      <c r="W30" s="307"/>
      <c r="X30" s="312"/>
      <c r="Y30" s="312"/>
      <c r="Z30" s="307"/>
      <c r="AA30" s="312"/>
      <c r="AB30" s="312"/>
      <c r="AC30" s="307"/>
      <c r="AD30" s="312"/>
      <c r="AE30" s="312"/>
      <c r="AF30" s="307"/>
      <c r="AG30" s="307"/>
      <c r="AH30" s="307"/>
      <c r="AI30" s="307"/>
      <c r="AJ30" s="307"/>
      <c r="AK30" s="307"/>
      <c r="AL30" s="307"/>
      <c r="AM30" s="312"/>
      <c r="AN30" s="312"/>
      <c r="AO30" s="307"/>
      <c r="AP30" s="312"/>
      <c r="AQ30" s="312"/>
      <c r="AR30" s="307"/>
      <c r="AS30" s="312"/>
      <c r="AT30" s="315"/>
      <c r="AU30" s="307"/>
      <c r="AV30" s="312"/>
      <c r="AW30" s="312"/>
      <c r="AX30" s="307"/>
      <c r="AY30" s="307"/>
      <c r="AZ30" s="317"/>
      <c r="BA30" s="307" t="e">
        <f t="shared" si="27"/>
        <v>#DIV/0!</v>
      </c>
      <c r="BB30" s="307"/>
      <c r="BC30" s="307"/>
      <c r="BD30" s="307"/>
      <c r="BE30" s="307"/>
      <c r="BF30" s="307"/>
      <c r="BG30" s="307"/>
      <c r="BH30" s="307"/>
      <c r="BI30" s="307"/>
      <c r="BJ30" s="307"/>
      <c r="BK30" s="307"/>
      <c r="BL30" s="307"/>
      <c r="BM30" s="307"/>
      <c r="BN30" s="307"/>
      <c r="BO30" s="307"/>
      <c r="BP30" s="307"/>
      <c r="BQ30" s="307"/>
      <c r="BR30" s="307"/>
      <c r="BS30" s="307"/>
      <c r="BT30" s="307"/>
      <c r="BU30" s="307"/>
      <c r="BV30" s="319"/>
      <c r="BW30" s="319"/>
      <c r="BX30" s="319"/>
      <c r="BY30" s="319"/>
      <c r="BZ30" s="343"/>
      <c r="CA30" s="312"/>
      <c r="CB30" s="307"/>
      <c r="CC30" s="307"/>
      <c r="CD30" s="307"/>
      <c r="CE30" s="307"/>
      <c r="CF30" s="307"/>
      <c r="CG30" s="307"/>
      <c r="CH30" s="307"/>
      <c r="CI30" s="307"/>
      <c r="CJ30" s="307"/>
      <c r="CK30" s="307"/>
      <c r="CL30" s="307"/>
      <c r="CM30" s="307"/>
      <c r="CN30" s="307"/>
      <c r="CO30" s="307"/>
      <c r="CP30" s="307"/>
      <c r="CQ30" s="307"/>
      <c r="CR30" s="344"/>
      <c r="CS30" s="307"/>
      <c r="CT30" s="307"/>
      <c r="CU30" s="307"/>
      <c r="CV30" s="307"/>
      <c r="CW30" s="307"/>
      <c r="CX30" s="312"/>
      <c r="CY30" s="312"/>
      <c r="CZ30" s="307"/>
      <c r="DA30" s="307"/>
      <c r="DB30" s="307"/>
      <c r="DC30" s="307"/>
      <c r="DD30" s="307"/>
      <c r="DE30" s="307"/>
      <c r="DF30" s="307"/>
      <c r="DG30" s="312"/>
      <c r="DH30" s="312"/>
      <c r="DI30" s="307"/>
      <c r="DJ30" s="312"/>
      <c r="DK30" s="343"/>
      <c r="DL30" s="307"/>
      <c r="DM30" s="307"/>
      <c r="DN30" s="307"/>
      <c r="DO30" s="307"/>
      <c r="DP30" s="307"/>
      <c r="DQ30" s="307"/>
      <c r="DR30" s="307"/>
      <c r="DS30" s="307"/>
      <c r="DT30" s="307"/>
      <c r="DU30" s="307"/>
      <c r="DV30" s="307"/>
      <c r="DW30" s="307"/>
      <c r="DX30" s="307"/>
      <c r="DY30" s="307"/>
      <c r="DZ30" s="318"/>
      <c r="EA30" s="307"/>
      <c r="EB30" s="307"/>
      <c r="EC30" s="344"/>
      <c r="ED30" s="307"/>
      <c r="EE30" s="312"/>
      <c r="EF30" s="312"/>
      <c r="EG30" s="307"/>
      <c r="EH30" s="312"/>
      <c r="EI30" s="312"/>
      <c r="EJ30" s="307"/>
      <c r="EK30" s="312"/>
      <c r="EL30" s="312"/>
      <c r="EM30" s="307"/>
      <c r="EN30" s="307"/>
      <c r="EO30" s="307"/>
      <c r="EP30" s="307"/>
      <c r="EQ30" s="308"/>
      <c r="ER30" s="308"/>
      <c r="ES30" s="307"/>
      <c r="ET30" s="307"/>
      <c r="EU30" s="307"/>
      <c r="EV30" s="307"/>
      <c r="EW30" s="321"/>
      <c r="EX30" s="321"/>
      <c r="EY30" s="307" t="e">
        <f t="shared" si="54"/>
        <v>#DIV/0!</v>
      </c>
      <c r="FA30" s="165"/>
      <c r="FC30" s="165"/>
    </row>
    <row r="31" spans="1:170" s="168" customFormat="1" ht="18.75">
      <c r="A31" s="521" t="s">
        <v>179</v>
      </c>
      <c r="B31" s="522"/>
      <c r="C31" s="345">
        <f>SUM(C14:C29)</f>
        <v>141337.42938999998</v>
      </c>
      <c r="D31" s="345">
        <f>SUM(D14:D29)</f>
        <v>98819.849090000003</v>
      </c>
      <c r="E31" s="346">
        <f>D31/C31*100</f>
        <v>69.917678223311313</v>
      </c>
      <c r="F31" s="347">
        <f>SUM(F14:F29)</f>
        <v>39496.26857</v>
      </c>
      <c r="G31" s="348">
        <f>SUM(G14:G29)</f>
        <v>25271.050220000001</v>
      </c>
      <c r="H31" s="346">
        <f>G31/F31*100</f>
        <v>63.98338662097062</v>
      </c>
      <c r="I31" s="348">
        <f>SUM(I14:I29)</f>
        <v>5296.6999999999989</v>
      </c>
      <c r="J31" s="491">
        <f>SUM(J14:J29)</f>
        <v>3770.615130000001</v>
      </c>
      <c r="K31" s="346">
        <f>J31/I31*100</f>
        <v>71.18800630581309</v>
      </c>
      <c r="L31" s="346">
        <f>SUM(L14:L29)</f>
        <v>3048.8849999999993</v>
      </c>
      <c r="M31" s="346">
        <f>SUM(M14:M29)</f>
        <v>3333.0728299999992</v>
      </c>
      <c r="N31" s="346">
        <f>M31/L31*100</f>
        <v>109.32104129870427</v>
      </c>
      <c r="O31" s="346">
        <f>SUM(O14:O29)</f>
        <v>32.633000000000003</v>
      </c>
      <c r="P31" s="346">
        <f>SUM(P14:P29)</f>
        <v>25.340129999999998</v>
      </c>
      <c r="Q31" s="346">
        <f>P31/O31*100</f>
        <v>77.651855483712794</v>
      </c>
      <c r="R31" s="346">
        <f>SUM(R14:R29)</f>
        <v>5092.3970000000008</v>
      </c>
      <c r="S31" s="346">
        <f>SUM(S14:S29)</f>
        <v>4568.2779300000002</v>
      </c>
      <c r="T31" s="346">
        <f>S31/R31*100</f>
        <v>89.707812057858007</v>
      </c>
      <c r="U31" s="346">
        <f>SUM(U14:U29)</f>
        <v>0</v>
      </c>
      <c r="V31" s="346">
        <f>SUM(V14:V29)</f>
        <v>-563.72284000000002</v>
      </c>
      <c r="W31" s="346" t="e">
        <f>V31/U31*100</f>
        <v>#DIV/0!</v>
      </c>
      <c r="X31" s="348">
        <f>SUM(X14:X29)</f>
        <v>470</v>
      </c>
      <c r="Y31" s="348">
        <f>SUM(Y14:Y29)</f>
        <v>582.31425000000013</v>
      </c>
      <c r="Z31" s="346">
        <f>Y31/X31*100</f>
        <v>123.89664893617025</v>
      </c>
      <c r="AA31" s="348">
        <f>SUM(AA14:AA29)</f>
        <v>4631</v>
      </c>
      <c r="AB31" s="348">
        <f>SUM(AB14:AB29)</f>
        <v>1651.7314999999999</v>
      </c>
      <c r="AC31" s="346">
        <f>AB31/AA31*100</f>
        <v>35.666843014467716</v>
      </c>
      <c r="AD31" s="348">
        <f>SUM(AD14:AD29)</f>
        <v>17719.37729</v>
      </c>
      <c r="AE31" s="348">
        <f>SUM(AE14:AE29)</f>
        <v>9252.6354999999985</v>
      </c>
      <c r="AF31" s="346">
        <f>AE31/AD31*100</f>
        <v>52.21761097226458</v>
      </c>
      <c r="AG31" s="349">
        <f>SUM(AG14:AG29)</f>
        <v>147</v>
      </c>
      <c r="AH31" s="346">
        <f>SUM(AH14:AH29)</f>
        <v>97.025000000000006</v>
      </c>
      <c r="AI31" s="307">
        <f t="shared" si="23"/>
        <v>66.003401360544217</v>
      </c>
      <c r="AJ31" s="348">
        <f>AJ14+AJ15+AJ16+AJ17+AJ18+AJ19+AJ20+AJ21+AJ22+AJ23+AJ24+AJ25+AJ26+AJ27+AJ28+AJ29</f>
        <v>0</v>
      </c>
      <c r="AK31" s="348">
        <f>AK14+AK15+AK16+AK17+AK18+AK19+AK20+AK21+AK22+AK23+AK24+AK25+AK26+AK27+AK28+AK29</f>
        <v>0</v>
      </c>
      <c r="AL31" s="307" t="e">
        <f>AK31/AJ31*100</f>
        <v>#DIV/0!</v>
      </c>
      <c r="AM31" s="348">
        <f>SUM(AM14:AM29)</f>
        <v>0</v>
      </c>
      <c r="AN31" s="348">
        <f>SUM(AN14:AN29)</f>
        <v>0</v>
      </c>
      <c r="AO31" s="346" t="e">
        <f>AN31/AM31*100</f>
        <v>#DIV/0!</v>
      </c>
      <c r="AP31" s="348">
        <f>SUM(AP14:AP29)</f>
        <v>1676.4</v>
      </c>
      <c r="AQ31" s="348">
        <f>SUM(AQ14:AQ29)</f>
        <v>1289.9838099999999</v>
      </c>
      <c r="AR31" s="346">
        <f>AQ31/AP31*100</f>
        <v>76.949642686709609</v>
      </c>
      <c r="AS31" s="348">
        <f>SUM(AS14:AS29)</f>
        <v>243.7</v>
      </c>
      <c r="AT31" s="348">
        <f>SUM(AT14:AT29)</f>
        <v>299.74405000000002</v>
      </c>
      <c r="AU31" s="346">
        <f>AT31/AS31*100</f>
        <v>122.99714813295036</v>
      </c>
      <c r="AV31" s="348">
        <f>SUM(AV14:AV29)</f>
        <v>0</v>
      </c>
      <c r="AW31" s="348">
        <f>SUM(AW14:AW29)</f>
        <v>0</v>
      </c>
      <c r="AX31" s="346" t="e">
        <f>AW31/AV31*100</f>
        <v>#DIV/0!</v>
      </c>
      <c r="AY31" s="346">
        <f>SUM(AY14:AY29)</f>
        <v>690</v>
      </c>
      <c r="AZ31" s="346">
        <f>SUM(AZ14:AZ29)</f>
        <v>842.47094000000004</v>
      </c>
      <c r="BA31" s="307">
        <f t="shared" si="27"/>
        <v>122.09723768115943</v>
      </c>
      <c r="BB31" s="307">
        <f>SUM(BB14:BB29)</f>
        <v>0</v>
      </c>
      <c r="BC31" s="307">
        <f>SUM(BC14:BC29)</f>
        <v>6.3845299999999998</v>
      </c>
      <c r="BD31" s="307" t="e">
        <f>BC31/BB31*100</f>
        <v>#DIV/0!</v>
      </c>
      <c r="BE31" s="347">
        <f>SUM(BE14:BE29)</f>
        <v>448.17627999999996</v>
      </c>
      <c r="BF31" s="348">
        <f>SUM(BF14:BF29)</f>
        <v>6.399</v>
      </c>
      <c r="BG31" s="348">
        <f t="shared" si="28"/>
        <v>1.4277864058312055</v>
      </c>
      <c r="BH31" s="348">
        <f>SUM(BH14:BH29)</f>
        <v>0</v>
      </c>
      <c r="BI31" s="348">
        <f>SUM(BI14:BI29)</f>
        <v>0</v>
      </c>
      <c r="BJ31" s="346" t="e">
        <f>BI31/BH31*100</f>
        <v>#DIV/0!</v>
      </c>
      <c r="BK31" s="346">
        <f>SUM(BK14:BK29)</f>
        <v>0</v>
      </c>
      <c r="BL31" s="346">
        <f>BL15+BL27+BL28+BL19+BL22+BL26+BL18</f>
        <v>0</v>
      </c>
      <c r="BM31" s="346" t="e">
        <f>BL31/BK31*100</f>
        <v>#DIV/0!</v>
      </c>
      <c r="BN31" s="346">
        <f>BN14+BN15+BN16+BN17+BN18+BN19+BN20+BN21+BN22+BN23+BN24+BN25+BN26+BN27+BN28+BN29</f>
        <v>0</v>
      </c>
      <c r="BO31" s="346">
        <f>BO14+BO15+BO16+BO17+BO18+BO19+BO20+BO21+BO22+BO23+BO24+BO25+BO26+BO27+BO28+BO29</f>
        <v>119.34111</v>
      </c>
      <c r="BP31" s="346" t="e">
        <f>BO31/BN31*100</f>
        <v>#DIV/0!</v>
      </c>
      <c r="BQ31" s="348">
        <f>SUM(BQ14:BQ29)</f>
        <v>0</v>
      </c>
      <c r="BR31" s="348">
        <f>SUM(BR14:BR29)</f>
        <v>-4.1781200000000007</v>
      </c>
      <c r="BS31" s="346" t="e">
        <f>BR31/BQ31*100</f>
        <v>#DIV/0!</v>
      </c>
      <c r="BT31" s="346">
        <f t="shared" ref="BT31:BY31" si="55">SUM(BT14:BT29)</f>
        <v>0</v>
      </c>
      <c r="BU31" s="346"/>
      <c r="BV31" s="346" t="e">
        <f t="shared" si="55"/>
        <v>#DIV/0!</v>
      </c>
      <c r="BW31" s="346">
        <f t="shared" si="55"/>
        <v>0</v>
      </c>
      <c r="BX31" s="346">
        <f t="shared" si="55"/>
        <v>0</v>
      </c>
      <c r="BY31" s="350" t="e">
        <f t="shared" si="55"/>
        <v>#DIV/0!</v>
      </c>
      <c r="BZ31" s="347">
        <f>SUM(BZ14:BZ29)</f>
        <v>101841.16081999999</v>
      </c>
      <c r="CA31" s="348">
        <f>SUM(CA14:CA29)</f>
        <v>73548.798869999984</v>
      </c>
      <c r="CB31" s="348">
        <f t="shared" si="53"/>
        <v>72.219128570219681</v>
      </c>
      <c r="CC31" s="348">
        <f>SUM(CC14:CC29)</f>
        <v>28294.000000000004</v>
      </c>
      <c r="CD31" s="348">
        <f>SUM(CD14:CD29)</f>
        <v>22861.466999999997</v>
      </c>
      <c r="CE31" s="348">
        <f>CD31/CC31*100</f>
        <v>80.799699582950424</v>
      </c>
      <c r="CF31" s="347">
        <f>SUM(CF14:CF29)</f>
        <v>7646.808</v>
      </c>
      <c r="CG31" s="348">
        <f>SUM(CG14:CG29)</f>
        <v>5727.6928000000007</v>
      </c>
      <c r="CH31" s="348">
        <f>CG31/CF31*100</f>
        <v>74.903054974049311</v>
      </c>
      <c r="CI31" s="348">
        <f>SUM(CI14:CI29)</f>
        <v>45410.773789999999</v>
      </c>
      <c r="CJ31" s="348">
        <f>SUM(CJ14:CJ29)</f>
        <v>29694.178510000002</v>
      </c>
      <c r="CK31" s="348">
        <f>CJ31/CI31*100</f>
        <v>65.39016191910612</v>
      </c>
      <c r="CL31" s="348">
        <f>SUM(CL14:CL29)</f>
        <v>2201.1</v>
      </c>
      <c r="CM31" s="348">
        <f>SUM(CM14:CM29)</f>
        <v>1624.5126</v>
      </c>
      <c r="CN31" s="348">
        <f t="shared" si="8"/>
        <v>73.804579528417619</v>
      </c>
      <c r="CO31" s="348">
        <f>SUM(CO14:CO29)</f>
        <v>14738.460950000001</v>
      </c>
      <c r="CP31" s="348">
        <f>SUM(CP14:CP29)</f>
        <v>10580.154170000002</v>
      </c>
      <c r="CQ31" s="348">
        <f>CP31/CO31*100</f>
        <v>71.786017589577426</v>
      </c>
      <c r="CR31" s="348">
        <f>SUM(CR14:CR29)</f>
        <v>3550.0180800000003</v>
      </c>
      <c r="CS31" s="348">
        <f>SUM(CS14:CS29)</f>
        <v>3060.7937900000002</v>
      </c>
      <c r="CT31" s="348">
        <f t="shared" si="9"/>
        <v>86.219104270026705</v>
      </c>
      <c r="CU31" s="348">
        <f>SUM(CU14:CU29)</f>
        <v>0</v>
      </c>
      <c r="CV31" s="348">
        <f>SUM(CV14:CV29)</f>
        <v>0</v>
      </c>
      <c r="CW31" s="348" t="e">
        <f>CV31/CU31*100</f>
        <v>#DIV/0!</v>
      </c>
      <c r="CX31" s="348">
        <f>SUM(CX14:CX29)</f>
        <v>0</v>
      </c>
      <c r="CY31" s="348">
        <f>SUM(CY14:CY29)</f>
        <v>0</v>
      </c>
      <c r="CZ31" s="346" t="e">
        <f>CY31/CX31*100</f>
        <v>#DIV/0!</v>
      </c>
      <c r="DA31" s="346">
        <f>DA14+DA15+DA16+DA17+DA18+DA19+DA20+DA21+DA22+DA23+DA24+DA25+DA26+DA27+DA28+DA29</f>
        <v>0</v>
      </c>
      <c r="DB31" s="346">
        <f>DB14+DB15+DB16+DB17+DB18+DB19+DB20+DB21+DB22+DB23+DB24+DB25+DB26+DB27+DB28+DB29</f>
        <v>0</v>
      </c>
      <c r="DC31" s="346" t="e">
        <f>DB31/DA31*100</f>
        <v>#DIV/0!</v>
      </c>
      <c r="DD31" s="346">
        <f>DD14+DD15+DD16+DD17+DD18+DD19+DD20+DD21+DD22+DD23+DD24+DD25+DD26+DD27+DD28+DD29</f>
        <v>0</v>
      </c>
      <c r="DE31" s="346">
        <f>DE14+DE15+DE16+DE17+DE18+DE19+DE20+DE21+DE22+DE23+DE24+DE25+DE26+DE27+DE28+DE29</f>
        <v>0</v>
      </c>
      <c r="DF31" s="346">
        <v>0</v>
      </c>
      <c r="DG31" s="347">
        <f>SUM(DG14:DG29)</f>
        <v>148933.72714999999</v>
      </c>
      <c r="DH31" s="347">
        <f>SUM(DH14:DH29)</f>
        <v>98476.439350000001</v>
      </c>
      <c r="DI31" s="346">
        <f>DH31/DG31*100</f>
        <v>66.120979602436549</v>
      </c>
      <c r="DJ31" s="347">
        <f>SUM(DJ14:DJ29)</f>
        <v>22404.489890000001</v>
      </c>
      <c r="DK31" s="347">
        <f>SUM(DK14:DK29)</f>
        <v>15697.648970000002</v>
      </c>
      <c r="DL31" s="346">
        <f>DK31/DJ31*100</f>
        <v>70.06474616057416</v>
      </c>
      <c r="DM31" s="348">
        <f>SUM(DM14:DM29)</f>
        <v>21807.43289</v>
      </c>
      <c r="DN31" s="347">
        <f>SUM(DN14:DN29)</f>
        <v>15344.383399999999</v>
      </c>
      <c r="DO31" s="346">
        <f>DN31/DM31*100</f>
        <v>70.363088940359901</v>
      </c>
      <c r="DP31" s="348">
        <f>SUM(DP14:DP29)</f>
        <v>20.13</v>
      </c>
      <c r="DQ31" s="348">
        <f>SUM(DQ14:DQ29)</f>
        <v>20.13</v>
      </c>
      <c r="DR31" s="346">
        <f>DQ31/DP31*100</f>
        <v>100</v>
      </c>
      <c r="DS31" s="351">
        <f>SUM(DS14:DS29)</f>
        <v>80</v>
      </c>
      <c r="DT31" s="346">
        <f>SUM(DT14:DT29)</f>
        <v>0</v>
      </c>
      <c r="DU31" s="346">
        <f>DT31/DS31*100</f>
        <v>0</v>
      </c>
      <c r="DV31" s="346">
        <f>SUM(DV14:DV29)</f>
        <v>496.92700000000002</v>
      </c>
      <c r="DW31" s="346">
        <f>SUM(DW14:DW29)</f>
        <v>333.13557000000003</v>
      </c>
      <c r="DX31" s="307">
        <f>DW31/DV31*100</f>
        <v>67.039136533132634</v>
      </c>
      <c r="DY31" s="346">
        <f>SUM(DY14:DY29)</f>
        <v>2158.6999999999998</v>
      </c>
      <c r="DZ31" s="351">
        <f>SUM(DZ14:DZ29)</f>
        <v>1439.9174800000001</v>
      </c>
      <c r="EA31" s="348">
        <f t="shared" si="47"/>
        <v>66.702991615324052</v>
      </c>
      <c r="EB31" s="351">
        <f>SUM(EB14:EB29)</f>
        <v>447.06687999999997</v>
      </c>
      <c r="EC31" s="453">
        <f>SUM(EC14:EC29)</f>
        <v>113.08337999999999</v>
      </c>
      <c r="ED31" s="307">
        <f t="shared" si="48"/>
        <v>25.294510745237936</v>
      </c>
      <c r="EE31" s="348">
        <f>SUM(EE14:EE29)</f>
        <v>60002.24381</v>
      </c>
      <c r="EF31" s="347">
        <f>SUM(EF14:EF29)</f>
        <v>40331.967599999996</v>
      </c>
      <c r="EG31" s="346">
        <f>EF31/EE31*100</f>
        <v>67.217432280887891</v>
      </c>
      <c r="EH31" s="348">
        <f>SUM(EH14:EH29)</f>
        <v>23709.039330000003</v>
      </c>
      <c r="EI31" s="347">
        <f>SUM(EI14:EI29)</f>
        <v>16688.645909999999</v>
      </c>
      <c r="EJ31" s="346">
        <f>EI31/EH31*100</f>
        <v>70.389380513124294</v>
      </c>
      <c r="EK31" s="347">
        <f>SUM(EK14:EK29)</f>
        <v>39915.136310000002</v>
      </c>
      <c r="EL31" s="347">
        <f>SUM(EL14:EL29)</f>
        <v>24077.188009999998</v>
      </c>
      <c r="EM31" s="346">
        <f>EL31/EK31*100</f>
        <v>60.320946477559445</v>
      </c>
      <c r="EN31" s="347">
        <f>SUM(EN14:EN29)</f>
        <v>0</v>
      </c>
      <c r="EO31" s="347">
        <f>SUM(EO14:EO29)</f>
        <v>0</v>
      </c>
      <c r="EP31" s="346" t="e">
        <f>EO31/EN31*100</f>
        <v>#DIV/0!</v>
      </c>
      <c r="EQ31" s="348">
        <f>SUM(EQ14:EQ29)</f>
        <v>297.05092999999999</v>
      </c>
      <c r="ER31" s="348">
        <f>SUM(ER14:ER29)</f>
        <v>127.988</v>
      </c>
      <c r="ES31" s="346">
        <f>ER31/EQ31*100</f>
        <v>43.086214205759262</v>
      </c>
      <c r="ET31" s="346">
        <f>SUM(ET14:ET29)</f>
        <v>0</v>
      </c>
      <c r="EU31" s="349">
        <f>SUM(EU14:EU29)</f>
        <v>0</v>
      </c>
      <c r="EV31" s="307" t="e">
        <f>EU31/ET31*100</f>
        <v>#DIV/0!</v>
      </c>
      <c r="EW31" s="351">
        <f>SUM(EW14:EW29)</f>
        <v>-7596.2977599999977</v>
      </c>
      <c r="EX31" s="346">
        <f>SUM(EX14:EX29)</f>
        <v>343.40973999999733</v>
      </c>
      <c r="EY31" s="307">
        <f>EX31/EW31*100</f>
        <v>-4.5207514351043212</v>
      </c>
    </row>
    <row r="32" spans="1:170" s="170" customFormat="1" ht="27.75" customHeight="1">
      <c r="C32" s="169">
        <v>141337.42939</v>
      </c>
      <c r="D32" s="169">
        <v>98819.849090000003</v>
      </c>
      <c r="E32" s="169"/>
      <c r="F32" s="169">
        <v>39496.26857</v>
      </c>
      <c r="G32" s="169">
        <v>25271.050220000001</v>
      </c>
      <c r="H32" s="169"/>
      <c r="I32" s="169">
        <v>5296.7</v>
      </c>
      <c r="J32" s="169">
        <v>3770.6151300000001</v>
      </c>
      <c r="K32" s="169"/>
      <c r="L32" s="169">
        <v>3048.8850000000002</v>
      </c>
      <c r="M32" s="169">
        <v>3333.0728300000001</v>
      </c>
      <c r="N32" s="169"/>
      <c r="O32" s="169">
        <v>32.633000000000003</v>
      </c>
      <c r="P32" s="169">
        <v>25.340129999999998</v>
      </c>
      <c r="Q32" s="169"/>
      <c r="R32" s="169">
        <v>5092.3969999999999</v>
      </c>
      <c r="S32" s="169">
        <v>4568.2779300000002</v>
      </c>
      <c r="T32" s="169"/>
      <c r="U32" s="169" t="e">
        <f>#REF!-U31</f>
        <v>#REF!</v>
      </c>
      <c r="V32" s="169">
        <v>-563.72284000000002</v>
      </c>
      <c r="W32" s="169"/>
      <c r="X32" s="169">
        <v>470</v>
      </c>
      <c r="Y32" s="169">
        <v>582.31425000000002</v>
      </c>
      <c r="Z32" s="169"/>
      <c r="AA32" s="169">
        <v>4631</v>
      </c>
      <c r="AB32" s="169">
        <v>1651.7315000000001</v>
      </c>
      <c r="AC32" s="169"/>
      <c r="AD32" s="169">
        <v>17719.37729</v>
      </c>
      <c r="AE32" s="169">
        <v>9252.6355000000003</v>
      </c>
      <c r="AF32" s="169"/>
      <c r="AG32" s="169">
        <v>147</v>
      </c>
      <c r="AH32" s="169">
        <v>97.025000000000006</v>
      </c>
      <c r="AI32" s="169"/>
      <c r="AJ32" s="169" t="e">
        <f>#REF!-AJ31</f>
        <v>#REF!</v>
      </c>
      <c r="AK32" s="169" t="e">
        <f>#REF!-AK31</f>
        <v>#REF!</v>
      </c>
      <c r="AL32" s="169"/>
      <c r="AM32" s="169" t="e">
        <f>#REF!-AM31</f>
        <v>#REF!</v>
      </c>
      <c r="AN32" s="169" t="e">
        <f>#REF!-AN31</f>
        <v>#REF!</v>
      </c>
      <c r="AO32" s="169"/>
      <c r="AP32" s="169">
        <v>1676.4</v>
      </c>
      <c r="AQ32" s="169">
        <v>1289.9838099999999</v>
      </c>
      <c r="AR32" s="169"/>
      <c r="AS32" s="169">
        <v>243.7</v>
      </c>
      <c r="AT32" s="169">
        <v>299.74405000000002</v>
      </c>
      <c r="AU32" s="169"/>
      <c r="AV32" s="169" t="e">
        <f>#REF!-AV31</f>
        <v>#REF!</v>
      </c>
      <c r="AW32" s="169" t="e">
        <f>#REF!-AW31</f>
        <v>#REF!</v>
      </c>
      <c r="AX32" s="169" t="e">
        <f>#REF!-AX31</f>
        <v>#REF!</v>
      </c>
      <c r="AY32" s="169">
        <v>690</v>
      </c>
      <c r="AZ32" s="169">
        <v>842.47094000000004</v>
      </c>
      <c r="BA32" s="169"/>
      <c r="BB32" s="169" t="e">
        <f>#REF!-BB31</f>
        <v>#REF!</v>
      </c>
      <c r="BC32" s="169" t="e">
        <f>#REF!-BC31</f>
        <v>#REF!</v>
      </c>
      <c r="BD32" s="169" t="e">
        <f>#REF!-BD31</f>
        <v>#REF!</v>
      </c>
      <c r="BE32" s="169">
        <v>448.17628000000002</v>
      </c>
      <c r="BF32" s="169">
        <v>6.399</v>
      </c>
      <c r="BG32" s="169"/>
      <c r="BH32" s="169" t="e">
        <f>#REF!-BH31</f>
        <v>#REF!</v>
      </c>
      <c r="BI32" s="169" t="e">
        <f>#REF!-BI31</f>
        <v>#REF!</v>
      </c>
      <c r="BJ32" s="169" t="e">
        <f>#REF!-BJ31</f>
        <v>#REF!</v>
      </c>
      <c r="BK32" s="169" t="e">
        <f>#REF!-BK31</f>
        <v>#REF!</v>
      </c>
      <c r="BL32" s="169" t="e">
        <f>#REF!-BL31</f>
        <v>#REF!</v>
      </c>
      <c r="BM32" s="169" t="e">
        <f>#REF!-BM31</f>
        <v>#REF!</v>
      </c>
      <c r="BN32" s="169">
        <v>0</v>
      </c>
      <c r="BO32" s="169">
        <v>119.34111</v>
      </c>
      <c r="BP32" s="169"/>
      <c r="BQ32" s="169" t="e">
        <f>#REF!-BQ31</f>
        <v>#REF!</v>
      </c>
      <c r="BR32" s="169">
        <v>-4.1781199999999998</v>
      </c>
      <c r="BS32" s="169"/>
      <c r="BT32" s="169" t="e">
        <f>#REF!-BT31</f>
        <v>#REF!</v>
      </c>
      <c r="BU32" s="169" t="e">
        <f>#REF!-BU31</f>
        <v>#REF!</v>
      </c>
      <c r="BV32" s="169" t="e">
        <f>#REF!-BV31</f>
        <v>#REF!</v>
      </c>
      <c r="BW32" s="169" t="e">
        <f>#REF!-BW31</f>
        <v>#REF!</v>
      </c>
      <c r="BX32" s="169" t="e">
        <f>#REF!-BX31</f>
        <v>#REF!</v>
      </c>
      <c r="BY32" s="169" t="e">
        <f>#REF!-BY31</f>
        <v>#REF!</v>
      </c>
      <c r="BZ32" s="169">
        <v>101841.16082</v>
      </c>
      <c r="CA32" s="169">
        <v>73548.798869999999</v>
      </c>
      <c r="CB32" s="169"/>
      <c r="CC32" s="169">
        <v>28294</v>
      </c>
      <c r="CD32" s="169">
        <v>22861.467000000001</v>
      </c>
      <c r="CE32" s="169"/>
      <c r="CF32" s="169">
        <v>7646.808</v>
      </c>
      <c r="CG32" s="169">
        <v>5727.6927999999998</v>
      </c>
      <c r="CH32" s="169"/>
      <c r="CI32" s="169">
        <v>45410.773789999999</v>
      </c>
      <c r="CJ32" s="169">
        <v>29694.178510000002</v>
      </c>
      <c r="CK32" s="169"/>
      <c r="CL32" s="169">
        <v>2201.1</v>
      </c>
      <c r="CM32" s="169">
        <v>1624.5126</v>
      </c>
      <c r="CN32" s="169"/>
      <c r="CO32" s="169">
        <v>14738.460950000001</v>
      </c>
      <c r="CP32" s="169">
        <v>10580.15417</v>
      </c>
      <c r="CQ32" s="169"/>
      <c r="CR32" s="169">
        <v>3550.0180799999998</v>
      </c>
      <c r="CS32" s="169">
        <v>3060.7937900000002</v>
      </c>
      <c r="CT32" s="169"/>
      <c r="CU32" s="169" t="e">
        <f>#REF!-CU31</f>
        <v>#REF!</v>
      </c>
      <c r="CV32" s="169" t="e">
        <f>-(#REF!-CV31)</f>
        <v>#REF!</v>
      </c>
      <c r="CW32" s="169"/>
      <c r="CX32" s="169" t="e">
        <f>#REF!-CX31</f>
        <v>#REF!</v>
      </c>
      <c r="CY32" s="169" t="e">
        <f>#REF!-CY31</f>
        <v>#REF!</v>
      </c>
      <c r="CZ32" s="169" t="e">
        <f>#REF!-CZ31</f>
        <v>#REF!</v>
      </c>
      <c r="DA32" s="169" t="e">
        <f>#REF!-DA31</f>
        <v>#REF!</v>
      </c>
      <c r="DB32" s="169" t="e">
        <f>#REF!-DB31</f>
        <v>#REF!</v>
      </c>
      <c r="DC32" s="169" t="e">
        <f>#REF!-DC31</f>
        <v>#REF!</v>
      </c>
      <c r="DD32" s="169" t="e">
        <f>#REF!-DD31</f>
        <v>#REF!</v>
      </c>
      <c r="DE32" s="169" t="e">
        <f>#REF!-DE31</f>
        <v>#REF!</v>
      </c>
      <c r="DF32" s="169"/>
      <c r="DG32" s="169">
        <v>148933.72714999999</v>
      </c>
      <c r="DH32" s="169">
        <v>98476.439350000001</v>
      </c>
      <c r="DI32" s="169"/>
      <c r="DJ32" s="169">
        <v>22404.489890000001</v>
      </c>
      <c r="DK32" s="169">
        <v>15697.64897</v>
      </c>
      <c r="DL32" s="169"/>
      <c r="DM32" s="169">
        <v>21807.43289</v>
      </c>
      <c r="DN32" s="169">
        <v>15344.383400000001</v>
      </c>
      <c r="DO32" s="169"/>
      <c r="DP32" s="169">
        <v>20.13</v>
      </c>
      <c r="DQ32" s="169">
        <v>20.13</v>
      </c>
      <c r="DR32" s="169"/>
      <c r="DS32" s="169">
        <v>80</v>
      </c>
      <c r="DT32" s="169" t="e">
        <f>#REF!-DT31</f>
        <v>#REF!</v>
      </c>
      <c r="DU32" s="169"/>
      <c r="DV32" s="169">
        <v>496.92700000000002</v>
      </c>
      <c r="DW32" s="169">
        <v>333.13556999999997</v>
      </c>
      <c r="DX32" s="169"/>
      <c r="DY32" s="169">
        <v>2158.6999999999998</v>
      </c>
      <c r="DZ32" s="169">
        <v>1439.9174800000001</v>
      </c>
      <c r="EA32" s="169"/>
      <c r="EB32" s="169">
        <v>447.06688000000003</v>
      </c>
      <c r="EC32" s="169">
        <v>113.08338000000001</v>
      </c>
      <c r="ED32" s="169"/>
      <c r="EE32" s="169">
        <v>60002.24381</v>
      </c>
      <c r="EF32" s="169">
        <v>40331.967600000004</v>
      </c>
      <c r="EG32" s="169"/>
      <c r="EH32" s="169">
        <v>23709.03933</v>
      </c>
      <c r="EI32" s="169">
        <v>16688.645909999999</v>
      </c>
      <c r="EJ32" s="169"/>
      <c r="EK32" s="169">
        <v>39915.136310000002</v>
      </c>
      <c r="EL32" s="169">
        <v>24077.188010000002</v>
      </c>
      <c r="EM32" s="169"/>
      <c r="EN32" s="169">
        <v>0</v>
      </c>
      <c r="EO32" s="169">
        <v>0</v>
      </c>
      <c r="EP32" s="169"/>
      <c r="EQ32" s="169">
        <v>297.05092999999999</v>
      </c>
      <c r="ER32" s="169">
        <v>127.988</v>
      </c>
      <c r="ES32" s="169"/>
      <c r="ET32" s="169" t="e">
        <f>#REF!-ET31</f>
        <v>#REF!</v>
      </c>
      <c r="EU32" s="169" t="e">
        <f>#REF!-EU31</f>
        <v>#REF!</v>
      </c>
      <c r="EV32" s="169"/>
      <c r="EW32" s="169">
        <v>-7596.2977600000004</v>
      </c>
      <c r="EX32" s="169">
        <v>343.40974</v>
      </c>
    </row>
    <row r="33" spans="3:155">
      <c r="C33" s="169">
        <f>C32-C31</f>
        <v>0</v>
      </c>
      <c r="D33" s="169">
        <f>D32-D31</f>
        <v>0</v>
      </c>
      <c r="E33" s="169"/>
      <c r="F33" s="169">
        <f>F32-F31</f>
        <v>0</v>
      </c>
      <c r="G33" s="169">
        <f>G32-G31</f>
        <v>0</v>
      </c>
      <c r="H33" s="169"/>
      <c r="I33" s="169">
        <f>I32-I31</f>
        <v>0</v>
      </c>
      <c r="J33" s="169">
        <f>J32-J31</f>
        <v>0</v>
      </c>
      <c r="K33" s="169"/>
      <c r="L33" s="169">
        <f>L32-L31</f>
        <v>0</v>
      </c>
      <c r="M33" s="169">
        <f>M32-M31</f>
        <v>0</v>
      </c>
      <c r="N33" s="169"/>
      <c r="O33" s="169">
        <f>O32-O31</f>
        <v>0</v>
      </c>
      <c r="P33" s="169">
        <f>P32-P31</f>
        <v>0</v>
      </c>
      <c r="Q33" s="169"/>
      <c r="R33" s="169">
        <f>R32-R31</f>
        <v>0</v>
      </c>
      <c r="S33" s="169">
        <f>S32-S31</f>
        <v>0</v>
      </c>
      <c r="T33" s="169"/>
      <c r="U33" s="169" t="e">
        <f>U32-U31</f>
        <v>#REF!</v>
      </c>
      <c r="V33" s="169">
        <f>V32-V31</f>
        <v>0</v>
      </c>
      <c r="W33" s="169"/>
      <c r="X33" s="169">
        <f>X32-X31</f>
        <v>0</v>
      </c>
      <c r="Y33" s="169">
        <f>Y32-Y31</f>
        <v>0</v>
      </c>
      <c r="Z33" s="169"/>
      <c r="AA33" s="169">
        <f>AA32-AA31</f>
        <v>0</v>
      </c>
      <c r="AB33" s="169">
        <f>AB32-AB31</f>
        <v>0</v>
      </c>
      <c r="AC33" s="169"/>
      <c r="AD33" s="169">
        <f>AD32-AD31</f>
        <v>0</v>
      </c>
      <c r="AE33" s="169">
        <f>AE32-AE31</f>
        <v>0</v>
      </c>
      <c r="AF33" s="169"/>
      <c r="AG33" s="169">
        <f>AG32-AG31</f>
        <v>0</v>
      </c>
      <c r="AH33" s="169">
        <f>AH32-AH31</f>
        <v>0</v>
      </c>
      <c r="AI33" s="169"/>
      <c r="AJ33" s="169" t="e">
        <f t="shared" ref="AJ33:AQ33" si="56">AJ32-AJ31</f>
        <v>#REF!</v>
      </c>
      <c r="AK33" s="169" t="e">
        <f t="shared" si="56"/>
        <v>#REF!</v>
      </c>
      <c r="AL33" s="169" t="e">
        <f t="shared" si="56"/>
        <v>#DIV/0!</v>
      </c>
      <c r="AM33" s="169" t="e">
        <f t="shared" si="56"/>
        <v>#REF!</v>
      </c>
      <c r="AN33" s="169" t="e">
        <f t="shared" si="56"/>
        <v>#REF!</v>
      </c>
      <c r="AO33" s="169" t="e">
        <f t="shared" si="56"/>
        <v>#DIV/0!</v>
      </c>
      <c r="AP33" s="169">
        <f t="shared" si="56"/>
        <v>0</v>
      </c>
      <c r="AQ33" s="169">
        <f t="shared" si="56"/>
        <v>0</v>
      </c>
      <c r="AR33" s="169"/>
      <c r="AS33" s="169">
        <f>AS32-AS31</f>
        <v>0</v>
      </c>
      <c r="AT33" s="169">
        <f>AT32-AT31</f>
        <v>0</v>
      </c>
      <c r="AU33" s="169"/>
      <c r="AV33" s="169" t="e">
        <f>AV32-AV31</f>
        <v>#REF!</v>
      </c>
      <c r="AW33" s="169" t="e">
        <f>AW32-AW31</f>
        <v>#REF!</v>
      </c>
      <c r="AX33" s="169" t="e">
        <f>AX32-AX31</f>
        <v>#REF!</v>
      </c>
      <c r="AY33" s="169">
        <f>AY32-AY31</f>
        <v>0</v>
      </c>
      <c r="AZ33" s="169">
        <f>AZ32-AZ31</f>
        <v>0</v>
      </c>
      <c r="BA33" s="169"/>
      <c r="BB33" s="169" t="e">
        <f>BB32-BB31</f>
        <v>#REF!</v>
      </c>
      <c r="BC33" s="169" t="e">
        <f>BC32-BC31</f>
        <v>#REF!</v>
      </c>
      <c r="BD33" s="169" t="e">
        <f>BD32-BD31</f>
        <v>#REF!</v>
      </c>
      <c r="BE33" s="169">
        <f>BE32-BE31</f>
        <v>0</v>
      </c>
      <c r="BF33" s="169">
        <f>BF32-BF31</f>
        <v>0</v>
      </c>
      <c r="BG33" s="169"/>
      <c r="BH33" s="169" t="e">
        <f t="shared" ref="BH33:BO33" si="57">BH32-BH31</f>
        <v>#REF!</v>
      </c>
      <c r="BI33" s="169" t="e">
        <f t="shared" si="57"/>
        <v>#REF!</v>
      </c>
      <c r="BJ33" s="169" t="e">
        <f t="shared" si="57"/>
        <v>#REF!</v>
      </c>
      <c r="BK33" s="169" t="e">
        <f t="shared" si="57"/>
        <v>#REF!</v>
      </c>
      <c r="BL33" s="169" t="e">
        <f t="shared" si="57"/>
        <v>#REF!</v>
      </c>
      <c r="BM33" s="169" t="e">
        <f t="shared" si="57"/>
        <v>#REF!</v>
      </c>
      <c r="BN33" s="169">
        <f t="shared" si="57"/>
        <v>0</v>
      </c>
      <c r="BO33" s="169">
        <f t="shared" si="57"/>
        <v>0</v>
      </c>
      <c r="BP33" s="169"/>
      <c r="BQ33" s="169" t="e">
        <f>BQ32-BQ31</f>
        <v>#REF!</v>
      </c>
      <c r="BR33" s="169">
        <f>BR32-BR31</f>
        <v>0</v>
      </c>
      <c r="BS33" s="169"/>
      <c r="BT33" s="169" t="e">
        <f t="shared" ref="BT33:CA33" si="58">BT32-BT31</f>
        <v>#REF!</v>
      </c>
      <c r="BU33" s="169" t="e">
        <f t="shared" si="58"/>
        <v>#REF!</v>
      </c>
      <c r="BV33" s="169" t="e">
        <f t="shared" si="58"/>
        <v>#REF!</v>
      </c>
      <c r="BW33" s="169" t="e">
        <f t="shared" si="58"/>
        <v>#REF!</v>
      </c>
      <c r="BX33" s="169" t="e">
        <f t="shared" si="58"/>
        <v>#REF!</v>
      </c>
      <c r="BY33" s="169" t="e">
        <f t="shared" si="58"/>
        <v>#REF!</v>
      </c>
      <c r="BZ33" s="169">
        <f t="shared" si="58"/>
        <v>0</v>
      </c>
      <c r="CA33" s="169">
        <f t="shared" si="58"/>
        <v>0</v>
      </c>
      <c r="CB33" s="169"/>
      <c r="CC33" s="169">
        <f>CC32-CC31</f>
        <v>0</v>
      </c>
      <c r="CD33" s="169">
        <f>CD32-CD31</f>
        <v>0</v>
      </c>
      <c r="CE33" s="169"/>
      <c r="CF33" s="169">
        <f>CF32-CF31</f>
        <v>0</v>
      </c>
      <c r="CG33" s="169">
        <f>CG32-CG31</f>
        <v>0</v>
      </c>
      <c r="CH33" s="169"/>
      <c r="CI33" s="169">
        <f>CI32-CI31</f>
        <v>0</v>
      </c>
      <c r="CJ33" s="169">
        <f>CJ32-CJ31</f>
        <v>0</v>
      </c>
      <c r="CK33" s="169"/>
      <c r="CL33" s="169">
        <f>CL32-CL31</f>
        <v>0</v>
      </c>
      <c r="CM33" s="169">
        <f>CM32-CM31</f>
        <v>0</v>
      </c>
      <c r="CN33" s="169"/>
      <c r="CO33" s="169">
        <f>CO32-CO31</f>
        <v>0</v>
      </c>
      <c r="CP33" s="169">
        <f>CP32-CP31</f>
        <v>0</v>
      </c>
      <c r="CQ33" s="169"/>
      <c r="CR33" s="169">
        <f>CR32-CR31</f>
        <v>0</v>
      </c>
      <c r="CS33" s="169">
        <f>CS32-CS31</f>
        <v>0</v>
      </c>
      <c r="CT33" s="169"/>
      <c r="CU33" s="169" t="e">
        <f>CU32-CU31</f>
        <v>#REF!</v>
      </c>
      <c r="CV33" s="169" t="e">
        <f>CV32-CV31</f>
        <v>#REF!</v>
      </c>
      <c r="CW33" s="169"/>
      <c r="CX33" s="169" t="e">
        <f t="shared" ref="CX33:DH33" si="59">CX32-CX31</f>
        <v>#REF!</v>
      </c>
      <c r="CY33" s="169" t="e">
        <f t="shared" si="59"/>
        <v>#REF!</v>
      </c>
      <c r="CZ33" s="169" t="e">
        <f t="shared" si="59"/>
        <v>#REF!</v>
      </c>
      <c r="DA33" s="169" t="e">
        <f t="shared" si="59"/>
        <v>#REF!</v>
      </c>
      <c r="DB33" s="169" t="e">
        <f t="shared" si="59"/>
        <v>#REF!</v>
      </c>
      <c r="DC33" s="169" t="e">
        <f t="shared" si="59"/>
        <v>#REF!</v>
      </c>
      <c r="DD33" s="169" t="e">
        <f t="shared" si="59"/>
        <v>#REF!</v>
      </c>
      <c r="DE33" s="169" t="e">
        <f t="shared" si="59"/>
        <v>#REF!</v>
      </c>
      <c r="DF33" s="169">
        <f t="shared" si="59"/>
        <v>0</v>
      </c>
      <c r="DG33" s="169">
        <f t="shared" si="59"/>
        <v>0</v>
      </c>
      <c r="DH33" s="169">
        <f t="shared" si="59"/>
        <v>0</v>
      </c>
      <c r="DI33" s="169"/>
      <c r="DJ33" s="169">
        <f>DJ32-DJ31</f>
        <v>0</v>
      </c>
      <c r="DK33" s="169">
        <f>DK32-DK31</f>
        <v>0</v>
      </c>
      <c r="DL33" s="169"/>
      <c r="DM33" s="169">
        <f>DM32-DM31</f>
        <v>0</v>
      </c>
      <c r="DN33" s="169">
        <f>DN32-DN31</f>
        <v>0</v>
      </c>
      <c r="DO33" s="169"/>
      <c r="DP33" s="169">
        <f>DP32-DP31</f>
        <v>0</v>
      </c>
      <c r="DQ33" s="169">
        <f>DQ32-DQ31</f>
        <v>0</v>
      </c>
      <c r="DR33" s="169"/>
      <c r="DS33" s="169">
        <f>DS32-DS31</f>
        <v>0</v>
      </c>
      <c r="DT33" s="169" t="e">
        <f>DT32-DT31</f>
        <v>#REF!</v>
      </c>
      <c r="DU33" s="169"/>
      <c r="DV33" s="169">
        <f>DV32-DV31</f>
        <v>0</v>
      </c>
      <c r="DW33" s="169">
        <f>DW32-DW31</f>
        <v>0</v>
      </c>
      <c r="DX33" s="169"/>
      <c r="DY33" s="169">
        <f>DY32-DY31</f>
        <v>0</v>
      </c>
      <c r="DZ33" s="169">
        <f>DZ32-DZ31</f>
        <v>0</v>
      </c>
      <c r="EA33" s="169"/>
      <c r="EB33" s="169">
        <f>EB32-EB31</f>
        <v>0</v>
      </c>
      <c r="EC33" s="169">
        <f>EC32-EC31</f>
        <v>0</v>
      </c>
      <c r="ED33" s="169"/>
      <c r="EE33" s="169">
        <f>EE32-EE31</f>
        <v>0</v>
      </c>
      <c r="EF33" s="169">
        <f>EF32-EF31</f>
        <v>0</v>
      </c>
      <c r="EG33" s="169"/>
      <c r="EH33" s="169">
        <f>EH32-EH31</f>
        <v>0</v>
      </c>
      <c r="EI33" s="169">
        <f>EI32-EI31</f>
        <v>0</v>
      </c>
      <c r="EJ33" s="169"/>
      <c r="EK33" s="169">
        <f>EK32-EK31</f>
        <v>0</v>
      </c>
      <c r="EL33" s="169">
        <f>EL32-EL31</f>
        <v>0</v>
      </c>
      <c r="EM33" s="169"/>
      <c r="EN33" s="169">
        <f>EN32-EN31</f>
        <v>0</v>
      </c>
      <c r="EO33" s="169">
        <f>EO32-EO31</f>
        <v>0</v>
      </c>
      <c r="EP33" s="169"/>
      <c r="EQ33" s="169">
        <f>EQ32-EQ31</f>
        <v>0</v>
      </c>
      <c r="ER33" s="169">
        <f>ER32-ER31</f>
        <v>0</v>
      </c>
      <c r="ES33" s="169"/>
      <c r="ET33" s="169" t="e">
        <f>ET32-ET31</f>
        <v>#REF!</v>
      </c>
      <c r="EU33" s="169" t="e">
        <f>EU32-EU31</f>
        <v>#REF!</v>
      </c>
      <c r="EV33" s="169"/>
      <c r="EW33" s="169">
        <f>EW32-EW31</f>
        <v>0</v>
      </c>
      <c r="EX33" s="169">
        <f>EX32-EX31</f>
        <v>2.6716406864579767E-12</v>
      </c>
      <c r="EY33" s="171"/>
    </row>
  </sheetData>
  <customSheetViews>
    <customSheetView guid="{61FF8493-E373-4DFF-BB86-59B971567639}" scale="75" showPageBreaks="1" printArea="1" hiddenColumns="1" view="pageBreakPreview">
      <selection activeCell="BO30" sqref="BO30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1"/>
    </customSheetView>
    <customSheetView guid="{5BFCA170-DEAE-4D2C-98A0-1E68B427AC01}" scale="75" showPageBreaks="1" printArea="1" hiddenColumns="1" view="pageBreakPreview" topLeftCell="A10">
      <pane xSplit="2" ySplit="4" topLeftCell="BN14" activePane="bottomRight" state="frozen"/>
      <selection pane="bottomRight" activeCell="BP33" sqref="BP33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2"/>
    </customSheetView>
    <customSheetView guid="{B31C8DB7-3E78-4144-A6B5-8DE36DE63F0E}" scale="75" showPageBreaks="1" printArea="1" hiddenColumns="1" view="pageBreakPreview" topLeftCell="A10">
      <pane xSplit="2" ySplit="4" topLeftCell="C14" activePane="bottomRight" state="frozen"/>
      <selection pane="bottomRight" activeCell="C14" sqref="C14:D29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3"/>
    </customSheetView>
    <customSheetView guid="{1A52382B-3765-4E8C-903F-6B8919B7242E}" scale="75" showPageBreaks="1" printArea="1" hiddenRows="1" hiddenColumns="1" view="pageBreakPreview" topLeftCell="A10">
      <pane xSplit="2" ySplit="4" topLeftCell="EL14" activePane="bottomRight" state="frozen"/>
      <selection pane="bottomRight" activeCell="EX36" sqref="EX36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4"/>
    </customSheetView>
    <customSheetView guid="{A54C432C-6C68-4B53-A75C-446EB3A61B2B}" scale="75" showPageBreaks="1" printArea="1" hiddenRows="1" hiddenColumns="1" view="pageBreakPreview" topLeftCell="A10">
      <pane xSplit="2" ySplit="4" topLeftCell="EK20" activePane="bottomRight" state="frozen"/>
      <selection pane="bottomRight" activeCell="EZ35" sqref="EZ35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5"/>
    </customSheetView>
    <customSheetView guid="{3DCB9AAA-F09C-4EA6-B992-F93E466D374A}" scale="75" showPageBreaks="1" printArea="1" hiddenRows="1" hiddenColumns="1" view="pageBreakPreview" topLeftCell="A10">
      <pane xSplit="2" ySplit="4" topLeftCell="DI14" activePane="bottomRight" state="frozen"/>
      <selection pane="bottomRight" activeCell="DV34" sqref="DV34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6"/>
    </customSheetView>
    <customSheetView guid="{1718F1EE-9F48-4DBE-9531-3B70F9C4A5DD}" scale="75" showPageBreaks="1" printArea="1" hiddenRows="1" hiddenColumns="1" view="pageBreakPreview" topLeftCell="A10">
      <pane xSplit="2" ySplit="4" topLeftCell="C14" activePane="bottomRight" state="frozen"/>
      <selection pane="bottomRight" activeCell="EZ31" sqref="EZ31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7"/>
    </customSheetView>
    <customSheetView guid="{42584DC0-1D41-4C93-9B38-C388E7B8DAC4}" scale="75" showPageBreaks="1" printArea="1" hiddenRows="1" hiddenColumns="1" view="pageBreakPreview" topLeftCell="BZ10">
      <selection activeCell="CA17" sqref="CA17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8"/>
    </customSheetView>
    <customSheetView guid="{B30CE22D-C12F-4E12-8BB9-3AAE0A6991CC}" scale="75" showPageBreaks="1" fitToPage="1" printArea="1" hiddenColumns="1" view="pageBreakPreview" topLeftCell="AR4">
      <selection activeCell="CA16" sqref="CA16"/>
      <colBreaks count="6" manualBreakCount="6">
        <brk id="17" max="30" man="1"/>
        <brk id="35" max="30" man="1"/>
        <brk id="59" max="29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50" fitToWidth="7" orientation="landscape" r:id="rId9"/>
    </customSheetView>
    <customSheetView guid="{61528DAC-5C4C-48F4-ADE2-8A724B05A086}" scale="75" showPageBreaks="1" printArea="1" hiddenColumns="1" view="pageBreakPreview">
      <selection activeCell="BO30" sqref="BO30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10"/>
    </customSheetView>
  </customSheetViews>
  <mergeCells count="69">
    <mergeCell ref="DD8:DF8"/>
    <mergeCell ref="AY9:BA11"/>
    <mergeCell ref="AV9:AX11"/>
    <mergeCell ref="AS9:AU11"/>
    <mergeCell ref="BB9:BD11"/>
    <mergeCell ref="CI9:CK11"/>
    <mergeCell ref="CL9:CN11"/>
    <mergeCell ref="CR9:CT11"/>
    <mergeCell ref="BW9:BY11"/>
    <mergeCell ref="DA9:DC11"/>
    <mergeCell ref="BZ8:CB11"/>
    <mergeCell ref="CC8:CN8"/>
    <mergeCell ref="CX8:CZ11"/>
    <mergeCell ref="CC9:CE11"/>
    <mergeCell ref="CF9:CH11"/>
    <mergeCell ref="DA8:DC8"/>
    <mergeCell ref="AD1:AF1"/>
    <mergeCell ref="I8:AX8"/>
    <mergeCell ref="AD2:AF2"/>
    <mergeCell ref="AD3:AF3"/>
    <mergeCell ref="X1:Z1"/>
    <mergeCell ref="B5:Z5"/>
    <mergeCell ref="I6:X6"/>
    <mergeCell ref="B4:Z4"/>
    <mergeCell ref="B7:B12"/>
    <mergeCell ref="C7:E11"/>
    <mergeCell ref="O9:Q11"/>
    <mergeCell ref="U9:W11"/>
    <mergeCell ref="X9:Z11"/>
    <mergeCell ref="F8:H11"/>
    <mergeCell ref="X3:Z3"/>
    <mergeCell ref="I9:K11"/>
    <mergeCell ref="A31:B31"/>
    <mergeCell ref="BT9:BV11"/>
    <mergeCell ref="BN9:BP11"/>
    <mergeCell ref="BE9:BG11"/>
    <mergeCell ref="BH9:BJ11"/>
    <mergeCell ref="AA9:AC11"/>
    <mergeCell ref="A7:A12"/>
    <mergeCell ref="L9:N11"/>
    <mergeCell ref="R9:T11"/>
    <mergeCell ref="BQ9:BS11"/>
    <mergeCell ref="AM9:AO11"/>
    <mergeCell ref="AD9:AF11"/>
    <mergeCell ref="AG9:AI11"/>
    <mergeCell ref="BK9:BM11"/>
    <mergeCell ref="AJ9:AL11"/>
    <mergeCell ref="AP9:AR11"/>
    <mergeCell ref="EW7:EY11"/>
    <mergeCell ref="DJ8:EV8"/>
    <mergeCell ref="DG7:DI11"/>
    <mergeCell ref="DP11:DR11"/>
    <mergeCell ref="DS11:DU11"/>
    <mergeCell ref="ET9:EV11"/>
    <mergeCell ref="EE9:EG11"/>
    <mergeCell ref="DJ7:EV7"/>
    <mergeCell ref="DJ9:DL11"/>
    <mergeCell ref="EQ9:ES11"/>
    <mergeCell ref="EN9:EP11"/>
    <mergeCell ref="DM9:DX9"/>
    <mergeCell ref="DY9:EA11"/>
    <mergeCell ref="EH9:EJ11"/>
    <mergeCell ref="EK9:EM11"/>
    <mergeCell ref="CO9:CQ11"/>
    <mergeCell ref="CU9:CW11"/>
    <mergeCell ref="DD9:DF11"/>
    <mergeCell ref="EB9:ED11"/>
    <mergeCell ref="DM11:DO11"/>
    <mergeCell ref="DV11:DX11"/>
  </mergeCells>
  <phoneticPr fontId="15" type="noConversion"/>
  <pageMargins left="0.70866141732283472" right="0.19685039370078741" top="0.74803149606299213" bottom="0.74803149606299213" header="0.31496062992125984" footer="0.31496062992125984"/>
  <pageSetup paperSize="9" scale="46" fitToWidth="0" fitToHeight="0" orientation="landscape" r:id="rId11"/>
  <colBreaks count="6" manualBreakCount="6">
    <brk id="17" max="29" man="1"/>
    <brk id="35" max="29" man="1"/>
    <brk id="59" max="29" man="1"/>
    <brk id="92" max="30" man="1"/>
    <brk id="116" max="29" man="1"/>
    <brk id="134" max="30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F1:AY84"/>
  <sheetViews>
    <sheetView workbookViewId="0">
      <selection activeCell="B100" sqref="B100"/>
    </sheetView>
  </sheetViews>
  <sheetFormatPr defaultRowHeight="12.75"/>
  <sheetData>
    <row r="1" spans="32:51">
      <c r="AJ1" t="s">
        <v>361</v>
      </c>
      <c r="AO1" t="s">
        <v>362</v>
      </c>
      <c r="AP1" t="s">
        <v>363</v>
      </c>
      <c r="AS1" t="s">
        <v>364</v>
      </c>
      <c r="AW1">
        <v>187.4</v>
      </c>
      <c r="AX1" t="s">
        <v>365</v>
      </c>
      <c r="AY1" t="s">
        <v>366</v>
      </c>
    </row>
    <row r="2" spans="32:51">
      <c r="AF2" t="s">
        <v>367</v>
      </c>
      <c r="AJ2" t="s">
        <v>368</v>
      </c>
    </row>
    <row r="3" spans="32:51">
      <c r="AF3" t="s">
        <v>370</v>
      </c>
      <c r="AH3" t="s">
        <v>369</v>
      </c>
      <c r="AJ3" t="s">
        <v>370</v>
      </c>
      <c r="AN3" t="s">
        <v>369</v>
      </c>
      <c r="AO3" t="s">
        <v>369</v>
      </c>
      <c r="AP3" t="s">
        <v>369</v>
      </c>
      <c r="AS3" t="s">
        <v>371</v>
      </c>
      <c r="AT3" t="s">
        <v>372</v>
      </c>
      <c r="AU3" t="s">
        <v>373</v>
      </c>
    </row>
    <row r="4" spans="32:51">
      <c r="AH4">
        <v>0</v>
      </c>
      <c r="AN4">
        <v>0</v>
      </c>
      <c r="AO4">
        <v>1088.6666666666667</v>
      </c>
      <c r="AP4">
        <v>28196.466666666671</v>
      </c>
      <c r="AS4">
        <v>27107.800000000003</v>
      </c>
      <c r="AT4" t="s">
        <v>374</v>
      </c>
      <c r="AU4" t="s">
        <v>375</v>
      </c>
      <c r="AV4" t="s">
        <v>376</v>
      </c>
    </row>
    <row r="5" spans="32:51">
      <c r="AH5">
        <v>0</v>
      </c>
      <c r="AN5">
        <v>0</v>
      </c>
      <c r="AO5">
        <v>1088.6666666666667</v>
      </c>
      <c r="AP5">
        <v>23297.466666666667</v>
      </c>
      <c r="AS5">
        <v>22208.799999999999</v>
      </c>
      <c r="AT5" t="s">
        <v>377</v>
      </c>
      <c r="AU5" t="s">
        <v>375</v>
      </c>
      <c r="AV5" t="s">
        <v>378</v>
      </c>
    </row>
    <row r="6" spans="32:51">
      <c r="AH6">
        <v>0</v>
      </c>
      <c r="AN6">
        <v>0</v>
      </c>
      <c r="AO6">
        <v>886.83333333333337</v>
      </c>
      <c r="AP6">
        <v>17647.983333333334</v>
      </c>
      <c r="AS6">
        <v>16761.150000000001</v>
      </c>
      <c r="AT6" t="s">
        <v>379</v>
      </c>
      <c r="AU6" t="s">
        <v>375</v>
      </c>
      <c r="AV6" t="s">
        <v>378</v>
      </c>
    </row>
    <row r="7" spans="32:51">
      <c r="AH7">
        <v>0</v>
      </c>
      <c r="AN7">
        <v>0</v>
      </c>
      <c r="AO7">
        <v>886.83333333333337</v>
      </c>
      <c r="AP7">
        <v>17115.883333333331</v>
      </c>
      <c r="AS7">
        <v>16229.049999999997</v>
      </c>
      <c r="AT7" t="s">
        <v>380</v>
      </c>
      <c r="AU7" t="s">
        <v>375</v>
      </c>
      <c r="AV7" t="s">
        <v>381</v>
      </c>
      <c r="AX7">
        <v>0.5</v>
      </c>
    </row>
    <row r="8" spans="32:51">
      <c r="AH8">
        <v>0</v>
      </c>
      <c r="AN8">
        <v>0</v>
      </c>
      <c r="AO8">
        <v>886.83333333333337</v>
      </c>
      <c r="AP8">
        <v>17381.933333333331</v>
      </c>
      <c r="AS8">
        <v>16495.099999999999</v>
      </c>
      <c r="AT8" t="s">
        <v>382</v>
      </c>
      <c r="AU8" t="s">
        <v>375</v>
      </c>
      <c r="AV8" t="s">
        <v>383</v>
      </c>
    </row>
    <row r="9" spans="32:51">
      <c r="AH9">
        <v>0</v>
      </c>
      <c r="AN9">
        <v>0</v>
      </c>
      <c r="AO9">
        <v>1065.1666666666667</v>
      </c>
      <c r="AP9">
        <v>21835.916666666668</v>
      </c>
      <c r="AS9">
        <v>20770.75</v>
      </c>
      <c r="AT9" t="s">
        <v>384</v>
      </c>
      <c r="AU9" t="s">
        <v>375</v>
      </c>
      <c r="AV9" t="s">
        <v>385</v>
      </c>
      <c r="AW9" t="s">
        <v>386</v>
      </c>
    </row>
    <row r="10" spans="32:51">
      <c r="AH10">
        <v>0</v>
      </c>
      <c r="AN10">
        <v>0</v>
      </c>
      <c r="AO10">
        <v>886.83333333333337</v>
      </c>
      <c r="AP10">
        <v>17914.033333333333</v>
      </c>
      <c r="AS10">
        <v>17027.2</v>
      </c>
      <c r="AT10" t="s">
        <v>387</v>
      </c>
      <c r="AU10" t="s">
        <v>375</v>
      </c>
      <c r="AV10" t="s">
        <v>388</v>
      </c>
    </row>
    <row r="11" spans="32:51">
      <c r="AH11">
        <v>0</v>
      </c>
      <c r="AN11">
        <v>0</v>
      </c>
      <c r="AO11">
        <v>1065.1666666666667</v>
      </c>
      <c r="AP11">
        <v>22475.01666666667</v>
      </c>
      <c r="AS11">
        <v>21409.850000000002</v>
      </c>
      <c r="AT11" t="s">
        <v>389</v>
      </c>
      <c r="AU11" t="s">
        <v>375</v>
      </c>
      <c r="AV11" t="s">
        <v>390</v>
      </c>
      <c r="AW11" t="s">
        <v>386</v>
      </c>
    </row>
    <row r="12" spans="32:51">
      <c r="AH12">
        <v>0</v>
      </c>
      <c r="AN12">
        <v>0</v>
      </c>
      <c r="AO12">
        <v>886.83333333333337</v>
      </c>
      <c r="AP12">
        <v>17381.933333333331</v>
      </c>
      <c r="AS12">
        <v>16495.099999999999</v>
      </c>
      <c r="AT12" t="s">
        <v>391</v>
      </c>
      <c r="AU12" t="s">
        <v>375</v>
      </c>
      <c r="AV12" t="s">
        <v>392</v>
      </c>
    </row>
    <row r="13" spans="32:51">
      <c r="AH13">
        <v>0</v>
      </c>
      <c r="AN13">
        <v>0</v>
      </c>
      <c r="AO13">
        <v>886.83333333333337</v>
      </c>
      <c r="AP13">
        <v>15785.633333333333</v>
      </c>
      <c r="AS13">
        <v>14898.8</v>
      </c>
      <c r="AT13" t="s">
        <v>393</v>
      </c>
      <c r="AU13" t="s">
        <v>375</v>
      </c>
      <c r="AV13" t="s">
        <v>394</v>
      </c>
    </row>
    <row r="14" spans="32:51">
      <c r="AH14">
        <v>0</v>
      </c>
      <c r="AN14">
        <v>0</v>
      </c>
      <c r="AO14">
        <v>886.83333333333337</v>
      </c>
      <c r="AP14">
        <v>16583.783333333333</v>
      </c>
      <c r="AS14">
        <v>15696.949999999999</v>
      </c>
      <c r="AT14" t="s">
        <v>395</v>
      </c>
      <c r="AU14" t="s">
        <v>375</v>
      </c>
      <c r="AV14" t="s">
        <v>381</v>
      </c>
      <c r="AX14">
        <v>0.35</v>
      </c>
    </row>
    <row r="15" spans="32:51">
      <c r="AH15">
        <v>0</v>
      </c>
      <c r="AN15">
        <v>0</v>
      </c>
      <c r="AO15">
        <v>1065.1666666666667</v>
      </c>
      <c r="AP15">
        <v>21835.916666666668</v>
      </c>
      <c r="AS15">
        <v>20770.75</v>
      </c>
      <c r="AT15" t="s">
        <v>396</v>
      </c>
      <c r="AU15" t="s">
        <v>375</v>
      </c>
      <c r="AV15" t="s">
        <v>397</v>
      </c>
      <c r="AW15" t="s">
        <v>398</v>
      </c>
    </row>
    <row r="16" spans="32:51">
      <c r="AF16">
        <v>40</v>
      </c>
      <c r="AH16">
        <v>2128.4</v>
      </c>
      <c r="AN16">
        <v>0</v>
      </c>
      <c r="AO16">
        <v>886.83333333333337</v>
      </c>
      <c r="AP16">
        <v>20308.483333333334</v>
      </c>
      <c r="AS16">
        <v>19421.650000000001</v>
      </c>
      <c r="AT16" t="s">
        <v>399</v>
      </c>
      <c r="AU16" t="s">
        <v>375</v>
      </c>
      <c r="AV16" t="s">
        <v>378</v>
      </c>
      <c r="AW16" t="s">
        <v>400</v>
      </c>
    </row>
    <row r="17" spans="34:51">
      <c r="AH17">
        <v>0</v>
      </c>
      <c r="AN17">
        <v>0</v>
      </c>
      <c r="AO17">
        <v>886.83333333333337</v>
      </c>
      <c r="AP17">
        <v>16583.783333333333</v>
      </c>
      <c r="AS17">
        <v>15696.949999999999</v>
      </c>
      <c r="AT17" t="s">
        <v>401</v>
      </c>
      <c r="AU17" t="s">
        <v>375</v>
      </c>
      <c r="AV17" t="s">
        <v>402</v>
      </c>
      <c r="AX17">
        <v>0.35</v>
      </c>
    </row>
    <row r="18" spans="34:51">
      <c r="AH18">
        <v>0</v>
      </c>
      <c r="AN18">
        <v>0</v>
      </c>
      <c r="AO18">
        <v>886.83333333333337</v>
      </c>
      <c r="AP18">
        <v>17647.983333333334</v>
      </c>
      <c r="AS18">
        <v>16761.150000000001</v>
      </c>
      <c r="AT18" t="s">
        <v>403</v>
      </c>
      <c r="AU18" t="s">
        <v>375</v>
      </c>
      <c r="AV18" t="s">
        <v>378</v>
      </c>
      <c r="AX18">
        <v>0.35</v>
      </c>
    </row>
    <row r="19" spans="34:51">
      <c r="AH19">
        <v>0</v>
      </c>
      <c r="AN19">
        <v>0</v>
      </c>
      <c r="AO19">
        <v>808.33333333333337</v>
      </c>
      <c r="AP19">
        <v>16570.833333333332</v>
      </c>
      <c r="AS19">
        <v>15762.499999999998</v>
      </c>
      <c r="AT19" t="s">
        <v>404</v>
      </c>
      <c r="AU19" t="s">
        <v>405</v>
      </c>
      <c r="AV19" t="s">
        <v>388</v>
      </c>
    </row>
    <row r="20" spans="34:51">
      <c r="AH20">
        <v>2128.4</v>
      </c>
      <c r="AN20">
        <v>0</v>
      </c>
      <c r="AO20">
        <v>15049.500000000004</v>
      </c>
      <c r="AP20">
        <v>308563.05</v>
      </c>
      <c r="AS20">
        <v>293513.55</v>
      </c>
      <c r="AT20">
        <v>218266.05000000002</v>
      </c>
      <c r="AW20">
        <v>306.8</v>
      </c>
      <c r="AX20" t="s">
        <v>406</v>
      </c>
      <c r="AY20" t="s">
        <v>407</v>
      </c>
    </row>
    <row r="82" hidden="1"/>
    <row r="83" hidden="1"/>
    <row r="84" hidden="1"/>
  </sheetData>
  <customSheetViews>
    <customSheetView guid="{61FF8493-E373-4DFF-BB86-59B971567639}" hiddenRows="1" state="hidden">
      <selection activeCell="B100" sqref="B100"/>
      <pageMargins left="0.7" right="0.7" top="0.75" bottom="0.75" header="0.3" footer="0.3"/>
      <pageSetup paperSize="9" orientation="portrait" verticalDpi="0" r:id="rId1"/>
    </customSheetView>
    <customSheetView guid="{5BFCA170-DEAE-4D2C-98A0-1E68B427AC01}" showPageBreaks="1" hiddenRows="1" state="hidden">
      <selection activeCell="B100" sqref="B100"/>
      <pageMargins left="0.7" right="0.7" top="0.75" bottom="0.75" header="0.3" footer="0.3"/>
      <pageSetup paperSize="9" orientation="portrait" r:id="rId2"/>
    </customSheetView>
    <customSheetView guid="{B31C8DB7-3E78-4144-A6B5-8DE36DE63F0E}" hiddenRows="1" state="hidden">
      <selection activeCell="B100" sqref="B100"/>
      <pageMargins left="0.7" right="0.7" top="0.75" bottom="0.75" header="0.3" footer="0.3"/>
      <pageSetup paperSize="9" orientation="portrait" r:id="rId3"/>
    </customSheetView>
    <customSheetView guid="{1A52382B-3765-4E8C-903F-6B8919B7242E}" hiddenRows="1" state="hidden">
      <selection activeCell="B100" sqref="B100"/>
      <pageMargins left="0.7" right="0.7" top="0.75" bottom="0.75" header="0.3" footer="0.3"/>
      <pageSetup paperSize="9" orientation="portrait" r:id="rId4"/>
    </customSheetView>
    <customSheetView guid="{A54C432C-6C68-4B53-A75C-446EB3A61B2B}" hiddenRows="1" state="hidden">
      <selection activeCell="B100" sqref="B100"/>
      <pageMargins left="0.7" right="0.7" top="0.75" bottom="0.75" header="0.3" footer="0.3"/>
      <pageSetup paperSize="9" orientation="portrait" verticalDpi="0" r:id="rId5"/>
    </customSheetView>
    <customSheetView guid="{3DCB9AAA-F09C-4EA6-B992-F93E466D374A}" hiddenRows="1" state="hidden">
      <selection activeCell="B100" sqref="B100"/>
      <pageMargins left="0.7" right="0.7" top="0.75" bottom="0.75" header="0.3" footer="0.3"/>
      <pageSetup paperSize="9" orientation="portrait" verticalDpi="0" r:id="rId6"/>
    </customSheetView>
    <customSheetView guid="{B30CE22D-C12F-4E12-8BB9-3AAE0A6991CC}" hiddenRows="1" state="hidden">
      <selection activeCell="B100" sqref="B100"/>
      <pageMargins left="0.7" right="0.7" top="0.75" bottom="0.75" header="0.3" footer="0.3"/>
      <pageSetup paperSize="9" orientation="portrait" r:id="rId7"/>
    </customSheetView>
    <customSheetView guid="{61528DAC-5C4C-48F4-ADE2-8A724B05A086}" hiddenRows="1" state="hidden">
      <selection activeCell="B100" sqref="B100"/>
      <pageMargins left="0.7" right="0.7" top="0.75" bottom="0.75" header="0.3" footer="0.3"/>
      <pageSetup paperSize="9" orientation="portrait" verticalDpi="0" r:id="rId8"/>
    </customSheetView>
  </customSheetViews>
  <pageMargins left="0.7" right="0.7" top="0.75" bottom="0.75" header="0.3" footer="0.3"/>
  <pageSetup paperSize="9" orientation="portrait" verticalDpi="0" r:id="rId9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topLeftCell="A16" workbookViewId="0"/>
  </sheetViews>
  <sheetFormatPr defaultRowHeight="12.75"/>
  <sheetData/>
  <customSheetViews>
    <customSheetView guid="{61FF8493-E373-4DFF-BB86-59B971567639}" state="hidden" topLeftCell="A16">
      <pageMargins left="0.7" right="0.7" top="0.75" bottom="0.75" header="0.3" footer="0.3"/>
    </customSheetView>
    <customSheetView guid="{5BFCA170-DEAE-4D2C-98A0-1E68B427AC01}" showPageBreaks="1" topLeftCell="A16">
      <pageMargins left="0.7" right="0.7" top="0.75" bottom="0.75" header="0.3" footer="0.3"/>
      <pageSetup paperSize="9" orientation="portrait" r:id="rId1"/>
    </customSheetView>
    <customSheetView guid="{B31C8DB7-3E78-4144-A6B5-8DE36DE63F0E}" topLeftCell="A16">
      <pageMargins left="0.7" right="0.7" top="0.75" bottom="0.75" header="0.3" footer="0.3"/>
      <pageSetup paperSize="9" orientation="portrait" r:id="rId2"/>
    </customSheetView>
    <customSheetView guid="{1A52382B-3765-4E8C-903F-6B8919B7242E}" topLeftCell="A16">
      <pageMargins left="0.7" right="0.7" top="0.75" bottom="0.75" header="0.3" footer="0.3"/>
    </customSheetView>
    <customSheetView guid="{A54C432C-6C68-4B53-A75C-446EB3A61B2B}" state="hidden" topLeftCell="A16">
      <pageMargins left="0.7" right="0.7" top="0.75" bottom="0.75" header="0.3" footer="0.3"/>
    </customSheetView>
    <customSheetView guid="{3DCB9AAA-F09C-4EA6-B992-F93E466D374A}" topLeftCell="A16">
      <pageMargins left="0.7" right="0.7" top="0.75" bottom="0.75" header="0.3" footer="0.3"/>
    </customSheetView>
    <customSheetView guid="{B30CE22D-C12F-4E12-8BB9-3AAE0A6991CC}" state="hidden" topLeftCell="A16">
      <pageMargins left="0.7" right="0.7" top="0.75" bottom="0.75" header="0.3" footer="0.3"/>
    </customSheetView>
    <customSheetView guid="{61528DAC-5C4C-48F4-ADE2-8A724B05A086}" state="hidden" topLeftCell="A16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3" sqref="F23"/>
    </sheetView>
  </sheetViews>
  <sheetFormatPr defaultRowHeight="12.75"/>
  <sheetData/>
  <customSheetViews>
    <customSheetView guid="{61FF8493-E373-4DFF-BB86-59B971567639}">
      <selection activeCell="F23" sqref="F23"/>
      <pageMargins left="0.7" right="0.7" top="0.75" bottom="0.75" header="0.3" footer="0.3"/>
    </customSheetView>
    <customSheetView guid="{5BFCA170-DEAE-4D2C-98A0-1E68B427AC01}" showPageBreaks="1">
      <selection activeCell="F23" sqref="F23"/>
      <pageMargins left="0.7" right="0.7" top="0.75" bottom="0.75" header="0.3" footer="0.3"/>
      <pageSetup paperSize="9" orientation="portrait" r:id="rId1"/>
    </customSheetView>
    <customSheetView guid="{B31C8DB7-3E78-4144-A6B5-8DE36DE63F0E}">
      <selection activeCell="F23" sqref="F23"/>
      <pageMargins left="0.7" right="0.7" top="0.75" bottom="0.75" header="0.3" footer="0.3"/>
    </customSheetView>
    <customSheetView guid="{B30CE22D-C12F-4E12-8BB9-3AAE0A6991CC}">
      <selection activeCell="F23" sqref="F23"/>
      <pageMargins left="0.7" right="0.7" top="0.75" bottom="0.75" header="0.3" footer="0.3"/>
    </customSheetView>
    <customSheetView guid="{61528DAC-5C4C-48F4-ADE2-8A724B05A086}">
      <selection activeCell="F23" sqref="F23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customSheetViews>
    <customSheetView guid="{61FF8493-E373-4DFF-BB86-59B971567639}">
      <pageMargins left="0.7" right="0.7" top="0.75" bottom="0.75" header="0.3" footer="0.3"/>
    </customSheetView>
    <customSheetView guid="{5BFCA170-DEAE-4D2C-98A0-1E68B427AC01}" showPageBreaks="1">
      <pageMargins left="0.7" right="0.7" top="0.75" bottom="0.75" header="0.3" footer="0.3"/>
      <pageSetup paperSize="9" orientation="portrait" r:id="rId1"/>
    </customSheetView>
    <customSheetView guid="{B31C8DB7-3E78-4144-A6B5-8DE36DE63F0E}">
      <pageMargins left="0.7" right="0.7" top="0.75" bottom="0.75" header="0.3" footer="0.3"/>
    </customSheetView>
    <customSheetView guid="{B30CE22D-C12F-4E12-8BB9-3AAE0A6991CC}">
      <pageMargins left="0.7" right="0.7" top="0.75" bottom="0.75" header="0.3" footer="0.3"/>
    </customSheetView>
    <customSheetView guid="{61528DAC-5C4C-48F4-ADE2-8A724B05A086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H148"/>
  <sheetViews>
    <sheetView view="pageBreakPreview" zoomScale="60" workbookViewId="0">
      <selection activeCell="E3" sqref="E3:E148"/>
    </sheetView>
  </sheetViews>
  <sheetFormatPr defaultRowHeight="15.75"/>
  <cols>
    <col min="1" max="1" width="16.28515625" style="58" customWidth="1"/>
    <col min="2" max="2" width="64.42578125" style="59" customWidth="1"/>
    <col min="3" max="3" width="24.42578125" style="62" customWidth="1"/>
    <col min="4" max="4" width="26.42578125" style="62" customWidth="1"/>
    <col min="5" max="5" width="19" style="62" customWidth="1"/>
    <col min="6" max="6" width="22.42578125" style="62" customWidth="1"/>
    <col min="7" max="7" width="20.7109375" style="1" customWidth="1"/>
    <col min="8" max="8" width="19.140625" style="1" bestFit="1" customWidth="1"/>
    <col min="9" max="16384" width="9.140625" style="1"/>
  </cols>
  <sheetData>
    <row r="1" spans="1:6" ht="20.25">
      <c r="A1" s="446" t="s">
        <v>419</v>
      </c>
      <c r="B1" s="446"/>
      <c r="C1" s="446"/>
      <c r="D1" s="446"/>
      <c r="E1" s="446"/>
      <c r="F1" s="446"/>
    </row>
    <row r="2" spans="1:6" ht="20.25">
      <c r="A2" s="446" t="s">
        <v>440</v>
      </c>
      <c r="B2" s="446"/>
      <c r="C2" s="446"/>
      <c r="D2" s="446"/>
      <c r="E2" s="446"/>
      <c r="F2" s="446"/>
    </row>
    <row r="3" spans="1:6" ht="101.25">
      <c r="A3" s="368" t="s">
        <v>0</v>
      </c>
      <c r="B3" s="368" t="s">
        <v>1</v>
      </c>
      <c r="C3" s="369" t="s">
        <v>411</v>
      </c>
      <c r="D3" s="370" t="s">
        <v>422</v>
      </c>
      <c r="E3" s="369" t="s">
        <v>2</v>
      </c>
      <c r="F3" s="371" t="s">
        <v>3</v>
      </c>
    </row>
    <row r="4" spans="1:6" s="6" customFormat="1" ht="20.25">
      <c r="A4" s="372"/>
      <c r="B4" s="373" t="s">
        <v>4</v>
      </c>
      <c r="C4" s="374">
        <f>C5+C12+C16+C21+C23+C27+C7</f>
        <v>141450.342</v>
      </c>
      <c r="D4" s="374">
        <f>D5+D12+D16+D21+D23+D27+D7</f>
        <v>96420.645050000006</v>
      </c>
      <c r="E4" s="374">
        <f>SUM(D4/C4*100)</f>
        <v>68.165720695111503</v>
      </c>
      <c r="F4" s="374">
        <f>SUM(D4-C4)</f>
        <v>-45029.696949999998</v>
      </c>
    </row>
    <row r="5" spans="1:6" s="6" customFormat="1" ht="20.25">
      <c r="A5" s="372">
        <v>1010000</v>
      </c>
      <c r="B5" s="373" t="s">
        <v>5</v>
      </c>
      <c r="C5" s="374">
        <f>C6</f>
        <v>118707.3</v>
      </c>
      <c r="D5" s="374">
        <f>D6</f>
        <v>77848.082779999997</v>
      </c>
      <c r="E5" s="374">
        <f t="shared" ref="E5:E82" si="0">SUM(D5/C5*100)</f>
        <v>65.579861373310649</v>
      </c>
      <c r="F5" s="374">
        <f t="shared" ref="F5:F82" si="1">SUM(D5-C5)</f>
        <v>-40859.217220000006</v>
      </c>
    </row>
    <row r="6" spans="1:6" ht="20.25">
      <c r="A6" s="375">
        <v>1010200001</v>
      </c>
      <c r="B6" s="376" t="s">
        <v>228</v>
      </c>
      <c r="C6" s="377">
        <v>118707.3</v>
      </c>
      <c r="D6" s="378">
        <v>77848.082779999997</v>
      </c>
      <c r="E6" s="377">
        <f t="shared" si="0"/>
        <v>65.579861373310649</v>
      </c>
      <c r="F6" s="377">
        <f t="shared" si="1"/>
        <v>-40859.217220000006</v>
      </c>
    </row>
    <row r="7" spans="1:6" ht="40.5">
      <c r="A7" s="372">
        <v>1030000</v>
      </c>
      <c r="B7" s="379" t="s">
        <v>280</v>
      </c>
      <c r="C7" s="374">
        <f>C8+C10+C9</f>
        <v>5331.89</v>
      </c>
      <c r="D7" s="374">
        <f>D8+D10+D9+D11</f>
        <v>3956.1638200000007</v>
      </c>
      <c r="E7" s="377">
        <f t="shared" si="0"/>
        <v>74.198151499749628</v>
      </c>
      <c r="F7" s="377">
        <f t="shared" si="1"/>
        <v>-1375.7261799999997</v>
      </c>
    </row>
    <row r="8" spans="1:6" ht="20.25">
      <c r="A8" s="375">
        <v>1030223001</v>
      </c>
      <c r="B8" s="376" t="s">
        <v>282</v>
      </c>
      <c r="C8" s="377">
        <v>1809.797</v>
      </c>
      <c r="D8" s="378">
        <v>1790.8786500000001</v>
      </c>
      <c r="E8" s="377">
        <f t="shared" si="0"/>
        <v>98.954670054155244</v>
      </c>
      <c r="F8" s="377">
        <f>SUM(D8-C8)</f>
        <v>-18.918349999999919</v>
      </c>
    </row>
    <row r="9" spans="1:6" ht="20.25">
      <c r="A9" s="375">
        <v>1030224001</v>
      </c>
      <c r="B9" s="376" t="s">
        <v>288</v>
      </c>
      <c r="C9" s="377">
        <v>21.959</v>
      </c>
      <c r="D9" s="378">
        <v>13.615410000000001</v>
      </c>
      <c r="E9" s="377">
        <f t="shared" si="0"/>
        <v>62.003779771392139</v>
      </c>
      <c r="F9" s="377">
        <f>SUM(D9-C9)</f>
        <v>-8.343589999999999</v>
      </c>
    </row>
    <row r="10" spans="1:6" ht="20.25">
      <c r="A10" s="375">
        <v>1030225001</v>
      </c>
      <c r="B10" s="376" t="s">
        <v>281</v>
      </c>
      <c r="C10" s="377">
        <v>3500.134</v>
      </c>
      <c r="D10" s="378">
        <v>2454.56115</v>
      </c>
      <c r="E10" s="377">
        <f t="shared" si="0"/>
        <v>70.127633684881772</v>
      </c>
      <c r="F10" s="377">
        <f t="shared" si="1"/>
        <v>-1045.57285</v>
      </c>
    </row>
    <row r="11" spans="1:6" ht="20.25">
      <c r="A11" s="375">
        <v>1030226001</v>
      </c>
      <c r="B11" s="376" t="s">
        <v>290</v>
      </c>
      <c r="C11" s="377">
        <v>0</v>
      </c>
      <c r="D11" s="378">
        <v>-302.89139</v>
      </c>
      <c r="E11" s="377" t="e">
        <f t="shared" si="0"/>
        <v>#DIV/0!</v>
      </c>
      <c r="F11" s="377">
        <f t="shared" si="1"/>
        <v>-302.89139</v>
      </c>
    </row>
    <row r="12" spans="1:6" s="6" customFormat="1" ht="20.25">
      <c r="A12" s="372">
        <v>1050000</v>
      </c>
      <c r="B12" s="373" t="s">
        <v>6</v>
      </c>
      <c r="C12" s="374">
        <f>SUM(C13:C15)</f>
        <v>11661.152</v>
      </c>
      <c r="D12" s="374">
        <f>SUM(D13:D15)</f>
        <v>10437.19426</v>
      </c>
      <c r="E12" s="374">
        <f t="shared" si="0"/>
        <v>89.503972334808779</v>
      </c>
      <c r="F12" s="374">
        <f t="shared" si="1"/>
        <v>-1223.9577399999998</v>
      </c>
    </row>
    <row r="13" spans="1:6" ht="20.25">
      <c r="A13" s="375">
        <v>1050200000</v>
      </c>
      <c r="B13" s="380" t="s">
        <v>238</v>
      </c>
      <c r="C13" s="381">
        <v>9831.5</v>
      </c>
      <c r="D13" s="378">
        <v>9004.7186299999994</v>
      </c>
      <c r="E13" s="377">
        <f t="shared" si="0"/>
        <v>91.590485988913187</v>
      </c>
      <c r="F13" s="377">
        <f t="shared" si="1"/>
        <v>-826.78137000000061</v>
      </c>
    </row>
    <row r="14" spans="1:6" ht="23.25" customHeight="1">
      <c r="A14" s="375">
        <v>1050300000</v>
      </c>
      <c r="B14" s="380" t="s">
        <v>229</v>
      </c>
      <c r="C14" s="381">
        <v>1529.652</v>
      </c>
      <c r="D14" s="378">
        <v>1358.7332899999999</v>
      </c>
      <c r="E14" s="377">
        <f t="shared" si="0"/>
        <v>88.826301014871348</v>
      </c>
      <c r="F14" s="377">
        <f t="shared" si="1"/>
        <v>-170.91871000000015</v>
      </c>
    </row>
    <row r="15" spans="1:6" ht="40.5">
      <c r="A15" s="375">
        <v>1050400002</v>
      </c>
      <c r="B15" s="376" t="s">
        <v>265</v>
      </c>
      <c r="C15" s="381">
        <v>300</v>
      </c>
      <c r="D15" s="378">
        <v>73.742339999999999</v>
      </c>
      <c r="E15" s="377">
        <f t="shared" si="0"/>
        <v>24.580780000000001</v>
      </c>
      <c r="F15" s="377">
        <f t="shared" si="1"/>
        <v>-226.25765999999999</v>
      </c>
    </row>
    <row r="16" spans="1:6" s="6" customFormat="1" ht="24" customHeight="1">
      <c r="A16" s="372">
        <v>1060000</v>
      </c>
      <c r="B16" s="373" t="s">
        <v>135</v>
      </c>
      <c r="C16" s="374">
        <f>SUM(C17:C20)</f>
        <v>2050</v>
      </c>
      <c r="D16" s="374">
        <f>SUM(D17:D20)</f>
        <v>1091.44623</v>
      </c>
      <c r="E16" s="374">
        <f t="shared" si="0"/>
        <v>53.241279512195128</v>
      </c>
      <c r="F16" s="374">
        <f t="shared" si="1"/>
        <v>-958.55376999999999</v>
      </c>
    </row>
    <row r="17" spans="1:6" s="6" customFormat="1" ht="18" hidden="1" customHeight="1">
      <c r="A17" s="375">
        <v>1060100000</v>
      </c>
      <c r="B17" s="380" t="s">
        <v>8</v>
      </c>
      <c r="C17" s="377"/>
      <c r="D17" s="378"/>
      <c r="E17" s="374" t="e">
        <f t="shared" si="0"/>
        <v>#DIV/0!</v>
      </c>
      <c r="F17" s="374">
        <f t="shared" si="1"/>
        <v>0</v>
      </c>
    </row>
    <row r="18" spans="1:6" s="6" customFormat="1" ht="17.25" hidden="1" customHeight="1">
      <c r="A18" s="375">
        <v>1060200000</v>
      </c>
      <c r="B18" s="380" t="s">
        <v>122</v>
      </c>
      <c r="C18" s="377"/>
      <c r="D18" s="378"/>
      <c r="E18" s="374" t="e">
        <f t="shared" si="0"/>
        <v>#DIV/0!</v>
      </c>
      <c r="F18" s="374">
        <f t="shared" si="1"/>
        <v>0</v>
      </c>
    </row>
    <row r="19" spans="1:6" s="6" customFormat="1" ht="21.75" customHeight="1">
      <c r="A19" s="375">
        <v>1060400000</v>
      </c>
      <c r="B19" s="380" t="s">
        <v>279</v>
      </c>
      <c r="C19" s="377">
        <v>2050</v>
      </c>
      <c r="D19" s="378">
        <v>1091.44623</v>
      </c>
      <c r="E19" s="377">
        <f t="shared" si="0"/>
        <v>53.241279512195128</v>
      </c>
      <c r="F19" s="377">
        <f t="shared" si="1"/>
        <v>-958.55376999999999</v>
      </c>
    </row>
    <row r="20" spans="1:6" ht="15.75" hidden="1" customHeight="1">
      <c r="A20" s="375">
        <v>1060600000</v>
      </c>
      <c r="B20" s="380" t="s">
        <v>7</v>
      </c>
      <c r="C20" s="377"/>
      <c r="D20" s="378"/>
      <c r="E20" s="377" t="e">
        <f t="shared" si="0"/>
        <v>#DIV/0!</v>
      </c>
      <c r="F20" s="377">
        <f t="shared" si="1"/>
        <v>0</v>
      </c>
    </row>
    <row r="21" spans="1:6" s="6" customFormat="1" ht="42" customHeight="1">
      <c r="A21" s="372">
        <v>1070000</v>
      </c>
      <c r="B21" s="379" t="s">
        <v>9</v>
      </c>
      <c r="C21" s="374">
        <f>SUM(C22)</f>
        <v>1000</v>
      </c>
      <c r="D21" s="374">
        <f>SUM(D22)</f>
        <v>1139.2284999999999</v>
      </c>
      <c r="E21" s="374">
        <f t="shared" si="0"/>
        <v>113.92285</v>
      </c>
      <c r="F21" s="374">
        <f t="shared" si="1"/>
        <v>139.22849999999994</v>
      </c>
    </row>
    <row r="22" spans="1:6" ht="41.25" customHeight="1">
      <c r="A22" s="375">
        <v>1070102001</v>
      </c>
      <c r="B22" s="376" t="s">
        <v>239</v>
      </c>
      <c r="C22" s="377">
        <v>1000</v>
      </c>
      <c r="D22" s="458">
        <v>1139.2284999999999</v>
      </c>
      <c r="E22" s="377">
        <f t="shared" si="0"/>
        <v>113.92285</v>
      </c>
      <c r="F22" s="377">
        <f t="shared" si="1"/>
        <v>139.22849999999994</v>
      </c>
    </row>
    <row r="23" spans="1:6" s="6" customFormat="1" ht="20.25">
      <c r="A23" s="372">
        <v>1080000</v>
      </c>
      <c r="B23" s="373" t="s">
        <v>10</v>
      </c>
      <c r="C23" s="374">
        <f>C24+C25+C26</f>
        <v>2700</v>
      </c>
      <c r="D23" s="456">
        <f>D24+D25+D26</f>
        <v>1948.52946</v>
      </c>
      <c r="E23" s="374">
        <f t="shared" si="0"/>
        <v>72.16775777777778</v>
      </c>
      <c r="F23" s="374">
        <f t="shared" si="1"/>
        <v>-751.47054000000003</v>
      </c>
    </row>
    <row r="24" spans="1:6" ht="36.75" customHeight="1">
      <c r="A24" s="375">
        <v>1080300001</v>
      </c>
      <c r="B24" s="376" t="s">
        <v>240</v>
      </c>
      <c r="C24" s="377">
        <v>1900</v>
      </c>
      <c r="D24" s="457">
        <v>1371.54946</v>
      </c>
      <c r="E24" s="377">
        <f t="shared" si="0"/>
        <v>72.18681368421052</v>
      </c>
      <c r="F24" s="377">
        <f t="shared" si="1"/>
        <v>-528.45054000000005</v>
      </c>
    </row>
    <row r="25" spans="1:6" ht="33.75" customHeight="1">
      <c r="A25" s="375">
        <v>1080600001</v>
      </c>
      <c r="B25" s="376" t="s">
        <v>227</v>
      </c>
      <c r="C25" s="377">
        <v>0</v>
      </c>
      <c r="D25" s="378">
        <v>11.5</v>
      </c>
      <c r="E25" s="377" t="e">
        <f>SUM(D25/C25*100)</f>
        <v>#DIV/0!</v>
      </c>
      <c r="F25" s="377">
        <f t="shared" si="1"/>
        <v>11.5</v>
      </c>
    </row>
    <row r="26" spans="1:6" ht="87.75" customHeight="1">
      <c r="A26" s="375">
        <v>1080714001</v>
      </c>
      <c r="B26" s="376" t="s">
        <v>226</v>
      </c>
      <c r="C26" s="377">
        <v>800</v>
      </c>
      <c r="D26" s="378">
        <v>565.48</v>
      </c>
      <c r="E26" s="377">
        <f t="shared" si="0"/>
        <v>70.685000000000002</v>
      </c>
      <c r="F26" s="377">
        <f t="shared" si="1"/>
        <v>-234.51999999999998</v>
      </c>
    </row>
    <row r="27" spans="1:6" s="15" customFormat="1" ht="40.5" hidden="1">
      <c r="A27" s="372">
        <v>1090000000</v>
      </c>
      <c r="B27" s="379" t="s">
        <v>230</v>
      </c>
      <c r="C27" s="374">
        <f>C28+C29+C30+C31</f>
        <v>0</v>
      </c>
      <c r="D27" s="374">
        <f>D28+D29+D30+D31</f>
        <v>0</v>
      </c>
      <c r="E27" s="377" t="e">
        <f t="shared" si="0"/>
        <v>#DIV/0!</v>
      </c>
      <c r="F27" s="374">
        <f t="shared" si="1"/>
        <v>0</v>
      </c>
    </row>
    <row r="28" spans="1:6" s="15" customFormat="1" ht="17.25" hidden="1" customHeight="1">
      <c r="A28" s="375">
        <v>1090100000</v>
      </c>
      <c r="B28" s="376" t="s">
        <v>124</v>
      </c>
      <c r="C28" s="377">
        <v>0</v>
      </c>
      <c r="D28" s="378">
        <v>0</v>
      </c>
      <c r="E28" s="377" t="e">
        <f t="shared" si="0"/>
        <v>#DIV/0!</v>
      </c>
      <c r="F28" s="377">
        <f t="shared" si="1"/>
        <v>0</v>
      </c>
    </row>
    <row r="29" spans="1:6" s="15" customFormat="1" ht="17.25" hidden="1" customHeight="1">
      <c r="A29" s="375">
        <v>1090400000</v>
      </c>
      <c r="B29" s="376" t="s">
        <v>125</v>
      </c>
      <c r="C29" s="377">
        <v>0</v>
      </c>
      <c r="D29" s="378">
        <v>0</v>
      </c>
      <c r="E29" s="377" t="e">
        <f t="shared" si="0"/>
        <v>#DIV/0!</v>
      </c>
      <c r="F29" s="377">
        <f t="shared" si="1"/>
        <v>0</v>
      </c>
    </row>
    <row r="30" spans="1:6" s="15" customFormat="1" ht="15.75" hidden="1" customHeight="1">
      <c r="A30" s="375">
        <v>1090600000</v>
      </c>
      <c r="B30" s="376" t="s">
        <v>126</v>
      </c>
      <c r="C30" s="377">
        <v>0</v>
      </c>
      <c r="D30" s="378">
        <v>0</v>
      </c>
      <c r="E30" s="377" t="e">
        <f t="shared" si="0"/>
        <v>#DIV/0!</v>
      </c>
      <c r="F30" s="377">
        <f t="shared" si="1"/>
        <v>0</v>
      </c>
    </row>
    <row r="31" spans="1:6" s="15" customFormat="1" ht="42" hidden="1" customHeight="1">
      <c r="A31" s="375">
        <v>1090700000</v>
      </c>
      <c r="B31" s="376" t="s">
        <v>127</v>
      </c>
      <c r="C31" s="377">
        <v>0</v>
      </c>
      <c r="D31" s="378">
        <v>0</v>
      </c>
      <c r="E31" s="377" t="e">
        <f t="shared" si="0"/>
        <v>#DIV/0!</v>
      </c>
      <c r="F31" s="377">
        <f t="shared" si="1"/>
        <v>0</v>
      </c>
    </row>
    <row r="32" spans="1:6" s="6" customFormat="1" ht="33.75" customHeight="1">
      <c r="A32" s="372"/>
      <c r="B32" s="373" t="s">
        <v>12</v>
      </c>
      <c r="C32" s="374">
        <f>C33+C42+C44+C47+C50+C52+C69</f>
        <v>28011.599999999999</v>
      </c>
      <c r="D32" s="374">
        <f>D33+D42+D44+D47+D50+D52+D69</f>
        <v>14946.913510000002</v>
      </c>
      <c r="E32" s="374">
        <f t="shared" si="0"/>
        <v>53.359727791343595</v>
      </c>
      <c r="F32" s="374">
        <f t="shared" si="1"/>
        <v>-13064.686489999996</v>
      </c>
    </row>
    <row r="33" spans="1:6" s="6" customFormat="1" ht="60.75" customHeight="1">
      <c r="A33" s="372">
        <v>1110000</v>
      </c>
      <c r="B33" s="379" t="s">
        <v>128</v>
      </c>
      <c r="C33" s="374">
        <f>SUM(C34:C41)</f>
        <v>11511.6</v>
      </c>
      <c r="D33" s="456">
        <f>SUM(D34+D36+D37+D39+D40+D41)</f>
        <v>7499.5055000000002</v>
      </c>
      <c r="E33" s="374">
        <f t="shared" si="0"/>
        <v>65.147377427985688</v>
      </c>
      <c r="F33" s="374">
        <f t="shared" si="1"/>
        <v>-4012.0945000000002</v>
      </c>
    </row>
    <row r="34" spans="1:6" s="6" customFormat="1" ht="34.5" customHeight="1">
      <c r="A34" s="375">
        <v>1110105005</v>
      </c>
      <c r="B34" s="376" t="s">
        <v>319</v>
      </c>
      <c r="C34" s="377">
        <v>10</v>
      </c>
      <c r="D34" s="377">
        <v>23.658000000000001</v>
      </c>
      <c r="E34" s="377">
        <f t="shared" si="0"/>
        <v>236.58</v>
      </c>
      <c r="F34" s="377">
        <f t="shared" si="1"/>
        <v>13.658000000000001</v>
      </c>
    </row>
    <row r="35" spans="1:6" ht="27.75" hidden="1" customHeight="1">
      <c r="A35" s="375">
        <v>1110305005</v>
      </c>
      <c r="B35" s="380" t="s">
        <v>241</v>
      </c>
      <c r="C35" s="377">
        <v>0</v>
      </c>
      <c r="D35" s="378">
        <v>0</v>
      </c>
      <c r="E35" s="377" t="e">
        <f t="shared" si="0"/>
        <v>#DIV/0!</v>
      </c>
      <c r="F35" s="377">
        <f t="shared" si="1"/>
        <v>0</v>
      </c>
    </row>
    <row r="36" spans="1:6" ht="20.25">
      <c r="A36" s="382">
        <v>1110501101</v>
      </c>
      <c r="B36" s="383" t="s">
        <v>225</v>
      </c>
      <c r="C36" s="381">
        <v>10636.6</v>
      </c>
      <c r="D36" s="378">
        <v>6787.4733100000003</v>
      </c>
      <c r="E36" s="377">
        <f t="shared" si="0"/>
        <v>63.812433578399109</v>
      </c>
      <c r="F36" s="377">
        <f t="shared" si="1"/>
        <v>-3849.1266900000001</v>
      </c>
    </row>
    <row r="37" spans="1:6" ht="20.25" customHeight="1">
      <c r="A37" s="375">
        <v>1110503505</v>
      </c>
      <c r="B37" s="380" t="s">
        <v>224</v>
      </c>
      <c r="C37" s="381">
        <v>350</v>
      </c>
      <c r="D37" s="378">
        <v>211.77204</v>
      </c>
      <c r="E37" s="377">
        <f t="shared" si="0"/>
        <v>60.506297142857143</v>
      </c>
      <c r="F37" s="377">
        <f t="shared" si="1"/>
        <v>-138.22796</v>
      </c>
    </row>
    <row r="38" spans="1:6" ht="131.25" hidden="1" customHeight="1">
      <c r="A38" s="375">
        <v>1110502000</v>
      </c>
      <c r="B38" s="376" t="s">
        <v>276</v>
      </c>
      <c r="C38" s="384">
        <v>0</v>
      </c>
      <c r="D38" s="378">
        <v>0</v>
      </c>
      <c r="E38" s="377" t="e">
        <f t="shared" si="0"/>
        <v>#DIV/0!</v>
      </c>
      <c r="F38" s="377">
        <f t="shared" si="1"/>
        <v>0</v>
      </c>
    </row>
    <row r="39" spans="1:6" s="15" customFormat="1" ht="20.25">
      <c r="A39" s="375">
        <v>1110701505</v>
      </c>
      <c r="B39" s="380" t="s">
        <v>242</v>
      </c>
      <c r="C39" s="381">
        <v>20</v>
      </c>
      <c r="D39" s="378">
        <v>26.303000000000001</v>
      </c>
      <c r="E39" s="377">
        <f t="shared" si="0"/>
        <v>131.51500000000001</v>
      </c>
      <c r="F39" s="377">
        <f t="shared" si="1"/>
        <v>6.3030000000000008</v>
      </c>
    </row>
    <row r="40" spans="1:6" s="15" customFormat="1" ht="20.25">
      <c r="A40" s="375">
        <v>1110903000</v>
      </c>
      <c r="B40" s="380" t="s">
        <v>409</v>
      </c>
      <c r="C40" s="381">
        <v>0</v>
      </c>
      <c r="D40" s="378">
        <v>0.31791000000000003</v>
      </c>
      <c r="E40" s="377" t="e">
        <f>SUM(D40/C40*100)</f>
        <v>#DIV/0!</v>
      </c>
      <c r="F40" s="377">
        <f>SUM(D40-C40)</f>
        <v>0.31791000000000003</v>
      </c>
    </row>
    <row r="41" spans="1:6" s="15" customFormat="1" ht="20.25">
      <c r="A41" s="375">
        <v>1110904505</v>
      </c>
      <c r="B41" s="380" t="s">
        <v>333</v>
      </c>
      <c r="C41" s="381">
        <v>495</v>
      </c>
      <c r="D41" s="378">
        <v>449.98124000000001</v>
      </c>
      <c r="E41" s="377">
        <f t="shared" si="0"/>
        <v>90.905301010101013</v>
      </c>
      <c r="F41" s="377">
        <f t="shared" si="1"/>
        <v>-45.018759999999986</v>
      </c>
    </row>
    <row r="42" spans="1:6" s="15" customFormat="1" ht="40.5">
      <c r="A42" s="372">
        <v>1120000</v>
      </c>
      <c r="B42" s="379" t="s">
        <v>129</v>
      </c>
      <c r="C42" s="385">
        <f>C43</f>
        <v>600</v>
      </c>
      <c r="D42" s="385">
        <f>D43</f>
        <v>406.90804000000003</v>
      </c>
      <c r="E42" s="374">
        <f t="shared" si="0"/>
        <v>67.818006666666676</v>
      </c>
      <c r="F42" s="374">
        <f t="shared" si="1"/>
        <v>-193.09195999999997</v>
      </c>
    </row>
    <row r="43" spans="1:6" s="15" customFormat="1" ht="40.5">
      <c r="A43" s="375">
        <v>1120100001</v>
      </c>
      <c r="B43" s="376" t="s">
        <v>243</v>
      </c>
      <c r="C43" s="377">
        <v>600</v>
      </c>
      <c r="D43" s="378">
        <v>406.90804000000003</v>
      </c>
      <c r="E43" s="377">
        <f t="shared" si="0"/>
        <v>67.818006666666676</v>
      </c>
      <c r="F43" s="377">
        <f t="shared" si="1"/>
        <v>-193.09195999999997</v>
      </c>
    </row>
    <row r="44" spans="1:6" s="189" customFormat="1" ht="21.75" customHeight="1">
      <c r="A44" s="386">
        <v>1130000</v>
      </c>
      <c r="B44" s="387" t="s">
        <v>130</v>
      </c>
      <c r="C44" s="374">
        <f>C45+C46</f>
        <v>0</v>
      </c>
      <c r="D44" s="374">
        <f>D45+D46</f>
        <v>62.26079</v>
      </c>
      <c r="E44" s="374" t="e">
        <f t="shared" si="0"/>
        <v>#DIV/0!</v>
      </c>
      <c r="F44" s="374">
        <f t="shared" si="1"/>
        <v>62.26079</v>
      </c>
    </row>
    <row r="45" spans="1:6" s="15" customFormat="1" ht="36" customHeight="1">
      <c r="A45" s="375">
        <v>1130200000</v>
      </c>
      <c r="B45" s="376" t="s">
        <v>329</v>
      </c>
      <c r="C45" s="377">
        <v>0</v>
      </c>
      <c r="D45" s="459">
        <v>62.26079</v>
      </c>
      <c r="E45" s="377" t="e">
        <f>SUM(D45/C45*100)</f>
        <v>#DIV/0!</v>
      </c>
      <c r="F45" s="377">
        <f>SUM(D45-C45)</f>
        <v>62.26079</v>
      </c>
    </row>
    <row r="46" spans="1:6" ht="25.5" customHeight="1">
      <c r="A46" s="375">
        <v>1130305005</v>
      </c>
      <c r="B46" s="376" t="s">
        <v>223</v>
      </c>
      <c r="C46" s="377">
        <v>0</v>
      </c>
      <c r="D46" s="378">
        <v>0</v>
      </c>
      <c r="E46" s="377"/>
      <c r="F46" s="377">
        <f t="shared" si="1"/>
        <v>0</v>
      </c>
    </row>
    <row r="47" spans="1:6" ht="20.25" customHeight="1">
      <c r="A47" s="388">
        <v>1140000</v>
      </c>
      <c r="B47" s="389" t="s">
        <v>131</v>
      </c>
      <c r="C47" s="374">
        <f>C48+C49</f>
        <v>10300</v>
      </c>
      <c r="D47" s="374">
        <f>D48+D49</f>
        <v>3589.80357</v>
      </c>
      <c r="E47" s="374">
        <f t="shared" si="0"/>
        <v>34.852461844660191</v>
      </c>
      <c r="F47" s="374">
        <f t="shared" si="1"/>
        <v>-6710.19643</v>
      </c>
    </row>
    <row r="48" spans="1:6" ht="20.25">
      <c r="A48" s="382">
        <v>1140200000</v>
      </c>
      <c r="B48" s="390" t="s">
        <v>221</v>
      </c>
      <c r="C48" s="377">
        <v>200</v>
      </c>
      <c r="D48" s="378">
        <v>-88.246399999999994</v>
      </c>
      <c r="E48" s="377">
        <f t="shared" si="0"/>
        <v>-44.123199999999997</v>
      </c>
      <c r="F48" s="377">
        <f t="shared" si="1"/>
        <v>-288.24639999999999</v>
      </c>
    </row>
    <row r="49" spans="1:8" ht="24" customHeight="1">
      <c r="A49" s="375">
        <v>1140600000</v>
      </c>
      <c r="B49" s="376" t="s">
        <v>222</v>
      </c>
      <c r="C49" s="377">
        <v>10100</v>
      </c>
      <c r="D49" s="378">
        <v>3678.04997</v>
      </c>
      <c r="E49" s="377">
        <f t="shared" si="0"/>
        <v>36.416336336633663</v>
      </c>
      <c r="F49" s="377">
        <f t="shared" si="1"/>
        <v>-6421.95003</v>
      </c>
    </row>
    <row r="50" spans="1:8" ht="37.5" hidden="1" customHeight="1">
      <c r="A50" s="372">
        <v>1150000000</v>
      </c>
      <c r="B50" s="379" t="s">
        <v>234</v>
      </c>
      <c r="C50" s="374">
        <f>C51</f>
        <v>0</v>
      </c>
      <c r="D50" s="374">
        <f>D51</f>
        <v>0</v>
      </c>
      <c r="E50" s="374" t="e">
        <f t="shared" si="0"/>
        <v>#DIV/0!</v>
      </c>
      <c r="F50" s="374">
        <f t="shared" si="1"/>
        <v>0</v>
      </c>
    </row>
    <row r="51" spans="1:8" ht="56.25" hidden="1" customHeight="1">
      <c r="A51" s="375">
        <v>1150205005</v>
      </c>
      <c r="B51" s="376" t="s">
        <v>235</v>
      </c>
      <c r="C51" s="377">
        <v>0</v>
      </c>
      <c r="D51" s="378">
        <v>0</v>
      </c>
      <c r="E51" s="377" t="e">
        <f t="shared" si="0"/>
        <v>#DIV/0!</v>
      </c>
      <c r="F51" s="377">
        <f t="shared" si="1"/>
        <v>0</v>
      </c>
    </row>
    <row r="52" spans="1:8" ht="40.5">
      <c r="A52" s="372">
        <v>1160000</v>
      </c>
      <c r="B52" s="379" t="s">
        <v>133</v>
      </c>
      <c r="C52" s="374">
        <f>C53+C54+C55+C56+C57+C58+C59+C60+C61+C62+C63+C64+C65+C66+C67+C68</f>
        <v>5600</v>
      </c>
      <c r="D52" s="456">
        <f>D53+D54+D55+D56+D57+D58+D59+D60+D61+D62+D63+D64+D65+D66+D67+D68</f>
        <v>3388.4356100000005</v>
      </c>
      <c r="E52" s="374">
        <f>SUM(D52/C52*100)</f>
        <v>60.507778750000007</v>
      </c>
      <c r="F52" s="374">
        <f t="shared" si="1"/>
        <v>-2211.5643899999995</v>
      </c>
      <c r="H52" s="152"/>
    </row>
    <row r="53" spans="1:8" ht="23.25" customHeight="1">
      <c r="A53" s="375">
        <v>1160301001</v>
      </c>
      <c r="B53" s="376" t="s">
        <v>244</v>
      </c>
      <c r="C53" s="377">
        <v>10</v>
      </c>
      <c r="D53" s="391">
        <v>6.9954999999999998</v>
      </c>
      <c r="E53" s="377">
        <f>SUM(D53/C53*100)</f>
        <v>69.954999999999998</v>
      </c>
      <c r="F53" s="377">
        <f t="shared" si="1"/>
        <v>-3.0045000000000002</v>
      </c>
    </row>
    <row r="54" spans="1:8" ht="21" customHeight="1">
      <c r="A54" s="375">
        <v>1160303001</v>
      </c>
      <c r="B54" s="376" t="s">
        <v>245</v>
      </c>
      <c r="C54" s="377">
        <v>7</v>
      </c>
      <c r="D54" s="392">
        <v>10.108689999999999</v>
      </c>
      <c r="E54" s="377">
        <f t="shared" si="0"/>
        <v>144.40985714285713</v>
      </c>
      <c r="F54" s="377">
        <f t="shared" si="1"/>
        <v>3.1086899999999993</v>
      </c>
    </row>
    <row r="55" spans="1:8" ht="23.25" customHeight="1">
      <c r="A55" s="375">
        <v>1160600000</v>
      </c>
      <c r="B55" s="376" t="s">
        <v>246</v>
      </c>
      <c r="C55" s="393">
        <v>0</v>
      </c>
      <c r="D55" s="392">
        <v>0</v>
      </c>
      <c r="E55" s="377" t="e">
        <f t="shared" si="0"/>
        <v>#DIV/0!</v>
      </c>
      <c r="F55" s="377">
        <f t="shared" si="1"/>
        <v>0</v>
      </c>
    </row>
    <row r="56" spans="1:8" s="15" customFormat="1" ht="48" customHeight="1">
      <c r="A56" s="375">
        <v>1160800001</v>
      </c>
      <c r="B56" s="376" t="s">
        <v>247</v>
      </c>
      <c r="C56" s="377">
        <v>700</v>
      </c>
      <c r="D56" s="392">
        <v>30</v>
      </c>
      <c r="E56" s="377">
        <f t="shared" si="0"/>
        <v>4.2857142857142856</v>
      </c>
      <c r="F56" s="377">
        <f t="shared" si="1"/>
        <v>-670</v>
      </c>
    </row>
    <row r="57" spans="1:8" ht="35.25" customHeight="1">
      <c r="A57" s="375">
        <v>1160802001</v>
      </c>
      <c r="B57" s="376" t="s">
        <v>341</v>
      </c>
      <c r="C57" s="393">
        <v>0</v>
      </c>
      <c r="D57" s="378">
        <v>0</v>
      </c>
      <c r="E57" s="377" t="e">
        <f t="shared" si="0"/>
        <v>#DIV/0!</v>
      </c>
      <c r="F57" s="377">
        <f t="shared" si="1"/>
        <v>0</v>
      </c>
    </row>
    <row r="58" spans="1:8" ht="35.25" customHeight="1">
      <c r="A58" s="375">
        <v>1162105005</v>
      </c>
      <c r="B58" s="376" t="s">
        <v>15</v>
      </c>
      <c r="C58" s="377">
        <v>200</v>
      </c>
      <c r="D58" s="378">
        <v>217.35613000000001</v>
      </c>
      <c r="E58" s="377">
        <f t="shared" si="0"/>
        <v>108.67806500000002</v>
      </c>
      <c r="F58" s="377">
        <f t="shared" si="1"/>
        <v>17.356130000000007</v>
      </c>
    </row>
    <row r="59" spans="1:8" ht="35.25" customHeight="1">
      <c r="A59" s="382">
        <v>1162503001</v>
      </c>
      <c r="B59" s="390" t="s">
        <v>332</v>
      </c>
      <c r="C59" s="377">
        <v>90</v>
      </c>
      <c r="D59" s="378">
        <v>10</v>
      </c>
      <c r="E59" s="377">
        <f t="shared" si="0"/>
        <v>11.111111111111111</v>
      </c>
      <c r="F59" s="377">
        <f t="shared" si="1"/>
        <v>-80</v>
      </c>
    </row>
    <row r="60" spans="1:8" ht="21.75" customHeight="1">
      <c r="A60" s="382">
        <v>1162505001</v>
      </c>
      <c r="B60" s="390" t="s">
        <v>344</v>
      </c>
      <c r="C60" s="377">
        <v>20</v>
      </c>
      <c r="D60" s="378">
        <v>20</v>
      </c>
      <c r="E60" s="377">
        <f t="shared" si="0"/>
        <v>100</v>
      </c>
      <c r="F60" s="377">
        <f t="shared" si="1"/>
        <v>0</v>
      </c>
    </row>
    <row r="61" spans="1:8" ht="20.25" customHeight="1">
      <c r="A61" s="382">
        <v>1162506001</v>
      </c>
      <c r="B61" s="390" t="s">
        <v>268</v>
      </c>
      <c r="C61" s="377">
        <v>70</v>
      </c>
      <c r="D61" s="378">
        <v>132.227</v>
      </c>
      <c r="E61" s="377">
        <f t="shared" si="0"/>
        <v>188.89571428571429</v>
      </c>
      <c r="F61" s="377">
        <f t="shared" si="1"/>
        <v>62.227000000000004</v>
      </c>
    </row>
    <row r="62" spans="1:8" ht="0.75" hidden="1" customHeight="1">
      <c r="A62" s="375">
        <v>1162700001</v>
      </c>
      <c r="B62" s="376" t="s">
        <v>248</v>
      </c>
      <c r="C62" s="377">
        <v>0</v>
      </c>
      <c r="D62" s="378">
        <v>0</v>
      </c>
      <c r="E62" s="377" t="e">
        <f t="shared" si="0"/>
        <v>#DIV/0!</v>
      </c>
      <c r="F62" s="377">
        <f t="shared" si="1"/>
        <v>0</v>
      </c>
    </row>
    <row r="63" spans="1:8" ht="37.5" customHeight="1">
      <c r="A63" s="375">
        <v>1162800001</v>
      </c>
      <c r="B63" s="376" t="s">
        <v>237</v>
      </c>
      <c r="C63" s="377">
        <v>450</v>
      </c>
      <c r="D63" s="378">
        <v>322.35480999999999</v>
      </c>
      <c r="E63" s="377">
        <f>SUM(D63/C63*100)</f>
        <v>71.634402222222221</v>
      </c>
      <c r="F63" s="377">
        <f>SUM(D63-C63)</f>
        <v>-127.64519000000001</v>
      </c>
    </row>
    <row r="64" spans="1:8" ht="36" customHeight="1">
      <c r="A64" s="375">
        <v>1163003001</v>
      </c>
      <c r="B64" s="376" t="s">
        <v>269</v>
      </c>
      <c r="C64" s="377">
        <v>400</v>
      </c>
      <c r="D64" s="378">
        <v>436.5</v>
      </c>
      <c r="E64" s="377">
        <f>SUM(D64/C64*100)</f>
        <v>109.125</v>
      </c>
      <c r="F64" s="377">
        <f>SUM(D64-C64)</f>
        <v>36.5</v>
      </c>
    </row>
    <row r="65" spans="1:8" ht="60.75">
      <c r="A65" s="375">
        <v>1164300001</v>
      </c>
      <c r="B65" s="394" t="s">
        <v>261</v>
      </c>
      <c r="C65" s="377">
        <v>320</v>
      </c>
      <c r="D65" s="378">
        <v>405.07852000000003</v>
      </c>
      <c r="E65" s="377">
        <f t="shared" si="0"/>
        <v>126.58703749999999</v>
      </c>
      <c r="F65" s="377">
        <f t="shared" si="1"/>
        <v>85.078520000000026</v>
      </c>
    </row>
    <row r="66" spans="1:8" ht="73.5" customHeight="1">
      <c r="A66" s="375">
        <v>1163305005</v>
      </c>
      <c r="B66" s="376" t="s">
        <v>16</v>
      </c>
      <c r="C66" s="377">
        <v>0</v>
      </c>
      <c r="D66" s="378">
        <v>10.782389999999999</v>
      </c>
      <c r="E66" s="377" t="e">
        <f t="shared" si="0"/>
        <v>#DIV/0!</v>
      </c>
      <c r="F66" s="377">
        <f t="shared" si="1"/>
        <v>10.782389999999999</v>
      </c>
    </row>
    <row r="67" spans="1:8" ht="20.25">
      <c r="A67" s="375">
        <v>1163500000</v>
      </c>
      <c r="B67" s="376" t="s">
        <v>330</v>
      </c>
      <c r="C67" s="377">
        <v>0</v>
      </c>
      <c r="D67" s="378">
        <v>1.3480300000000001</v>
      </c>
      <c r="E67" s="377" t="e">
        <f t="shared" si="0"/>
        <v>#DIV/0!</v>
      </c>
      <c r="F67" s="377">
        <f t="shared" si="1"/>
        <v>1.3480300000000001</v>
      </c>
    </row>
    <row r="68" spans="1:8" ht="35.25" customHeight="1">
      <c r="A68" s="375">
        <v>1169000000</v>
      </c>
      <c r="B68" s="376" t="s">
        <v>236</v>
      </c>
      <c r="C68" s="377">
        <v>3333</v>
      </c>
      <c r="D68" s="378">
        <v>1785.68454</v>
      </c>
      <c r="E68" s="377">
        <f t="shared" si="0"/>
        <v>53.575893789378938</v>
      </c>
      <c r="F68" s="377">
        <f t="shared" si="1"/>
        <v>-1547.31546</v>
      </c>
    </row>
    <row r="69" spans="1:8" ht="25.5" customHeight="1">
      <c r="A69" s="372">
        <v>1170000</v>
      </c>
      <c r="B69" s="379" t="s">
        <v>134</v>
      </c>
      <c r="C69" s="374">
        <f>C70+C71</f>
        <v>0</v>
      </c>
      <c r="D69" s="374">
        <f>D70+D71</f>
        <v>0</v>
      </c>
      <c r="E69" s="377" t="e">
        <f t="shared" si="0"/>
        <v>#DIV/0!</v>
      </c>
      <c r="F69" s="374">
        <f t="shared" si="1"/>
        <v>0</v>
      </c>
    </row>
    <row r="70" spans="1:8" ht="20.25">
      <c r="A70" s="375">
        <v>1170105005</v>
      </c>
      <c r="B70" s="376" t="s">
        <v>17</v>
      </c>
      <c r="C70" s="377">
        <v>0</v>
      </c>
      <c r="D70" s="377"/>
      <c r="E70" s="377" t="e">
        <f t="shared" si="0"/>
        <v>#DIV/0!</v>
      </c>
      <c r="F70" s="377">
        <f t="shared" si="1"/>
        <v>0</v>
      </c>
    </row>
    <row r="71" spans="1:8" ht="20.25">
      <c r="A71" s="375">
        <v>1170505005</v>
      </c>
      <c r="B71" s="380" t="s">
        <v>220</v>
      </c>
      <c r="C71" s="377">
        <v>0</v>
      </c>
      <c r="D71" s="378">
        <v>0</v>
      </c>
      <c r="E71" s="377" t="e">
        <f t="shared" si="0"/>
        <v>#DIV/0!</v>
      </c>
      <c r="F71" s="377">
        <f t="shared" si="1"/>
        <v>0</v>
      </c>
    </row>
    <row r="72" spans="1:8" s="6" customFormat="1" ht="20.25">
      <c r="A72" s="372">
        <v>100000</v>
      </c>
      <c r="B72" s="373" t="s">
        <v>18</v>
      </c>
      <c r="C72" s="454">
        <f>SUM(C4,C32)</f>
        <v>169461.94200000001</v>
      </c>
      <c r="D72" s="454">
        <f>SUM(D4,D32)</f>
        <v>111367.55856</v>
      </c>
      <c r="E72" s="374">
        <f>SUM(D72/C72*100)</f>
        <v>65.718330172328592</v>
      </c>
      <c r="F72" s="374">
        <f>SUM(D72-C72)</f>
        <v>-58094.383440000005</v>
      </c>
      <c r="G72" s="94"/>
      <c r="H72" s="94"/>
    </row>
    <row r="73" spans="1:8" s="6" customFormat="1" ht="30" customHeight="1">
      <c r="A73" s="372">
        <v>200000</v>
      </c>
      <c r="B73" s="373" t="s">
        <v>19</v>
      </c>
      <c r="C73" s="455">
        <f>C74+C77+C78+C79+C81+C76+C80</f>
        <v>626168.99118999997</v>
      </c>
      <c r="D73" s="374">
        <f>D74+D77+D78+D79+D81+D76+D80</f>
        <v>406175.38981000002</v>
      </c>
      <c r="E73" s="374">
        <f t="shared" si="0"/>
        <v>64.866736539937236</v>
      </c>
      <c r="F73" s="374">
        <f t="shared" si="1"/>
        <v>-219993.60137999995</v>
      </c>
      <c r="G73" s="94"/>
      <c r="H73" s="94"/>
    </row>
    <row r="74" spans="1:8" ht="21.75" customHeight="1">
      <c r="A74" s="382">
        <v>2021000000</v>
      </c>
      <c r="B74" s="383" t="s">
        <v>20</v>
      </c>
      <c r="C74" s="381">
        <v>27513.7</v>
      </c>
      <c r="D74" s="395">
        <v>20052.2</v>
      </c>
      <c r="E74" s="377">
        <f t="shared" si="0"/>
        <v>72.880783028091457</v>
      </c>
      <c r="F74" s="377">
        <f t="shared" si="1"/>
        <v>-7461.5</v>
      </c>
    </row>
    <row r="75" spans="1:8" ht="21" customHeight="1">
      <c r="A75" s="382">
        <v>2020100905</v>
      </c>
      <c r="B75" s="390" t="s">
        <v>275</v>
      </c>
      <c r="C75" s="381">
        <v>0</v>
      </c>
      <c r="D75" s="395">
        <v>0</v>
      </c>
      <c r="E75" s="377" t="e">
        <f t="shared" si="0"/>
        <v>#DIV/0!</v>
      </c>
      <c r="F75" s="377">
        <f t="shared" si="1"/>
        <v>0</v>
      </c>
    </row>
    <row r="76" spans="1:8" ht="21.75" customHeight="1">
      <c r="A76" s="382">
        <v>2021500200</v>
      </c>
      <c r="B76" s="383" t="s">
        <v>231</v>
      </c>
      <c r="C76" s="381">
        <v>10103.5</v>
      </c>
      <c r="D76" s="395">
        <v>10103.5</v>
      </c>
      <c r="E76" s="377">
        <f t="shared" si="0"/>
        <v>100</v>
      </c>
      <c r="F76" s="377">
        <f t="shared" si="1"/>
        <v>0</v>
      </c>
    </row>
    <row r="77" spans="1:8" ht="20.25">
      <c r="A77" s="382">
        <v>2022000000</v>
      </c>
      <c r="B77" s="383" t="s">
        <v>21</v>
      </c>
      <c r="C77" s="381">
        <v>133520.18410000001</v>
      </c>
      <c r="D77" s="378">
        <v>89211.033479999998</v>
      </c>
      <c r="E77" s="377">
        <f t="shared" si="0"/>
        <v>66.814642356383629</v>
      </c>
      <c r="F77" s="377">
        <f t="shared" si="1"/>
        <v>-44309.150620000015</v>
      </c>
    </row>
    <row r="78" spans="1:8" ht="20.25">
      <c r="A78" s="382">
        <v>2023000000</v>
      </c>
      <c r="B78" s="383" t="s">
        <v>22</v>
      </c>
      <c r="C78" s="381">
        <v>347133.80709000002</v>
      </c>
      <c r="D78" s="396">
        <v>259011.75091</v>
      </c>
      <c r="E78" s="377">
        <f t="shared" si="0"/>
        <v>74.614383739019416</v>
      </c>
      <c r="F78" s="377">
        <f t="shared" si="1"/>
        <v>-88122.056180000014</v>
      </c>
    </row>
    <row r="79" spans="1:8" ht="19.5" customHeight="1">
      <c r="A79" s="382">
        <v>2024000000</v>
      </c>
      <c r="B79" s="390" t="s">
        <v>23</v>
      </c>
      <c r="C79" s="381">
        <v>136938.29999999999</v>
      </c>
      <c r="D79" s="397">
        <v>56910.597419999998</v>
      </c>
      <c r="E79" s="377">
        <f t="shared" si="0"/>
        <v>41.55929891053124</v>
      </c>
      <c r="F79" s="377">
        <f t="shared" si="1"/>
        <v>-80027.702579999983</v>
      </c>
    </row>
    <row r="80" spans="1:8" ht="20.25">
      <c r="A80" s="382">
        <v>2180500005</v>
      </c>
      <c r="B80" s="390" t="s">
        <v>324</v>
      </c>
      <c r="C80" s="381">
        <v>0</v>
      </c>
      <c r="D80" s="397">
        <v>0</v>
      </c>
      <c r="E80" s="377" t="e">
        <f t="shared" si="0"/>
        <v>#DIV/0!</v>
      </c>
      <c r="F80" s="377">
        <f t="shared" si="1"/>
        <v>0</v>
      </c>
    </row>
    <row r="81" spans="1:8" ht="18" customHeight="1">
      <c r="A81" s="375">
        <v>2196001005</v>
      </c>
      <c r="B81" s="380" t="s">
        <v>25</v>
      </c>
      <c r="C81" s="378">
        <v>-29040.5</v>
      </c>
      <c r="D81" s="378">
        <v>-29113.691999999999</v>
      </c>
      <c r="E81" s="377">
        <f t="shared" si="0"/>
        <v>100.25203422806082</v>
      </c>
      <c r="F81" s="377">
        <f>SUM(D81-C81)</f>
        <v>-73.191999999999098</v>
      </c>
    </row>
    <row r="82" spans="1:8" s="6" customFormat="1" ht="22.5" customHeight="1">
      <c r="A82" s="372">
        <v>3000000000</v>
      </c>
      <c r="B82" s="379" t="s">
        <v>26</v>
      </c>
      <c r="C82" s="385">
        <v>0</v>
      </c>
      <c r="D82" s="398">
        <v>0</v>
      </c>
      <c r="E82" s="377" t="e">
        <f t="shared" si="0"/>
        <v>#DIV/0!</v>
      </c>
      <c r="F82" s="374">
        <f t="shared" si="1"/>
        <v>0</v>
      </c>
    </row>
    <row r="83" spans="1:8" s="6" customFormat="1" ht="22.5" customHeight="1">
      <c r="A83" s="372"/>
      <c r="B83" s="373" t="s">
        <v>27</v>
      </c>
      <c r="C83" s="399">
        <f>C72+C73</f>
        <v>795630.93319000001</v>
      </c>
      <c r="D83" s="460">
        <f>D72+D73</f>
        <v>517542.94837</v>
      </c>
      <c r="E83" s="377">
        <f>SUM(D83/C83*100)</f>
        <v>65.048118013079886</v>
      </c>
      <c r="F83" s="374">
        <f>SUM(D84-C83)</f>
        <v>-830876.23108000006</v>
      </c>
      <c r="G83" s="215">
        <f>C83-798026.07441</f>
        <v>-2395.1412199999904</v>
      </c>
      <c r="H83" s="94">
        <f>D83-379713.41199</f>
        <v>137829.53638000001</v>
      </c>
    </row>
    <row r="84" spans="1:8" s="6" customFormat="1" ht="20.25">
      <c r="A84" s="372"/>
      <c r="B84" s="400" t="s">
        <v>320</v>
      </c>
      <c r="C84" s="401">
        <f>C83-C145</f>
        <v>-36165.280570000177</v>
      </c>
      <c r="D84" s="374">
        <f>D83-D145</f>
        <v>-35245.297890000045</v>
      </c>
      <c r="E84" s="402"/>
      <c r="F84" s="402"/>
      <c r="G84" s="94"/>
      <c r="H84" s="94"/>
    </row>
    <row r="85" spans="1:8" ht="20.25">
      <c r="A85" s="403"/>
      <c r="B85" s="404"/>
      <c r="C85" s="405"/>
      <c r="D85" s="405"/>
      <c r="E85" s="406"/>
      <c r="F85" s="406"/>
    </row>
    <row r="86" spans="1:8" ht="101.25">
      <c r="A86" s="407" t="s">
        <v>0</v>
      </c>
      <c r="B86" s="407" t="s">
        <v>28</v>
      </c>
      <c r="C86" s="369" t="s">
        <v>411</v>
      </c>
      <c r="D86" s="370" t="s">
        <v>441</v>
      </c>
      <c r="E86" s="369" t="s">
        <v>2</v>
      </c>
      <c r="F86" s="371" t="s">
        <v>3</v>
      </c>
    </row>
    <row r="87" spans="1:8" ht="20.25">
      <c r="A87" s="408">
        <v>1</v>
      </c>
      <c r="B87" s="407">
        <v>2</v>
      </c>
      <c r="C87" s="409">
        <v>3</v>
      </c>
      <c r="D87" s="410">
        <v>4</v>
      </c>
      <c r="E87" s="409">
        <v>5</v>
      </c>
      <c r="F87" s="409">
        <v>6</v>
      </c>
    </row>
    <row r="88" spans="1:8" s="6" customFormat="1" ht="22.5" customHeight="1">
      <c r="A88" s="411" t="s">
        <v>29</v>
      </c>
      <c r="B88" s="412" t="s">
        <v>30</v>
      </c>
      <c r="C88" s="402">
        <f>SUM(C89:C95)</f>
        <v>45511.480129999996</v>
      </c>
      <c r="D88" s="463">
        <f>SUM(D89:D95)</f>
        <v>32277.72005</v>
      </c>
      <c r="E88" s="413">
        <f>SUM(D88/C88*100)</f>
        <v>70.922149659385298</v>
      </c>
      <c r="F88" s="413">
        <f>SUM(D88-C88)</f>
        <v>-13233.760079999996</v>
      </c>
    </row>
    <row r="89" spans="1:8" s="6" customFormat="1" ht="40.5">
      <c r="A89" s="414" t="s">
        <v>31</v>
      </c>
      <c r="B89" s="415" t="s">
        <v>32</v>
      </c>
      <c r="C89" s="416">
        <v>50</v>
      </c>
      <c r="D89" s="464">
        <v>5.0336400000000001</v>
      </c>
      <c r="E89" s="413">
        <f>SUM(D89/C89*100)</f>
        <v>10.06728</v>
      </c>
      <c r="F89" s="413">
        <f>SUM(D89-C89)</f>
        <v>-44.966360000000002</v>
      </c>
    </row>
    <row r="90" spans="1:8" ht="21.75" customHeight="1">
      <c r="A90" s="414" t="s">
        <v>33</v>
      </c>
      <c r="B90" s="417" t="s">
        <v>34</v>
      </c>
      <c r="C90" s="416">
        <v>22497.362000000001</v>
      </c>
      <c r="D90" s="464">
        <v>15405.207420000001</v>
      </c>
      <c r="E90" s="418">
        <f t="shared" ref="E90:E145" si="2">SUM(D90/C90*100)</f>
        <v>68.475616918996991</v>
      </c>
      <c r="F90" s="418">
        <f t="shared" ref="F90:F145" si="3">SUM(D90-C90)</f>
        <v>-7092.1545800000004</v>
      </c>
    </row>
    <row r="91" spans="1:8" ht="19.5" customHeight="1">
      <c r="A91" s="414" t="s">
        <v>35</v>
      </c>
      <c r="B91" s="417" t="s">
        <v>36</v>
      </c>
      <c r="C91" s="416">
        <v>10.5</v>
      </c>
      <c r="D91" s="464">
        <v>0</v>
      </c>
      <c r="E91" s="418">
        <f t="shared" si="2"/>
        <v>0</v>
      </c>
      <c r="F91" s="418">
        <f t="shared" si="3"/>
        <v>-10.5</v>
      </c>
    </row>
    <row r="92" spans="1:8" ht="38.25" customHeight="1">
      <c r="A92" s="414" t="s">
        <v>37</v>
      </c>
      <c r="B92" s="417" t="s">
        <v>38</v>
      </c>
      <c r="C92" s="419">
        <v>5075.3999999999996</v>
      </c>
      <c r="D92" s="465">
        <v>3529.0320999999999</v>
      </c>
      <c r="E92" s="418">
        <f t="shared" si="2"/>
        <v>69.532097962722148</v>
      </c>
      <c r="F92" s="418">
        <f t="shared" si="3"/>
        <v>-1546.3678999999997</v>
      </c>
    </row>
    <row r="93" spans="1:8" ht="18.75" customHeight="1">
      <c r="A93" s="414" t="s">
        <v>39</v>
      </c>
      <c r="B93" s="417" t="s">
        <v>40</v>
      </c>
      <c r="C93" s="416">
        <v>75.599999999999994</v>
      </c>
      <c r="D93" s="464">
        <v>75.599999999999994</v>
      </c>
      <c r="E93" s="418">
        <f t="shared" si="2"/>
        <v>100</v>
      </c>
      <c r="F93" s="418">
        <f t="shared" si="3"/>
        <v>0</v>
      </c>
    </row>
    <row r="94" spans="1:8" ht="24.75" customHeight="1">
      <c r="A94" s="414" t="s">
        <v>41</v>
      </c>
      <c r="B94" s="417" t="s">
        <v>42</v>
      </c>
      <c r="C94" s="419">
        <v>423.02695</v>
      </c>
      <c r="D94" s="465">
        <v>0</v>
      </c>
      <c r="E94" s="418">
        <f t="shared" si="2"/>
        <v>0</v>
      </c>
      <c r="F94" s="418">
        <f t="shared" si="3"/>
        <v>-423.02695</v>
      </c>
    </row>
    <row r="95" spans="1:8" ht="24" customHeight="1">
      <c r="A95" s="414" t="s">
        <v>43</v>
      </c>
      <c r="B95" s="417" t="s">
        <v>44</v>
      </c>
      <c r="C95" s="416">
        <v>17379.591179999999</v>
      </c>
      <c r="D95" s="464">
        <v>13262.846890000001</v>
      </c>
      <c r="E95" s="418">
        <f t="shared" si="2"/>
        <v>76.312766811583884</v>
      </c>
      <c r="F95" s="418">
        <f t="shared" si="3"/>
        <v>-4116.7442899999987</v>
      </c>
    </row>
    <row r="96" spans="1:8" s="6" customFormat="1" ht="20.25">
      <c r="A96" s="420" t="s">
        <v>45</v>
      </c>
      <c r="B96" s="421" t="s">
        <v>46</v>
      </c>
      <c r="C96" s="402">
        <f>C97</f>
        <v>2158.6999999999998</v>
      </c>
      <c r="D96" s="463">
        <f>D97</f>
        <v>1617.6</v>
      </c>
      <c r="E96" s="413">
        <f t="shared" si="2"/>
        <v>74.933988048362437</v>
      </c>
      <c r="F96" s="413">
        <f t="shared" si="3"/>
        <v>-541.09999999999991</v>
      </c>
    </row>
    <row r="97" spans="1:7" ht="20.25">
      <c r="A97" s="422" t="s">
        <v>47</v>
      </c>
      <c r="B97" s="423" t="s">
        <v>48</v>
      </c>
      <c r="C97" s="416">
        <v>2158.6999999999998</v>
      </c>
      <c r="D97" s="464">
        <v>1617.6</v>
      </c>
      <c r="E97" s="418">
        <f t="shared" si="2"/>
        <v>74.933988048362437</v>
      </c>
      <c r="F97" s="418">
        <f t="shared" si="3"/>
        <v>-541.09999999999991</v>
      </c>
    </row>
    <row r="98" spans="1:7" s="6" customFormat="1" ht="21" customHeight="1">
      <c r="A98" s="411" t="s">
        <v>49</v>
      </c>
      <c r="B98" s="412" t="s">
        <v>50</v>
      </c>
      <c r="C98" s="402">
        <f>SUM(C100:C103)</f>
        <v>14584.7</v>
      </c>
      <c r="D98" s="463">
        <f>SUM(D100:D103)</f>
        <v>7632.1071000000002</v>
      </c>
      <c r="E98" s="413">
        <f t="shared" si="2"/>
        <v>52.329544659814729</v>
      </c>
      <c r="F98" s="413">
        <f t="shared" si="3"/>
        <v>-6952.5929000000006</v>
      </c>
    </row>
    <row r="99" spans="1:7" ht="23.25" hidden="1" customHeight="1">
      <c r="A99" s="414" t="s">
        <v>51</v>
      </c>
      <c r="B99" s="417" t="s">
        <v>52</v>
      </c>
      <c r="C99" s="416"/>
      <c r="D99" s="464"/>
      <c r="E99" s="418" t="e">
        <f t="shared" si="2"/>
        <v>#DIV/0!</v>
      </c>
      <c r="F99" s="418">
        <f t="shared" si="3"/>
        <v>0</v>
      </c>
    </row>
    <row r="100" spans="1:7" ht="20.25">
      <c r="A100" s="424" t="s">
        <v>53</v>
      </c>
      <c r="B100" s="417" t="s">
        <v>326</v>
      </c>
      <c r="C100" s="416">
        <v>1811.2</v>
      </c>
      <c r="D100" s="464">
        <v>1190.29142</v>
      </c>
      <c r="E100" s="418">
        <f t="shared" si="2"/>
        <v>65.718386704946994</v>
      </c>
      <c r="F100" s="418">
        <f t="shared" si="3"/>
        <v>-620.90858000000003</v>
      </c>
    </row>
    <row r="101" spans="1:7" ht="36.75" customHeight="1">
      <c r="A101" s="425" t="s">
        <v>55</v>
      </c>
      <c r="B101" s="426" t="s">
        <v>56</v>
      </c>
      <c r="C101" s="416">
        <v>2277.8000000000002</v>
      </c>
      <c r="D101" s="464">
        <v>1714.2262900000001</v>
      </c>
      <c r="E101" s="418">
        <f t="shared" si="2"/>
        <v>75.257980946527354</v>
      </c>
      <c r="F101" s="418">
        <f t="shared" si="3"/>
        <v>-563.57371000000012</v>
      </c>
    </row>
    <row r="102" spans="1:7" ht="21" customHeight="1">
      <c r="A102" s="425" t="s">
        <v>218</v>
      </c>
      <c r="B102" s="426" t="s">
        <v>219</v>
      </c>
      <c r="C102" s="416">
        <v>0</v>
      </c>
      <c r="D102" s="464">
        <v>0</v>
      </c>
      <c r="E102" s="418" t="e">
        <f t="shared" si="2"/>
        <v>#DIV/0!</v>
      </c>
      <c r="F102" s="418">
        <f t="shared" si="3"/>
        <v>0</v>
      </c>
    </row>
    <row r="103" spans="1:7" ht="34.5" customHeight="1">
      <c r="A103" s="425" t="s">
        <v>357</v>
      </c>
      <c r="B103" s="426" t="s">
        <v>358</v>
      </c>
      <c r="C103" s="427">
        <v>10495.7</v>
      </c>
      <c r="D103" s="464">
        <v>4727.5893900000001</v>
      </c>
      <c r="E103" s="418">
        <f t="shared" si="2"/>
        <v>45.043107081947845</v>
      </c>
      <c r="F103" s="418">
        <f t="shared" si="3"/>
        <v>-5768.1106100000006</v>
      </c>
    </row>
    <row r="104" spans="1:7" s="6" customFormat="1" ht="27" customHeight="1">
      <c r="A104" s="411" t="s">
        <v>57</v>
      </c>
      <c r="B104" s="412" t="s">
        <v>58</v>
      </c>
      <c r="C104" s="428">
        <f>SUM(C105:C110)</f>
        <v>193208.00899999999</v>
      </c>
      <c r="D104" s="466">
        <f>SUM(D105:D110)</f>
        <v>93100.721389999992</v>
      </c>
      <c r="E104" s="413">
        <f t="shared" si="2"/>
        <v>48.186781630775975</v>
      </c>
      <c r="F104" s="413">
        <f t="shared" si="3"/>
        <v>-100107.28761</v>
      </c>
    </row>
    <row r="105" spans="1:7" ht="27" customHeight="1">
      <c r="A105" s="414" t="s">
        <v>417</v>
      </c>
      <c r="B105" s="415" t="s">
        <v>418</v>
      </c>
      <c r="C105" s="429">
        <v>200</v>
      </c>
      <c r="D105" s="467">
        <v>136.5</v>
      </c>
      <c r="E105" s="418">
        <f t="shared" si="2"/>
        <v>68.25</v>
      </c>
      <c r="F105" s="418">
        <f t="shared" si="3"/>
        <v>-63.5</v>
      </c>
    </row>
    <row r="106" spans="1:7" ht="21" hidden="1" customHeight="1">
      <c r="A106" s="414" t="s">
        <v>59</v>
      </c>
      <c r="B106" s="417" t="s">
        <v>60</v>
      </c>
      <c r="C106" s="429">
        <v>0</v>
      </c>
      <c r="D106" s="464">
        <v>0</v>
      </c>
      <c r="E106" s="418" t="e">
        <f t="shared" si="2"/>
        <v>#DIV/0!</v>
      </c>
      <c r="F106" s="418">
        <f t="shared" si="3"/>
        <v>0</v>
      </c>
    </row>
    <row r="107" spans="1:7" s="6" customFormat="1" ht="20.25" customHeight="1">
      <c r="A107" s="414" t="s">
        <v>59</v>
      </c>
      <c r="B107" s="417" t="s">
        <v>323</v>
      </c>
      <c r="C107" s="429">
        <v>61.3</v>
      </c>
      <c r="D107" s="464">
        <v>15.4626</v>
      </c>
      <c r="E107" s="418">
        <f t="shared" si="2"/>
        <v>25.224469820554653</v>
      </c>
      <c r="F107" s="418">
        <f t="shared" si="3"/>
        <v>-45.837399999999995</v>
      </c>
      <c r="G107" s="50"/>
    </row>
    <row r="108" spans="1:7" s="6" customFormat="1" ht="20.25" customHeight="1">
      <c r="A108" s="414" t="s">
        <v>61</v>
      </c>
      <c r="B108" s="417" t="s">
        <v>412</v>
      </c>
      <c r="C108" s="429">
        <v>0</v>
      </c>
      <c r="D108" s="464"/>
      <c r="E108" s="418"/>
      <c r="F108" s="418"/>
      <c r="G108" s="50"/>
    </row>
    <row r="109" spans="1:7" ht="26.25" customHeight="1">
      <c r="A109" s="414" t="s">
        <v>63</v>
      </c>
      <c r="B109" s="417" t="s">
        <v>64</v>
      </c>
      <c r="C109" s="429">
        <v>192105.30900000001</v>
      </c>
      <c r="D109" s="464">
        <v>92339.397719999994</v>
      </c>
      <c r="E109" s="418">
        <f t="shared" si="2"/>
        <v>48.06707227440549</v>
      </c>
      <c r="F109" s="418">
        <f t="shared" si="3"/>
        <v>-99765.911280000015</v>
      </c>
    </row>
    <row r="110" spans="1:7" ht="40.5">
      <c r="A110" s="414" t="s">
        <v>65</v>
      </c>
      <c r="B110" s="417" t="s">
        <v>66</v>
      </c>
      <c r="C110" s="429">
        <v>841.4</v>
      </c>
      <c r="D110" s="464">
        <v>609.36107000000004</v>
      </c>
      <c r="E110" s="418">
        <f t="shared" si="2"/>
        <v>72.422280722605194</v>
      </c>
      <c r="F110" s="418">
        <f t="shared" si="3"/>
        <v>-232.03892999999994</v>
      </c>
    </row>
    <row r="111" spans="1:7" s="6" customFormat="1" ht="40.5">
      <c r="A111" s="411" t="s">
        <v>67</v>
      </c>
      <c r="B111" s="412" t="s">
        <v>68</v>
      </c>
      <c r="C111" s="402">
        <f>SUM(C112:C114)</f>
        <v>16478.85828</v>
      </c>
      <c r="D111" s="463">
        <f>SUM(D112:D114)</f>
        <v>8419.096160000001</v>
      </c>
      <c r="E111" s="413">
        <f t="shared" si="2"/>
        <v>51.090288034202338</v>
      </c>
      <c r="F111" s="413">
        <f t="shared" si="3"/>
        <v>-8059.7621199999994</v>
      </c>
    </row>
    <row r="112" spans="1:7" ht="20.25">
      <c r="A112" s="414" t="s">
        <v>69</v>
      </c>
      <c r="B112" s="430" t="s">
        <v>70</v>
      </c>
      <c r="C112" s="416">
        <v>1010.6</v>
      </c>
      <c r="D112" s="464">
        <v>423.91775000000001</v>
      </c>
      <c r="E112" s="418">
        <f t="shared" si="2"/>
        <v>41.947135365129625</v>
      </c>
      <c r="F112" s="418">
        <f t="shared" si="3"/>
        <v>-586.68225000000007</v>
      </c>
    </row>
    <row r="113" spans="1:7" ht="23.25" customHeight="1">
      <c r="A113" s="414" t="s">
        <v>71</v>
      </c>
      <c r="B113" s="430" t="s">
        <v>72</v>
      </c>
      <c r="C113" s="416">
        <v>6677.9</v>
      </c>
      <c r="D113" s="464">
        <v>1926.73657</v>
      </c>
      <c r="E113" s="418">
        <f t="shared" si="2"/>
        <v>28.852432201740069</v>
      </c>
      <c r="F113" s="418">
        <f t="shared" si="3"/>
        <v>-4751.1634299999996</v>
      </c>
    </row>
    <row r="114" spans="1:7" ht="19.5" customHeight="1">
      <c r="A114" s="414" t="s">
        <v>73</v>
      </c>
      <c r="B114" s="417" t="s">
        <v>74</v>
      </c>
      <c r="C114" s="416">
        <v>8790.3582800000004</v>
      </c>
      <c r="D114" s="464">
        <v>6068.4418400000004</v>
      </c>
      <c r="E114" s="418">
        <f t="shared" si="2"/>
        <v>69.035204785759888</v>
      </c>
      <c r="F114" s="418">
        <f t="shared" si="3"/>
        <v>-2721.91644</v>
      </c>
    </row>
    <row r="115" spans="1:7" s="6" customFormat="1" ht="20.25">
      <c r="A115" s="411" t="s">
        <v>75</v>
      </c>
      <c r="B115" s="431" t="s">
        <v>76</v>
      </c>
      <c r="C115" s="428">
        <f>SUM(C116)</f>
        <v>232</v>
      </c>
      <c r="D115" s="466">
        <f>SUM(D116)</f>
        <v>32</v>
      </c>
      <c r="E115" s="413">
        <f t="shared" si="2"/>
        <v>13.793103448275861</v>
      </c>
      <c r="F115" s="413">
        <f t="shared" si="3"/>
        <v>-200</v>
      </c>
    </row>
    <row r="116" spans="1:7" ht="40.5">
      <c r="A116" s="414" t="s">
        <v>77</v>
      </c>
      <c r="B116" s="430" t="s">
        <v>78</v>
      </c>
      <c r="C116" s="418">
        <v>232</v>
      </c>
      <c r="D116" s="465">
        <v>32</v>
      </c>
      <c r="E116" s="418">
        <f t="shared" si="2"/>
        <v>13.793103448275861</v>
      </c>
      <c r="F116" s="418">
        <f t="shared" si="3"/>
        <v>-200</v>
      </c>
    </row>
    <row r="117" spans="1:7" s="6" customFormat="1" ht="20.25">
      <c r="A117" s="411" t="s">
        <v>79</v>
      </c>
      <c r="B117" s="431" t="s">
        <v>80</v>
      </c>
      <c r="C117" s="428">
        <f>SUM(C118:C122)</f>
        <v>398607.15047000005</v>
      </c>
      <c r="D117" s="466">
        <f>D118+D119+D121+D122+D120</f>
        <v>292590.87651000003</v>
      </c>
      <c r="E117" s="413">
        <f t="shared" si="2"/>
        <v>73.403318571933397</v>
      </c>
      <c r="F117" s="413">
        <f t="shared" si="3"/>
        <v>-106016.27396000002</v>
      </c>
    </row>
    <row r="118" spans="1:7" ht="20.25">
      <c r="A118" s="414" t="s">
        <v>81</v>
      </c>
      <c r="B118" s="430" t="s">
        <v>257</v>
      </c>
      <c r="C118" s="429">
        <v>99822.800919999994</v>
      </c>
      <c r="D118" s="464">
        <v>72881.093819999995</v>
      </c>
      <c r="E118" s="418">
        <f t="shared" si="2"/>
        <v>73.010467697062893</v>
      </c>
      <c r="F118" s="418">
        <f t="shared" si="3"/>
        <v>-26941.7071</v>
      </c>
    </row>
    <row r="119" spans="1:7" ht="20.25">
      <c r="A119" s="414" t="s">
        <v>82</v>
      </c>
      <c r="B119" s="430" t="s">
        <v>258</v>
      </c>
      <c r="C119" s="429">
        <v>269484.59655000002</v>
      </c>
      <c r="D119" s="464">
        <v>198572.94299000001</v>
      </c>
      <c r="E119" s="418">
        <f t="shared" si="2"/>
        <v>73.686194139544043</v>
      </c>
      <c r="F119" s="418">
        <f t="shared" si="3"/>
        <v>-70911.653560000006</v>
      </c>
    </row>
    <row r="120" spans="1:7" ht="20.25">
      <c r="A120" s="414" t="s">
        <v>334</v>
      </c>
      <c r="B120" s="430" t="s">
        <v>335</v>
      </c>
      <c r="C120" s="429">
        <v>21775.9</v>
      </c>
      <c r="D120" s="464">
        <v>14965.713400000001</v>
      </c>
      <c r="E120" s="418">
        <f t="shared" si="2"/>
        <v>68.726038418618757</v>
      </c>
      <c r="F120" s="418">
        <f t="shared" si="3"/>
        <v>-6810.1866000000009</v>
      </c>
    </row>
    <row r="121" spans="1:7" ht="20.25">
      <c r="A121" s="414" t="s">
        <v>83</v>
      </c>
      <c r="B121" s="430" t="s">
        <v>259</v>
      </c>
      <c r="C121" s="429">
        <v>4955.5529999999999</v>
      </c>
      <c r="D121" s="464">
        <v>4681.7755500000003</v>
      </c>
      <c r="E121" s="418">
        <f t="shared" si="2"/>
        <v>94.475340088179877</v>
      </c>
      <c r="F121" s="418">
        <f t="shared" si="3"/>
        <v>-273.77744999999959</v>
      </c>
    </row>
    <row r="122" spans="1:7" ht="20.25">
      <c r="A122" s="414" t="s">
        <v>84</v>
      </c>
      <c r="B122" s="430" t="s">
        <v>260</v>
      </c>
      <c r="C122" s="429">
        <v>2568.3000000000002</v>
      </c>
      <c r="D122" s="464">
        <v>1489.3507500000001</v>
      </c>
      <c r="E122" s="418">
        <f t="shared" si="2"/>
        <v>57.989750029202192</v>
      </c>
      <c r="F122" s="418">
        <f t="shared" si="3"/>
        <v>-1078.9492500000001</v>
      </c>
    </row>
    <row r="123" spans="1:7" s="6" customFormat="1" ht="20.25">
      <c r="A123" s="411" t="s">
        <v>85</v>
      </c>
      <c r="B123" s="412" t="s">
        <v>86</v>
      </c>
      <c r="C123" s="402">
        <f>SUM(C124:C125)</f>
        <v>54470.284160000003</v>
      </c>
      <c r="D123" s="463">
        <f>SUM(D124:D125)</f>
        <v>36267.64385</v>
      </c>
      <c r="E123" s="413">
        <f t="shared" si="2"/>
        <v>66.582439231394673</v>
      </c>
      <c r="F123" s="413">
        <f t="shared" si="3"/>
        <v>-18202.640310000003</v>
      </c>
    </row>
    <row r="124" spans="1:7" ht="20.25">
      <c r="A124" s="414" t="s">
        <v>87</v>
      </c>
      <c r="B124" s="417" t="s">
        <v>233</v>
      </c>
      <c r="C124" s="416">
        <v>53330.284160000003</v>
      </c>
      <c r="D124" s="464">
        <v>35213.307269999998</v>
      </c>
      <c r="E124" s="418">
        <f t="shared" si="2"/>
        <v>66.028726125580036</v>
      </c>
      <c r="F124" s="418">
        <f t="shared" si="3"/>
        <v>-18116.976890000005</v>
      </c>
    </row>
    <row r="125" spans="1:7" ht="40.5">
      <c r="A125" s="414" t="s">
        <v>272</v>
      </c>
      <c r="B125" s="417" t="s">
        <v>273</v>
      </c>
      <c r="C125" s="416">
        <v>1140</v>
      </c>
      <c r="D125" s="464">
        <v>1054.3365799999999</v>
      </c>
      <c r="E125" s="418">
        <f t="shared" si="2"/>
        <v>92.485664912280697</v>
      </c>
      <c r="F125" s="418">
        <f t="shared" si="3"/>
        <v>-85.663420000000087</v>
      </c>
    </row>
    <row r="126" spans="1:7" s="6" customFormat="1" ht="20.25">
      <c r="A126" s="432">
        <v>1000</v>
      </c>
      <c r="B126" s="412" t="s">
        <v>88</v>
      </c>
      <c r="C126" s="402">
        <f>SUM(C127:C130)</f>
        <v>43919.366150000002</v>
      </c>
      <c r="D126" s="468">
        <f>D127+D128+D129+D130</f>
        <v>38765.882120000002</v>
      </c>
      <c r="E126" s="413">
        <f t="shared" si="2"/>
        <v>88.266032773790386</v>
      </c>
      <c r="F126" s="413">
        <f t="shared" si="3"/>
        <v>-5153.4840299999996</v>
      </c>
      <c r="G126" s="94"/>
    </row>
    <row r="127" spans="1:7" ht="20.25">
      <c r="A127" s="433">
        <v>1001</v>
      </c>
      <c r="B127" s="434" t="s">
        <v>89</v>
      </c>
      <c r="C127" s="416">
        <v>60</v>
      </c>
      <c r="D127" s="464">
        <v>39.172559999999997</v>
      </c>
      <c r="E127" s="418">
        <f t="shared" si="2"/>
        <v>65.287599999999983</v>
      </c>
      <c r="F127" s="418">
        <f t="shared" si="3"/>
        <v>-20.827440000000003</v>
      </c>
    </row>
    <row r="128" spans="1:7" ht="20.25">
      <c r="A128" s="433">
        <v>1003</v>
      </c>
      <c r="B128" s="434" t="s">
        <v>90</v>
      </c>
      <c r="C128" s="416">
        <v>16741.66732</v>
      </c>
      <c r="D128" s="464">
        <v>13164.548419999999</v>
      </c>
      <c r="E128" s="418">
        <f t="shared" si="2"/>
        <v>78.633436971198861</v>
      </c>
      <c r="F128" s="418">
        <f t="shared" si="3"/>
        <v>-3577.1189000000013</v>
      </c>
    </row>
    <row r="129" spans="1:6" ht="20.25">
      <c r="A129" s="433">
        <v>1004</v>
      </c>
      <c r="B129" s="434" t="s">
        <v>91</v>
      </c>
      <c r="C129" s="416">
        <v>26895.29883</v>
      </c>
      <c r="D129" s="469">
        <v>25429.308700000001</v>
      </c>
      <c r="E129" s="418">
        <f t="shared" si="2"/>
        <v>94.549269969944419</v>
      </c>
      <c r="F129" s="418">
        <f t="shared" si="3"/>
        <v>-1465.9901299999983</v>
      </c>
    </row>
    <row r="130" spans="1:6" ht="33.75" customHeight="1">
      <c r="A130" s="414" t="s">
        <v>92</v>
      </c>
      <c r="B130" s="417" t="s">
        <v>93</v>
      </c>
      <c r="C130" s="416">
        <v>222.4</v>
      </c>
      <c r="D130" s="464">
        <v>132.85244</v>
      </c>
      <c r="E130" s="418">
        <f t="shared" si="2"/>
        <v>59.73580935251799</v>
      </c>
      <c r="F130" s="418">
        <f t="shared" si="3"/>
        <v>-89.547560000000004</v>
      </c>
    </row>
    <row r="131" spans="1:6" ht="20.25">
      <c r="A131" s="411" t="s">
        <v>94</v>
      </c>
      <c r="B131" s="412" t="s">
        <v>95</v>
      </c>
      <c r="C131" s="402">
        <f>C132+C133</f>
        <v>14127.5</v>
      </c>
      <c r="D131" s="463">
        <f>D132+D133</f>
        <v>5099.61445</v>
      </c>
      <c r="E131" s="418">
        <f t="shared" si="2"/>
        <v>36.097076269686781</v>
      </c>
      <c r="F131" s="402">
        <f>F132+F133+F134+F135+F136</f>
        <v>-9027.8855500000009</v>
      </c>
    </row>
    <row r="132" spans="1:6" ht="20.25">
      <c r="A132" s="414" t="s">
        <v>96</v>
      </c>
      <c r="B132" s="417" t="s">
        <v>97</v>
      </c>
      <c r="C132" s="416">
        <v>450</v>
      </c>
      <c r="D132" s="464">
        <v>402.84944999999999</v>
      </c>
      <c r="E132" s="418">
        <f t="shared" si="2"/>
        <v>89.522099999999995</v>
      </c>
      <c r="F132" s="418">
        <f t="shared" ref="F132:F140" si="4">SUM(D132-C132)</f>
        <v>-47.15055000000001</v>
      </c>
    </row>
    <row r="133" spans="1:6" ht="20.25" customHeight="1">
      <c r="A133" s="414" t="s">
        <v>98</v>
      </c>
      <c r="B133" s="417" t="s">
        <v>99</v>
      </c>
      <c r="C133" s="416">
        <v>13677.5</v>
      </c>
      <c r="D133" s="464">
        <v>4696.7650000000003</v>
      </c>
      <c r="E133" s="418">
        <f t="shared" si="2"/>
        <v>34.339352951928355</v>
      </c>
      <c r="F133" s="418">
        <f t="shared" si="4"/>
        <v>-8980.7350000000006</v>
      </c>
    </row>
    <row r="134" spans="1:6" ht="15.75" hidden="1" customHeight="1">
      <c r="A134" s="414" t="s">
        <v>100</v>
      </c>
      <c r="B134" s="417" t="s">
        <v>101</v>
      </c>
      <c r="C134" s="416">
        <f>SUM(C124:C125)</f>
        <v>54470.284160000003</v>
      </c>
      <c r="D134" s="464"/>
      <c r="E134" s="418">
        <f t="shared" si="2"/>
        <v>0</v>
      </c>
      <c r="F134" s="418"/>
    </row>
    <row r="135" spans="1:6" ht="15.75" hidden="1" customHeight="1">
      <c r="A135" s="414" t="s">
        <v>102</v>
      </c>
      <c r="B135" s="417" t="s">
        <v>103</v>
      </c>
      <c r="C135" s="416"/>
      <c r="D135" s="464"/>
      <c r="E135" s="418" t="e">
        <f t="shared" si="2"/>
        <v>#DIV/0!</v>
      </c>
      <c r="F135" s="418"/>
    </row>
    <row r="136" spans="1:6" ht="15.75" hidden="1" customHeight="1">
      <c r="A136" s="414" t="s">
        <v>104</v>
      </c>
      <c r="B136" s="417" t="s">
        <v>105</v>
      </c>
      <c r="C136" s="416"/>
      <c r="D136" s="464"/>
      <c r="E136" s="418" t="e">
        <f t="shared" si="2"/>
        <v>#DIV/0!</v>
      </c>
      <c r="F136" s="418"/>
    </row>
    <row r="137" spans="1:6" ht="20.25" customHeight="1">
      <c r="A137" s="411" t="s">
        <v>106</v>
      </c>
      <c r="B137" s="412" t="s">
        <v>107</v>
      </c>
      <c r="C137" s="402">
        <f>C138</f>
        <v>45.14</v>
      </c>
      <c r="D137" s="470">
        <f>D138</f>
        <v>0</v>
      </c>
      <c r="E137" s="418">
        <f>SUM(D137/C137*100)</f>
        <v>0</v>
      </c>
      <c r="F137" s="418">
        <f t="shared" si="4"/>
        <v>-45.14</v>
      </c>
    </row>
    <row r="138" spans="1:6" ht="22.5" customHeight="1">
      <c r="A138" s="414" t="s">
        <v>108</v>
      </c>
      <c r="B138" s="417" t="s">
        <v>109</v>
      </c>
      <c r="C138" s="416">
        <v>45.14</v>
      </c>
      <c r="D138" s="464">
        <v>0</v>
      </c>
      <c r="E138" s="418">
        <f t="shared" si="2"/>
        <v>0</v>
      </c>
      <c r="F138" s="418">
        <f t="shared" si="4"/>
        <v>-45.14</v>
      </c>
    </row>
    <row r="139" spans="1:6" ht="19.5" hidden="1" customHeight="1">
      <c r="A139" s="411" t="s">
        <v>110</v>
      </c>
      <c r="B139" s="421" t="s">
        <v>111</v>
      </c>
      <c r="C139" s="435">
        <f>C140</f>
        <v>0</v>
      </c>
      <c r="D139" s="471">
        <v>0</v>
      </c>
      <c r="E139" s="418"/>
      <c r="F139" s="413">
        <f t="shared" si="4"/>
        <v>0</v>
      </c>
    </row>
    <row r="140" spans="1:6" ht="37.5" hidden="1" customHeight="1">
      <c r="A140" s="414" t="s">
        <v>112</v>
      </c>
      <c r="B140" s="423" t="s">
        <v>113</v>
      </c>
      <c r="C140" s="419">
        <v>0</v>
      </c>
      <c r="D140" s="465">
        <v>0</v>
      </c>
      <c r="E140" s="413"/>
      <c r="F140" s="418">
        <f t="shared" si="4"/>
        <v>0</v>
      </c>
    </row>
    <row r="141" spans="1:6" s="6" customFormat="1" ht="19.5" customHeight="1">
      <c r="A141" s="432">
        <v>1400</v>
      </c>
      <c r="B141" s="436" t="s">
        <v>114</v>
      </c>
      <c r="C141" s="428">
        <f>C142+C143+C144</f>
        <v>48453.025569999998</v>
      </c>
      <c r="D141" s="466">
        <f>D142+D143+D144</f>
        <v>36984.984629999999</v>
      </c>
      <c r="E141" s="413">
        <f t="shared" si="2"/>
        <v>76.331630883540711</v>
      </c>
      <c r="F141" s="413">
        <f t="shared" si="3"/>
        <v>-11468.040939999999</v>
      </c>
    </row>
    <row r="142" spans="1:6" ht="40.5" customHeight="1">
      <c r="A142" s="433">
        <v>1401</v>
      </c>
      <c r="B142" s="434" t="s">
        <v>115</v>
      </c>
      <c r="C142" s="429">
        <v>28294</v>
      </c>
      <c r="D142" s="464">
        <v>22861.467000000001</v>
      </c>
      <c r="E142" s="418">
        <f t="shared" si="2"/>
        <v>80.799699582950453</v>
      </c>
      <c r="F142" s="418">
        <f t="shared" si="3"/>
        <v>-5432.5329999999994</v>
      </c>
    </row>
    <row r="143" spans="1:6" ht="24.75" customHeight="1">
      <c r="A143" s="433">
        <v>1402</v>
      </c>
      <c r="B143" s="434" t="s">
        <v>116</v>
      </c>
      <c r="C143" s="429">
        <v>7646.808</v>
      </c>
      <c r="D143" s="464">
        <v>5727.6927999999998</v>
      </c>
      <c r="E143" s="418">
        <f t="shared" si="2"/>
        <v>74.903054974049297</v>
      </c>
      <c r="F143" s="418">
        <f t="shared" si="3"/>
        <v>-1919.1152000000002</v>
      </c>
    </row>
    <row r="144" spans="1:6" ht="27" customHeight="1">
      <c r="A144" s="433">
        <v>1403</v>
      </c>
      <c r="B144" s="434" t="s">
        <v>117</v>
      </c>
      <c r="C144" s="429">
        <v>12512.217570000001</v>
      </c>
      <c r="D144" s="464">
        <v>8395.8248299999996</v>
      </c>
      <c r="E144" s="418">
        <f t="shared" si="2"/>
        <v>67.101013733411278</v>
      </c>
      <c r="F144" s="418">
        <f t="shared" si="3"/>
        <v>-4116.3927400000011</v>
      </c>
    </row>
    <row r="145" spans="1:8" s="6" customFormat="1" ht="20.25">
      <c r="A145" s="432"/>
      <c r="B145" s="437" t="s">
        <v>118</v>
      </c>
      <c r="C145" s="462">
        <f>C88+C96+C98+C104+C111+C115+C117+C123+C126+C131+C137+C139+C141</f>
        <v>831796.21376000019</v>
      </c>
      <c r="D145" s="472">
        <f>D88+D96+D98+D104+D111+D115+D117+D123+D126+D131+D137+D139+D141</f>
        <v>552788.24626000004</v>
      </c>
      <c r="E145" s="413">
        <f t="shared" si="2"/>
        <v>66.457172696327888</v>
      </c>
      <c r="F145" s="413">
        <f t="shared" si="3"/>
        <v>-279007.96750000014</v>
      </c>
      <c r="G145" s="94"/>
      <c r="H145" s="94"/>
    </row>
    <row r="146" spans="1:8" ht="20.25">
      <c r="A146" s="438"/>
      <c r="B146" s="439"/>
      <c r="C146" s="440"/>
      <c r="D146" s="473">
        <v>486125.50183000002</v>
      </c>
      <c r="E146" s="441"/>
      <c r="F146" s="441"/>
    </row>
    <row r="147" spans="1:8" s="65" customFormat="1" ht="20.25">
      <c r="A147" s="442" t="s">
        <v>119</v>
      </c>
      <c r="B147" s="442"/>
      <c r="C147" s="443"/>
      <c r="D147" s="443">
        <f>D145-D146</f>
        <v>66662.744430000021</v>
      </c>
      <c r="E147" s="444"/>
      <c r="F147" s="444"/>
    </row>
    <row r="148" spans="1:8" s="65" customFormat="1" ht="20.25">
      <c r="A148" s="445" t="s">
        <v>120</v>
      </c>
      <c r="B148" s="445"/>
      <c r="C148" s="443" t="s">
        <v>121</v>
      </c>
      <c r="D148" s="443"/>
      <c r="E148" s="444"/>
      <c r="F148" s="444"/>
    </row>
  </sheetData>
  <customSheetViews>
    <customSheetView guid="{61FF8493-E373-4DFF-BB86-59B971567639}" scale="60" showPageBreaks="1" printArea="1" hiddenRows="1" view="pageBreakPreview">
      <selection activeCell="E3" sqref="E3:E148"/>
      <rowBreaks count="1" manualBreakCount="1">
        <brk id="83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1"/>
      <headerFooter alignWithMargins="0"/>
    </customSheetView>
    <customSheetView guid="{5BFCA170-DEAE-4D2C-98A0-1E68B427AC01}" scale="67" showPageBreaks="1" hiddenRows="1" view="pageBreakPreview" topLeftCell="A110">
      <selection activeCell="D146" sqref="D146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6" orientation="portrait" r:id="rId2"/>
      <headerFooter alignWithMargins="0"/>
    </customSheetView>
    <customSheetView guid="{B31C8DB7-3E78-4144-A6B5-8DE36DE63F0E}" scale="67" showPageBreaks="1" hiddenRows="1" view="pageBreakPreview" topLeftCell="A53">
      <selection activeCell="C144" sqref="C144:C145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7" orientation="portrait" r:id="rId3"/>
      <headerFooter alignWithMargins="0"/>
    </customSheetView>
    <customSheetView guid="{1A52382B-3765-4E8C-903F-6B8919B7242E}" scale="67" showPageBreaks="1" hiddenRows="1" view="pageBreakPreview" topLeftCell="A125">
      <selection activeCell="G145" sqref="G145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7" orientation="portrait" r:id="rId4"/>
      <headerFooter alignWithMargins="0"/>
    </customSheetView>
    <customSheetView guid="{A54C432C-6C68-4B53-A75C-446EB3A61B2B}" scale="60" showPageBreaks="1" hiddenRows="1" view="pageBreakPreview" topLeftCell="A92">
      <selection activeCell="C131" sqref="C131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5"/>
      <headerFooter alignWithMargins="0"/>
    </customSheetView>
    <customSheetView guid="{3DCB9AAA-F09C-4EA6-B992-F93E466D374A}" scale="67" showPageBreaks="1" fitToPage="1" hiddenRows="1" view="pageBreakPreview" topLeftCell="A115">
      <selection activeCell="D87" sqref="D87:D142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47" fitToHeight="2" orientation="portrait" r:id="rId6"/>
      <headerFooter alignWithMargins="0"/>
    </customSheetView>
    <customSheetView guid="{1718F1EE-9F48-4DBE-9531-3B70F9C4A5DD}" scale="60" showPageBreaks="1" hiddenRows="1" view="pageBreakPreview" topLeftCell="A66">
      <selection activeCell="D77" sqref="D77"/>
      <rowBreaks count="1" manualBreakCount="1">
        <brk id="83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7"/>
      <headerFooter alignWithMargins="0"/>
    </customSheetView>
    <customSheetView guid="{42584DC0-1D41-4C93-9B38-C388E7B8DAC4}" scale="67" showPageBreaks="1" hiddenRows="1" view="pageBreakPreview" topLeftCell="A67">
      <selection activeCell="D86" sqref="D86"/>
      <rowBreaks count="1" manualBreakCount="1">
        <brk id="69" max="5" man="1"/>
      </rowBreaks>
      <pageMargins left="0.59055118110236227" right="0.55118110236220474" top="0.15748031496062992" bottom="0.15748031496062992" header="0.15748031496062992" footer="0.27559055118110237"/>
      <pageSetup paperSize="9" scale="45" orientation="portrait" r:id="rId8"/>
      <headerFooter alignWithMargins="0"/>
    </customSheetView>
    <customSheetView guid="{B30CE22D-C12F-4E12-8BB9-3AAE0A6991CC}" scale="60" showPageBreaks="1" hiddenRows="1" view="pageBreakPreview">
      <selection activeCell="D6" sqref="D6"/>
      <rowBreaks count="1" manualBreakCount="1">
        <brk id="85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9"/>
      <headerFooter alignWithMargins="0"/>
    </customSheetView>
    <customSheetView guid="{61528DAC-5C4C-48F4-ADE2-8A724B05A086}" scale="60" showPageBreaks="1" printArea="1" hiddenRows="1" view="pageBreakPreview">
      <selection activeCell="E3" sqref="E3:E148"/>
      <rowBreaks count="1" manualBreakCount="1">
        <brk id="83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10"/>
      <headerFooter alignWithMargins="0"/>
    </customSheetView>
  </customSheetViews>
  <phoneticPr fontId="0" type="noConversion"/>
  <pageMargins left="0.59055118110236227" right="0.55118110236220474" top="0.15748031496062992" bottom="0.15748031496062992" header="0.15748031496062992" footer="0.27559055118110237"/>
  <pageSetup paperSize="9" scale="39" orientation="portrait" r:id="rId11"/>
  <headerFooter alignWithMargins="0"/>
  <rowBreaks count="1" manualBreakCount="1">
    <brk id="8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K142"/>
  <sheetViews>
    <sheetView view="pageBreakPreview" zoomScale="70" zoomScaleSheetLayoutView="70" workbookViewId="0">
      <selection activeCell="D13" sqref="D13"/>
    </sheetView>
  </sheetViews>
  <sheetFormatPr defaultRowHeight="15.75"/>
  <cols>
    <col min="1" max="1" width="14.7109375" style="58" customWidth="1"/>
    <col min="2" max="2" width="57.5703125" style="59" customWidth="1"/>
    <col min="3" max="3" width="18" style="62" customWidth="1"/>
    <col min="4" max="4" width="17.85546875" style="62" customWidth="1"/>
    <col min="5" max="5" width="12" style="62" customWidth="1"/>
    <col min="6" max="6" width="10.5703125" style="62" customWidth="1"/>
    <col min="7" max="7" width="15.42578125" style="1" bestFit="1" customWidth="1"/>
    <col min="8" max="8" width="14.85546875" style="1" customWidth="1"/>
    <col min="9" max="10" width="9.140625" style="1" customWidth="1"/>
    <col min="11" max="11" width="11.7109375" style="1" bestFit="1" customWidth="1"/>
    <col min="12" max="16384" width="9.140625" style="1"/>
  </cols>
  <sheetData>
    <row r="1" spans="1:6">
      <c r="A1" s="537" t="s">
        <v>420</v>
      </c>
      <c r="B1" s="537"/>
      <c r="C1" s="537"/>
      <c r="D1" s="537"/>
      <c r="E1" s="537"/>
      <c r="F1" s="537"/>
    </row>
    <row r="2" spans="1:6">
      <c r="A2" s="537"/>
      <c r="B2" s="537"/>
      <c r="C2" s="537"/>
      <c r="D2" s="537"/>
      <c r="E2" s="537"/>
      <c r="F2" s="537"/>
    </row>
    <row r="3" spans="1:6" ht="63">
      <c r="A3" s="2" t="s">
        <v>0</v>
      </c>
      <c r="B3" s="2" t="s">
        <v>1</v>
      </c>
      <c r="C3" s="72" t="s">
        <v>411</v>
      </c>
      <c r="D3" s="73" t="s">
        <v>421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C5+C7+C12+C14+C17+C20</f>
        <v>537.81500000000005</v>
      </c>
      <c r="D4" s="5">
        <f>D5+D12+D14+D17+D20+D7</f>
        <v>448.98585000000003</v>
      </c>
      <c r="E4" s="5">
        <f>SUM(D4/C4*100)</f>
        <v>83.483326050779539</v>
      </c>
      <c r="F4" s="5">
        <f>SUM(D4-C4)</f>
        <v>-88.829150000000027</v>
      </c>
    </row>
    <row r="5" spans="1:6" s="6" customFormat="1">
      <c r="A5" s="68">
        <v>1010000000</v>
      </c>
      <c r="B5" s="67" t="s">
        <v>5</v>
      </c>
      <c r="C5" s="5">
        <f>C6</f>
        <v>68.849999999999994</v>
      </c>
      <c r="D5" s="5">
        <f>D6</f>
        <v>61.078629999999997</v>
      </c>
      <c r="E5" s="5">
        <f t="shared" ref="E5:E47" si="0">SUM(D5/C5*100)</f>
        <v>88.71260711692085</v>
      </c>
      <c r="F5" s="5">
        <f t="shared" ref="F5:F47" si="1">SUM(D5-C5)</f>
        <v>-7.7713699999999974</v>
      </c>
    </row>
    <row r="6" spans="1:6">
      <c r="A6" s="7">
        <v>1010200001</v>
      </c>
      <c r="B6" s="8" t="s">
        <v>228</v>
      </c>
      <c r="C6" s="9">
        <v>68.849999999999994</v>
      </c>
      <c r="D6" s="10">
        <v>61.078629999999997</v>
      </c>
      <c r="E6" s="9">
        <f t="shared" ref="E6:E11" si="2">SUM(D6/C6*100)</f>
        <v>88.71260711692085</v>
      </c>
      <c r="F6" s="9">
        <f t="shared" si="1"/>
        <v>-7.7713699999999974</v>
      </c>
    </row>
    <row r="7" spans="1:6" ht="31.5">
      <c r="A7" s="3">
        <v>1030000000</v>
      </c>
      <c r="B7" s="13" t="s">
        <v>280</v>
      </c>
      <c r="C7" s="5">
        <f>C8+C10+C9</f>
        <v>221.96500000000003</v>
      </c>
      <c r="D7" s="5">
        <f>D8+D10+D9+D11</f>
        <v>199.9435</v>
      </c>
      <c r="E7" s="9">
        <f t="shared" si="2"/>
        <v>90.078841258757009</v>
      </c>
      <c r="F7" s="9">
        <f t="shared" si="1"/>
        <v>-22.021500000000032</v>
      </c>
    </row>
    <row r="8" spans="1:6">
      <c r="A8" s="7">
        <v>1030223001</v>
      </c>
      <c r="B8" s="8" t="s">
        <v>282</v>
      </c>
      <c r="C8" s="9">
        <v>82.8</v>
      </c>
      <c r="D8" s="10">
        <v>90.510549999999995</v>
      </c>
      <c r="E8" s="9">
        <f t="shared" si="2"/>
        <v>109.31225845410628</v>
      </c>
      <c r="F8" s="9">
        <f t="shared" si="1"/>
        <v>7.7105499999999978</v>
      </c>
    </row>
    <row r="9" spans="1:6">
      <c r="A9" s="7">
        <v>1030224001</v>
      </c>
      <c r="B9" s="8" t="s">
        <v>286</v>
      </c>
      <c r="C9" s="9">
        <v>0.86499999999999999</v>
      </c>
      <c r="D9" s="10">
        <v>0.68811999999999995</v>
      </c>
      <c r="E9" s="9">
        <f t="shared" si="2"/>
        <v>79.551445086705201</v>
      </c>
      <c r="F9" s="9">
        <f t="shared" si="1"/>
        <v>-0.17688000000000004</v>
      </c>
    </row>
    <row r="10" spans="1:6">
      <c r="A10" s="7">
        <v>1030225001</v>
      </c>
      <c r="B10" s="8" t="s">
        <v>281</v>
      </c>
      <c r="C10" s="9">
        <v>138.30000000000001</v>
      </c>
      <c r="D10" s="10">
        <v>124.05289</v>
      </c>
      <c r="E10" s="9">
        <f t="shared" si="2"/>
        <v>89.69840202458424</v>
      </c>
      <c r="F10" s="9">
        <f t="shared" si="1"/>
        <v>-14.247110000000006</v>
      </c>
    </row>
    <row r="11" spans="1:6">
      <c r="A11" s="7">
        <v>1030226001</v>
      </c>
      <c r="B11" s="8" t="s">
        <v>287</v>
      </c>
      <c r="C11" s="9">
        <v>0</v>
      </c>
      <c r="D11" s="10">
        <v>-15.308059999999999</v>
      </c>
      <c r="E11" s="9" t="e">
        <f t="shared" si="2"/>
        <v>#DIV/0!</v>
      </c>
      <c r="F11" s="9">
        <f t="shared" si="1"/>
        <v>-15.308059999999999</v>
      </c>
    </row>
    <row r="12" spans="1:6" s="6" customFormat="1">
      <c r="A12" s="68">
        <v>1050000000</v>
      </c>
      <c r="B12" s="67" t="s">
        <v>6</v>
      </c>
      <c r="C12" s="5">
        <f>C13</f>
        <v>2</v>
      </c>
      <c r="D12" s="5">
        <f>D13</f>
        <v>40.129199999999997</v>
      </c>
      <c r="E12" s="5">
        <f t="shared" si="0"/>
        <v>2006.4599999999998</v>
      </c>
      <c r="F12" s="5">
        <f t="shared" si="1"/>
        <v>38.129199999999997</v>
      </c>
    </row>
    <row r="13" spans="1:6" ht="15.75" customHeight="1">
      <c r="A13" s="7">
        <v>1050300000</v>
      </c>
      <c r="B13" s="11" t="s">
        <v>229</v>
      </c>
      <c r="C13" s="12">
        <v>2</v>
      </c>
      <c r="D13" s="10">
        <v>40.129199999999997</v>
      </c>
      <c r="E13" s="9">
        <f t="shared" si="0"/>
        <v>2006.4599999999998</v>
      </c>
      <c r="F13" s="9">
        <f t="shared" si="1"/>
        <v>38.129199999999997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240</v>
      </c>
      <c r="D14" s="5">
        <f>D15+D16</f>
        <v>146.43451999999999</v>
      </c>
      <c r="E14" s="5">
        <f t="shared" si="0"/>
        <v>61.014383333333335</v>
      </c>
      <c r="F14" s="5">
        <f t="shared" si="1"/>
        <v>-93.565480000000008</v>
      </c>
    </row>
    <row r="15" spans="1:6" s="6" customFormat="1" ht="15.75" customHeight="1">
      <c r="A15" s="7">
        <v>1060100000</v>
      </c>
      <c r="B15" s="11" t="s">
        <v>8</v>
      </c>
      <c r="C15" s="9">
        <v>40</v>
      </c>
      <c r="D15" s="10">
        <v>24.721070000000001</v>
      </c>
      <c r="E15" s="9">
        <f t="shared" si="0"/>
        <v>61.802675000000008</v>
      </c>
      <c r="F15" s="9">
        <f>SUM(D15-C15)</f>
        <v>-15.278929999999999</v>
      </c>
    </row>
    <row r="16" spans="1:6" ht="15" customHeight="1">
      <c r="A16" s="7">
        <v>1060600000</v>
      </c>
      <c r="B16" s="11" t="s">
        <v>7</v>
      </c>
      <c r="C16" s="9">
        <v>200</v>
      </c>
      <c r="D16" s="10">
        <v>121.71344999999999</v>
      </c>
      <c r="E16" s="9">
        <f t="shared" si="0"/>
        <v>60.856724999999997</v>
      </c>
      <c r="F16" s="9">
        <f t="shared" si="1"/>
        <v>-78.286550000000005</v>
      </c>
    </row>
    <row r="17" spans="1:6" s="6" customFormat="1" ht="15" customHeight="1">
      <c r="A17" s="3">
        <v>1080000000</v>
      </c>
      <c r="B17" s="4" t="s">
        <v>10</v>
      </c>
      <c r="C17" s="5">
        <f>C18</f>
        <v>5</v>
      </c>
      <c r="D17" s="5">
        <f>D18</f>
        <v>1.4</v>
      </c>
      <c r="E17" s="9">
        <f t="shared" si="0"/>
        <v>27.999999999999996</v>
      </c>
      <c r="F17" s="5">
        <f t="shared" si="1"/>
        <v>-3.6</v>
      </c>
    </row>
    <row r="18" spans="1:6" ht="18.75" customHeight="1">
      <c r="A18" s="7">
        <v>1080402001</v>
      </c>
      <c r="B18" s="8" t="s">
        <v>227</v>
      </c>
      <c r="C18" s="9">
        <v>5</v>
      </c>
      <c r="D18" s="10">
        <v>1.4</v>
      </c>
      <c r="E18" s="9">
        <f t="shared" si="0"/>
        <v>27.999999999999996</v>
      </c>
      <c r="F18" s="9">
        <f t="shared" si="1"/>
        <v>-3.6</v>
      </c>
    </row>
    <row r="19" spans="1:6" ht="15" hidden="1" customHeight="1">
      <c r="A19" s="7">
        <v>1080714001</v>
      </c>
      <c r="B19" s="8" t="s">
        <v>226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7.25" hidden="1" customHeight="1">
      <c r="A20" s="68">
        <v>1090000000</v>
      </c>
      <c r="B20" s="69" t="s">
        <v>230</v>
      </c>
      <c r="C20" s="5"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.75" hidden="1" customHeight="1">
      <c r="A21" s="7">
        <v>1090100000</v>
      </c>
      <c r="B21" s="8" t="s">
        <v>124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7.25" hidden="1" customHeight="1">
      <c r="A22" s="7">
        <v>1090400000</v>
      </c>
      <c r="B22" s="8" t="s">
        <v>125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.25" hidden="1" customHeight="1">
      <c r="A23" s="7">
        <v>1090600000</v>
      </c>
      <c r="B23" s="8" t="s">
        <v>126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8" hidden="1" customHeight="1">
      <c r="A24" s="7">
        <v>1090700000</v>
      </c>
      <c r="B24" s="8" t="s">
        <v>127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C26+C31+C34+C29</f>
        <v>55</v>
      </c>
      <c r="D25" s="5">
        <f>D26+D31+D34+D29</f>
        <v>60.66921</v>
      </c>
      <c r="E25" s="5">
        <f t="shared" si="0"/>
        <v>110.30765454545455</v>
      </c>
      <c r="F25" s="5">
        <f t="shared" si="1"/>
        <v>5.6692099999999996</v>
      </c>
    </row>
    <row r="26" spans="1:6" s="6" customFormat="1" ht="30" customHeight="1">
      <c r="A26" s="68">
        <v>1110000000</v>
      </c>
      <c r="B26" s="69" t="s">
        <v>128</v>
      </c>
      <c r="C26" s="5">
        <f>C27+C28</f>
        <v>55</v>
      </c>
      <c r="D26" s="5">
        <f>D27+D28</f>
        <v>54.284680000000002</v>
      </c>
      <c r="E26" s="5">
        <f t="shared" si="0"/>
        <v>98.699418181818189</v>
      </c>
      <c r="F26" s="5">
        <f t="shared" si="1"/>
        <v>-0.7153199999999984</v>
      </c>
    </row>
    <row r="27" spans="1:6" ht="22.5" customHeight="1">
      <c r="A27" s="16">
        <v>1110502000</v>
      </c>
      <c r="B27" s="17" t="s">
        <v>225</v>
      </c>
      <c r="C27" s="12">
        <v>55</v>
      </c>
      <c r="D27" s="10">
        <v>54.284680000000002</v>
      </c>
      <c r="E27" s="9">
        <f t="shared" si="0"/>
        <v>98.699418181818189</v>
      </c>
      <c r="F27" s="9">
        <f t="shared" si="1"/>
        <v>-0.7153199999999984</v>
      </c>
    </row>
    <row r="28" spans="1:6" hidden="1">
      <c r="A28" s="7">
        <v>1110503505</v>
      </c>
      <c r="B28" s="11" t="s">
        <v>224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5.5" customHeight="1">
      <c r="A29" s="68">
        <v>1130000000</v>
      </c>
      <c r="B29" s="69" t="s">
        <v>130</v>
      </c>
      <c r="C29" s="5">
        <f>C30</f>
        <v>0</v>
      </c>
      <c r="D29" s="5">
        <f>D30</f>
        <v>6.3845299999999998</v>
      </c>
      <c r="E29" s="9" t="e">
        <f t="shared" si="0"/>
        <v>#DIV/0!</v>
      </c>
      <c r="F29" s="5">
        <f t="shared" si="1"/>
        <v>6.3845299999999998</v>
      </c>
    </row>
    <row r="30" spans="1:6" ht="30.75" customHeight="1">
      <c r="A30" s="7">
        <v>1130200000</v>
      </c>
      <c r="B30" s="8" t="s">
        <v>223</v>
      </c>
      <c r="C30" s="9">
        <v>0</v>
      </c>
      <c r="D30" s="10">
        <v>6.3845299999999998</v>
      </c>
      <c r="E30" s="9" t="e">
        <f t="shared" si="0"/>
        <v>#DIV/0!</v>
      </c>
      <c r="F30" s="9">
        <f t="shared" si="1"/>
        <v>6.3845299999999998</v>
      </c>
    </row>
    <row r="31" spans="1:6" ht="25.5" customHeight="1">
      <c r="A31" s="70">
        <v>1140000000</v>
      </c>
      <c r="B31" s="71" t="s">
        <v>131</v>
      </c>
      <c r="C31" s="5">
        <f>C33+C32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4.75" customHeight="1">
      <c r="A32" s="16">
        <v>1140200000</v>
      </c>
      <c r="B32" s="18" t="s">
        <v>221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11" ht="27.75" customHeight="1">
      <c r="A33" s="7">
        <v>1140600000</v>
      </c>
      <c r="B33" s="8" t="s">
        <v>222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11">
      <c r="A34" s="3">
        <v>1170000000</v>
      </c>
      <c r="B34" s="13" t="s">
        <v>134</v>
      </c>
      <c r="C34" s="5">
        <v>0</v>
      </c>
      <c r="D34" s="252">
        <f>D35+D36</f>
        <v>0</v>
      </c>
      <c r="E34" s="9" t="e">
        <f t="shared" si="0"/>
        <v>#DIV/0!</v>
      </c>
      <c r="F34" s="5">
        <f t="shared" si="1"/>
        <v>0</v>
      </c>
    </row>
    <row r="35" spans="1:11" ht="18.75" customHeight="1">
      <c r="A35" s="7">
        <v>1170105005</v>
      </c>
      <c r="B35" s="8" t="s">
        <v>17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11" ht="0.75" hidden="1" customHeight="1">
      <c r="A36" s="7">
        <v>1170505005</v>
      </c>
      <c r="B36" s="11" t="s">
        <v>220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11" s="6" customFormat="1">
      <c r="A37" s="3">
        <v>1000000000</v>
      </c>
      <c r="B37" s="4" t="s">
        <v>18</v>
      </c>
      <c r="C37" s="127">
        <f>C25+C4</f>
        <v>592.81500000000005</v>
      </c>
      <c r="D37" s="127">
        <f>SUM(D4,D25)</f>
        <v>509.65506000000005</v>
      </c>
      <c r="E37" s="5">
        <f t="shared" si="0"/>
        <v>85.97202499936742</v>
      </c>
      <c r="F37" s="5">
        <f t="shared" si="1"/>
        <v>-83.159940000000006</v>
      </c>
    </row>
    <row r="38" spans="1:11" s="6" customFormat="1">
      <c r="A38" s="3">
        <v>2000000000</v>
      </c>
      <c r="B38" s="4" t="s">
        <v>19</v>
      </c>
      <c r="C38" s="194">
        <f>C39+C40+C41+C42+C43+C44</f>
        <v>3391.0305200000003</v>
      </c>
      <c r="D38" s="194">
        <f>D39+D40+D41+D42+D43+D45+D44</f>
        <v>2914.7945599999994</v>
      </c>
      <c r="E38" s="5">
        <f t="shared" si="0"/>
        <v>85.956010799926361</v>
      </c>
      <c r="F38" s="5">
        <f t="shared" si="1"/>
        <v>-476.23596000000089</v>
      </c>
      <c r="G38" s="19"/>
    </row>
    <row r="39" spans="1:11">
      <c r="A39" s="16">
        <v>2021000000</v>
      </c>
      <c r="B39" s="17" t="s">
        <v>20</v>
      </c>
      <c r="C39" s="226">
        <v>1200.7</v>
      </c>
      <c r="D39" s="20">
        <v>960.79200000000003</v>
      </c>
      <c r="E39" s="9">
        <f t="shared" si="0"/>
        <v>80.019322062130428</v>
      </c>
      <c r="F39" s="9">
        <f t="shared" si="1"/>
        <v>-239.90800000000002</v>
      </c>
    </row>
    <row r="40" spans="1:11">
      <c r="A40" s="16">
        <v>2021500200</v>
      </c>
      <c r="B40" s="17" t="s">
        <v>231</v>
      </c>
      <c r="C40" s="223">
        <v>452.20800000000003</v>
      </c>
      <c r="D40" s="20">
        <v>340</v>
      </c>
      <c r="E40" s="9">
        <f>SUM(D40/C40*100)</f>
        <v>75.186639776386087</v>
      </c>
      <c r="F40" s="9">
        <f>SUM(D40-C40)</f>
        <v>-112.20800000000003</v>
      </c>
    </row>
    <row r="41" spans="1:11">
      <c r="A41" s="16">
        <v>2022000000</v>
      </c>
      <c r="B41" s="17" t="s">
        <v>21</v>
      </c>
      <c r="C41" s="223">
        <v>1155.6595600000001</v>
      </c>
      <c r="D41" s="10">
        <v>1455.5975599999999</v>
      </c>
      <c r="E41" s="9">
        <f t="shared" si="0"/>
        <v>125.95383713175876</v>
      </c>
      <c r="F41" s="9">
        <f t="shared" si="1"/>
        <v>299.93799999999987</v>
      </c>
    </row>
    <row r="42" spans="1:11" ht="19.5" customHeight="1">
      <c r="A42" s="16">
        <v>2023000000</v>
      </c>
      <c r="B42" s="17" t="s">
        <v>22</v>
      </c>
      <c r="C42" s="223">
        <v>91.480999999999995</v>
      </c>
      <c r="D42" s="187">
        <v>67.400999999999996</v>
      </c>
      <c r="E42" s="9">
        <f t="shared" si="0"/>
        <v>73.677594254544658</v>
      </c>
      <c r="F42" s="9">
        <f t="shared" si="1"/>
        <v>-24.08</v>
      </c>
    </row>
    <row r="43" spans="1:11">
      <c r="A43" s="7">
        <v>2070500010</v>
      </c>
      <c r="B43" s="17" t="s">
        <v>356</v>
      </c>
      <c r="C43" s="223">
        <v>60.477960000000003</v>
      </c>
      <c r="D43" s="188">
        <v>60.5</v>
      </c>
      <c r="E43" s="9">
        <f t="shared" si="0"/>
        <v>100.03644302817092</v>
      </c>
      <c r="F43" s="9">
        <f t="shared" si="1"/>
        <v>2.2039999999996951E-2</v>
      </c>
    </row>
    <row r="44" spans="1:11" ht="15.75" customHeight="1">
      <c r="A44" s="16">
        <v>2024000000</v>
      </c>
      <c r="B44" s="18" t="s">
        <v>23</v>
      </c>
      <c r="C44" s="223">
        <v>430.50400000000002</v>
      </c>
      <c r="D44" s="188">
        <v>30.504000000000001</v>
      </c>
      <c r="E44" s="9">
        <f t="shared" si="0"/>
        <v>7.0856484492594722</v>
      </c>
      <c r="F44" s="9">
        <f t="shared" si="1"/>
        <v>-400</v>
      </c>
    </row>
    <row r="45" spans="1:11" ht="17.25" customHeight="1">
      <c r="A45" s="7">
        <v>2190000010</v>
      </c>
      <c r="B45" s="11" t="s">
        <v>25</v>
      </c>
      <c r="C45" s="231">
        <v>0</v>
      </c>
      <c r="D45" s="220">
        <v>0</v>
      </c>
      <c r="E45" s="5" t="e">
        <f t="shared" si="0"/>
        <v>#DIV/0!</v>
      </c>
      <c r="F45" s="5">
        <f>SUM(D45-C45)</f>
        <v>0</v>
      </c>
    </row>
    <row r="46" spans="1:11" s="461" customFormat="1" ht="19.5" hidden="1" customHeight="1">
      <c r="A46" s="3">
        <v>3000000000</v>
      </c>
      <c r="B46" s="13" t="s">
        <v>26</v>
      </c>
      <c r="C46" s="232">
        <v>0</v>
      </c>
      <c r="D46" s="233">
        <v>0</v>
      </c>
      <c r="E46" s="5" t="e">
        <f t="shared" si="0"/>
        <v>#DIV/0!</v>
      </c>
      <c r="F46" s="5">
        <f t="shared" si="1"/>
        <v>0</v>
      </c>
    </row>
    <row r="47" spans="1:11" s="6" customFormat="1" ht="15.75" customHeight="1">
      <c r="A47" s="279"/>
      <c r="B47" s="280" t="s">
        <v>27</v>
      </c>
      <c r="C47" s="281">
        <f>C37+C38</f>
        <v>3983.8455200000003</v>
      </c>
      <c r="D47" s="477">
        <f>D37+D38</f>
        <v>3424.4496199999994</v>
      </c>
      <c r="E47" s="281">
        <f t="shared" si="0"/>
        <v>85.958393788321374</v>
      </c>
      <c r="F47" s="281">
        <f t="shared" si="1"/>
        <v>-559.39590000000089</v>
      </c>
      <c r="G47" s="200"/>
      <c r="H47" s="200"/>
      <c r="K47" s="130"/>
    </row>
    <row r="48" spans="1:11" s="6" customFormat="1">
      <c r="A48" s="3"/>
      <c r="B48" s="21" t="s">
        <v>321</v>
      </c>
      <c r="C48" s="5">
        <f>C47-C94</f>
        <v>-213.83623999999918</v>
      </c>
      <c r="D48" s="5">
        <f>D47-D94</f>
        <v>-24.455500000000484</v>
      </c>
      <c r="E48" s="22"/>
      <c r="F48" s="22"/>
    </row>
    <row r="49" spans="1:6">
      <c r="A49" s="23"/>
      <c r="B49" s="24"/>
      <c r="C49" s="186"/>
      <c r="D49" s="186"/>
      <c r="E49" s="26"/>
      <c r="F49" s="92"/>
    </row>
    <row r="50" spans="1:6" ht="50.25" customHeight="1">
      <c r="A50" s="28" t="s">
        <v>0</v>
      </c>
      <c r="B50" s="28" t="s">
        <v>28</v>
      </c>
      <c r="C50" s="179" t="s">
        <v>411</v>
      </c>
      <c r="D50" s="180" t="s">
        <v>422</v>
      </c>
      <c r="E50" s="72" t="s">
        <v>2</v>
      </c>
      <c r="F50" s="74" t="s">
        <v>3</v>
      </c>
    </row>
    <row r="51" spans="1:6">
      <c r="A51" s="88">
        <v>1</v>
      </c>
      <c r="B51" s="87">
        <v>2</v>
      </c>
      <c r="C51" s="87">
        <v>3</v>
      </c>
      <c r="D51" s="87">
        <v>4</v>
      </c>
      <c r="E51" s="87">
        <v>5</v>
      </c>
      <c r="F51" s="87">
        <v>6</v>
      </c>
    </row>
    <row r="52" spans="1:6" s="6" customFormat="1" ht="30.75" customHeight="1">
      <c r="A52" s="30" t="s">
        <v>29</v>
      </c>
      <c r="B52" s="31" t="s">
        <v>30</v>
      </c>
      <c r="C52" s="22">
        <f>C54+C57+C58+C59</f>
        <v>1083.4159999999999</v>
      </c>
      <c r="D52" s="22">
        <f>D54+D57+D58+D59</f>
        <v>743.73671000000002</v>
      </c>
      <c r="E52" s="34">
        <f>SUM(D52/C52*100)</f>
        <v>68.647381061383626</v>
      </c>
      <c r="F52" s="34">
        <f>SUM(D52-C52)</f>
        <v>-339.67928999999992</v>
      </c>
    </row>
    <row r="53" spans="1:6" s="6" customFormat="1" ht="31.5">
      <c r="A53" s="35" t="s">
        <v>31</v>
      </c>
      <c r="B53" s="36" t="s">
        <v>32</v>
      </c>
      <c r="C53" s="92"/>
      <c r="D53" s="92"/>
      <c r="E53" s="38"/>
      <c r="F53" s="38"/>
    </row>
    <row r="54" spans="1:6" ht="16.5" customHeight="1">
      <c r="A54" s="35" t="s">
        <v>33</v>
      </c>
      <c r="B54" s="39" t="s">
        <v>34</v>
      </c>
      <c r="C54" s="92">
        <v>1076.0999999999999</v>
      </c>
      <c r="D54" s="92">
        <v>741.42120999999997</v>
      </c>
      <c r="E54" s="38">
        <f>SUM(D54/C54*100)</f>
        <v>68.898913669733304</v>
      </c>
      <c r="F54" s="38">
        <f t="shared" ref="F54:F94" si="3">SUM(D54-C54)</f>
        <v>-334.67878999999994</v>
      </c>
    </row>
    <row r="55" spans="1:6" ht="0.75" hidden="1" customHeight="1">
      <c r="A55" s="35" t="s">
        <v>35</v>
      </c>
      <c r="B55" s="39" t="s">
        <v>36</v>
      </c>
      <c r="C55" s="92"/>
      <c r="D55" s="92"/>
      <c r="E55" s="38"/>
      <c r="F55" s="38">
        <f t="shared" si="3"/>
        <v>0</v>
      </c>
    </row>
    <row r="56" spans="1:6" ht="15.75" hidden="1" customHeight="1">
      <c r="A56" s="35" t="s">
        <v>37</v>
      </c>
      <c r="B56" s="39" t="s">
        <v>38</v>
      </c>
      <c r="C56" s="92"/>
      <c r="D56" s="92"/>
      <c r="E56" s="38" t="e">
        <f t="shared" ref="E56:E94" si="4">SUM(D56/C56*100)</f>
        <v>#DIV/0!</v>
      </c>
      <c r="F56" s="38">
        <f t="shared" si="3"/>
        <v>0</v>
      </c>
    </row>
    <row r="57" spans="1:6" ht="14.25" hidden="1" customHeight="1">
      <c r="A57" s="35" t="s">
        <v>39</v>
      </c>
      <c r="B57" s="39" t="s">
        <v>40</v>
      </c>
      <c r="C57" s="92">
        <v>0</v>
      </c>
      <c r="D57" s="92">
        <v>0</v>
      </c>
      <c r="E57" s="38" t="e">
        <f t="shared" si="4"/>
        <v>#DIV/0!</v>
      </c>
      <c r="F57" s="38">
        <f t="shared" si="3"/>
        <v>0</v>
      </c>
    </row>
    <row r="58" spans="1:6" ht="17.25" customHeight="1">
      <c r="A58" s="35" t="s">
        <v>41</v>
      </c>
      <c r="B58" s="39" t="s">
        <v>42</v>
      </c>
      <c r="C58" s="104">
        <v>5</v>
      </c>
      <c r="D58" s="104">
        <v>0</v>
      </c>
      <c r="E58" s="38">
        <f t="shared" si="4"/>
        <v>0</v>
      </c>
      <c r="F58" s="38">
        <f t="shared" si="3"/>
        <v>-5</v>
      </c>
    </row>
    <row r="59" spans="1:6" ht="17.25" customHeight="1">
      <c r="A59" s="35" t="s">
        <v>43</v>
      </c>
      <c r="B59" s="39" t="s">
        <v>44</v>
      </c>
      <c r="C59" s="92">
        <v>2.3159999999999998</v>
      </c>
      <c r="D59" s="92">
        <v>2.3155000000000001</v>
      </c>
      <c r="E59" s="38">
        <f t="shared" si="4"/>
        <v>99.978411053540597</v>
      </c>
      <c r="F59" s="38">
        <f t="shared" si="3"/>
        <v>-4.9999999999972289E-4</v>
      </c>
    </row>
    <row r="60" spans="1:6" s="6" customFormat="1">
      <c r="A60" s="41" t="s">
        <v>45</v>
      </c>
      <c r="B60" s="42" t="s">
        <v>46</v>
      </c>
      <c r="C60" s="22">
        <f>C61</f>
        <v>89.944999999999993</v>
      </c>
      <c r="D60" s="22">
        <f>D61</f>
        <v>61.471209999999999</v>
      </c>
      <c r="E60" s="34">
        <f t="shared" si="4"/>
        <v>68.343109678136642</v>
      </c>
      <c r="F60" s="34">
        <f t="shared" si="3"/>
        <v>-28.473789999999994</v>
      </c>
    </row>
    <row r="61" spans="1:6">
      <c r="A61" s="43" t="s">
        <v>47</v>
      </c>
      <c r="B61" s="44" t="s">
        <v>48</v>
      </c>
      <c r="C61" s="92">
        <v>89.944999999999993</v>
      </c>
      <c r="D61" s="92">
        <v>61.471209999999999</v>
      </c>
      <c r="E61" s="38">
        <f t="shared" si="4"/>
        <v>68.343109678136642</v>
      </c>
      <c r="F61" s="38">
        <f t="shared" si="3"/>
        <v>-28.473789999999994</v>
      </c>
    </row>
    <row r="62" spans="1:6" s="6" customFormat="1" ht="16.5" customHeight="1">
      <c r="A62" s="30" t="s">
        <v>49</v>
      </c>
      <c r="B62" s="31" t="s">
        <v>50</v>
      </c>
      <c r="C62" s="22">
        <f>C65+C66+C67</f>
        <v>14.30311</v>
      </c>
      <c r="D62" s="22">
        <f>D65+D66+D67</f>
        <v>4.7031100000000006</v>
      </c>
      <c r="E62" s="34">
        <f t="shared" si="4"/>
        <v>32.88172991747949</v>
      </c>
      <c r="F62" s="34">
        <f t="shared" si="3"/>
        <v>-9.6</v>
      </c>
    </row>
    <row r="63" spans="1:6" ht="13.5" customHeight="1">
      <c r="A63" s="35" t="s">
        <v>51</v>
      </c>
      <c r="B63" s="39" t="s">
        <v>52</v>
      </c>
      <c r="C63" s="92"/>
      <c r="D63" s="92"/>
      <c r="E63" s="34" t="e">
        <f t="shared" si="4"/>
        <v>#DIV/0!</v>
      </c>
      <c r="F63" s="34">
        <f t="shared" si="3"/>
        <v>0</v>
      </c>
    </row>
    <row r="64" spans="1:6">
      <c r="A64" s="45" t="s">
        <v>53</v>
      </c>
      <c r="B64" s="39" t="s">
        <v>54</v>
      </c>
      <c r="C64" s="92"/>
      <c r="D64" s="92"/>
      <c r="E64" s="34" t="e">
        <f t="shared" si="4"/>
        <v>#DIV/0!</v>
      </c>
      <c r="F64" s="34">
        <f t="shared" si="3"/>
        <v>0</v>
      </c>
    </row>
    <row r="65" spans="1:7" ht="15.75" customHeight="1">
      <c r="A65" s="46" t="s">
        <v>55</v>
      </c>
      <c r="B65" s="47" t="s">
        <v>56</v>
      </c>
      <c r="C65" s="92">
        <v>2.7031100000000001</v>
      </c>
      <c r="D65" s="92">
        <v>2.7031100000000001</v>
      </c>
      <c r="E65" s="34">
        <f t="shared" si="4"/>
        <v>100</v>
      </c>
      <c r="F65" s="34">
        <f t="shared" si="3"/>
        <v>0</v>
      </c>
    </row>
    <row r="66" spans="1:7" ht="15.75" customHeight="1">
      <c r="A66" s="46" t="s">
        <v>218</v>
      </c>
      <c r="B66" s="47" t="s">
        <v>219</v>
      </c>
      <c r="C66" s="92">
        <v>9.6</v>
      </c>
      <c r="D66" s="92">
        <v>0</v>
      </c>
      <c r="E66" s="38">
        <f t="shared" si="4"/>
        <v>0</v>
      </c>
      <c r="F66" s="38">
        <f t="shared" si="3"/>
        <v>-9.6</v>
      </c>
    </row>
    <row r="67" spans="1:7" ht="15.75" customHeight="1">
      <c r="A67" s="46" t="s">
        <v>357</v>
      </c>
      <c r="B67" s="47" t="s">
        <v>413</v>
      </c>
      <c r="C67" s="92">
        <v>2</v>
      </c>
      <c r="D67" s="92">
        <v>2</v>
      </c>
      <c r="E67" s="38"/>
      <c r="F67" s="38"/>
    </row>
    <row r="68" spans="1:7" s="6" customFormat="1">
      <c r="A68" s="30" t="s">
        <v>57</v>
      </c>
      <c r="B68" s="31" t="s">
        <v>58</v>
      </c>
      <c r="C68" s="105">
        <f>C71+C72+C69+C70</f>
        <v>2156.0981499999998</v>
      </c>
      <c r="D68" s="105">
        <f>D71+D72+D69+D70</f>
        <v>1981.11484</v>
      </c>
      <c r="E68" s="34">
        <f t="shared" si="4"/>
        <v>91.884260463745591</v>
      </c>
      <c r="F68" s="34">
        <f t="shared" si="3"/>
        <v>-174.98330999999985</v>
      </c>
    </row>
    <row r="69" spans="1:7" ht="16.5" customHeight="1">
      <c r="A69" s="35" t="s">
        <v>59</v>
      </c>
      <c r="B69" s="39" t="s">
        <v>60</v>
      </c>
      <c r="C69" s="106">
        <v>4.0214999999999996</v>
      </c>
      <c r="D69" s="92">
        <v>0</v>
      </c>
      <c r="E69" s="38">
        <f t="shared" si="4"/>
        <v>0</v>
      </c>
      <c r="F69" s="38">
        <f t="shared" si="3"/>
        <v>-4.0214999999999996</v>
      </c>
    </row>
    <row r="70" spans="1:7" s="6" customFormat="1">
      <c r="A70" s="35" t="s">
        <v>61</v>
      </c>
      <c r="B70" s="39" t="s">
        <v>62</v>
      </c>
      <c r="C70" s="106">
        <v>24.959890000000001</v>
      </c>
      <c r="D70" s="92">
        <v>0</v>
      </c>
      <c r="E70" s="38">
        <f t="shared" si="4"/>
        <v>0</v>
      </c>
      <c r="F70" s="38">
        <f t="shared" si="3"/>
        <v>-24.959890000000001</v>
      </c>
      <c r="G70" s="50"/>
    </row>
    <row r="71" spans="1:7" ht="15.75" customHeight="1">
      <c r="A71" s="35" t="s">
        <v>63</v>
      </c>
      <c r="B71" s="39" t="s">
        <v>64</v>
      </c>
      <c r="C71" s="106">
        <v>2059.4047599999999</v>
      </c>
      <c r="D71" s="92">
        <v>1913.40284</v>
      </c>
      <c r="E71" s="38">
        <f t="shared" si="4"/>
        <v>92.910479628103801</v>
      </c>
      <c r="F71" s="38">
        <f t="shared" si="3"/>
        <v>-146.00191999999993</v>
      </c>
    </row>
    <row r="72" spans="1:7">
      <c r="A72" s="35" t="s">
        <v>65</v>
      </c>
      <c r="B72" s="39" t="s">
        <v>66</v>
      </c>
      <c r="C72" s="106">
        <v>67.712000000000003</v>
      </c>
      <c r="D72" s="92">
        <v>67.712000000000003</v>
      </c>
      <c r="E72" s="38">
        <f t="shared" si="4"/>
        <v>100</v>
      </c>
      <c r="F72" s="38">
        <f t="shared" si="3"/>
        <v>0</v>
      </c>
    </row>
    <row r="73" spans="1:7" s="6" customFormat="1" ht="18" customHeight="1">
      <c r="A73" s="30" t="s">
        <v>67</v>
      </c>
      <c r="B73" s="31" t="s">
        <v>68</v>
      </c>
      <c r="C73" s="22">
        <f>C76</f>
        <v>563.81949999999995</v>
      </c>
      <c r="D73" s="22">
        <f>D76</f>
        <v>443.42424999999997</v>
      </c>
      <c r="E73" s="34">
        <f t="shared" si="4"/>
        <v>78.646490587856576</v>
      </c>
      <c r="F73" s="34">
        <f t="shared" si="3"/>
        <v>-120.39524999999998</v>
      </c>
    </row>
    <row r="74" spans="1:7" ht="0.75" hidden="1" customHeight="1">
      <c r="A74" s="35" t="s">
        <v>69</v>
      </c>
      <c r="B74" s="51" t="s">
        <v>70</v>
      </c>
      <c r="C74" s="92"/>
      <c r="D74" s="92"/>
      <c r="E74" s="38" t="e">
        <f t="shared" si="4"/>
        <v>#DIV/0!</v>
      </c>
      <c r="F74" s="38">
        <f t="shared" si="3"/>
        <v>0</v>
      </c>
    </row>
    <row r="75" spans="1:7" hidden="1">
      <c r="A75" s="35" t="s">
        <v>71</v>
      </c>
      <c r="B75" s="51" t="s">
        <v>72</v>
      </c>
      <c r="C75" s="92"/>
      <c r="D75" s="92"/>
      <c r="E75" s="38" t="e">
        <f t="shared" si="4"/>
        <v>#DIV/0!</v>
      </c>
      <c r="F75" s="38">
        <f t="shared" si="3"/>
        <v>0</v>
      </c>
    </row>
    <row r="76" spans="1:7" ht="16.5" customHeight="1">
      <c r="A76" s="35" t="s">
        <v>73</v>
      </c>
      <c r="B76" s="39" t="s">
        <v>74</v>
      </c>
      <c r="C76" s="92">
        <v>563.81949999999995</v>
      </c>
      <c r="D76" s="92">
        <v>443.42424999999997</v>
      </c>
      <c r="E76" s="38">
        <f t="shared" si="4"/>
        <v>78.646490587856576</v>
      </c>
      <c r="F76" s="38">
        <f t="shared" si="3"/>
        <v>-120.39524999999998</v>
      </c>
    </row>
    <row r="77" spans="1:7" s="6" customFormat="1">
      <c r="A77" s="30" t="s">
        <v>85</v>
      </c>
      <c r="B77" s="31" t="s">
        <v>86</v>
      </c>
      <c r="C77" s="22">
        <f>C78</f>
        <v>276.10000000000002</v>
      </c>
      <c r="D77" s="22">
        <f>D78</f>
        <v>207.55500000000001</v>
      </c>
      <c r="E77" s="34">
        <f t="shared" si="4"/>
        <v>75.173850054328142</v>
      </c>
      <c r="F77" s="34">
        <f t="shared" si="3"/>
        <v>-68.545000000000016</v>
      </c>
    </row>
    <row r="78" spans="1:7" ht="14.25" customHeight="1">
      <c r="A78" s="35" t="s">
        <v>87</v>
      </c>
      <c r="B78" s="39" t="s">
        <v>233</v>
      </c>
      <c r="C78" s="92">
        <v>276.10000000000002</v>
      </c>
      <c r="D78" s="92">
        <v>207.55500000000001</v>
      </c>
      <c r="E78" s="38">
        <f t="shared" si="4"/>
        <v>75.173850054328142</v>
      </c>
      <c r="F78" s="38">
        <f t="shared" si="3"/>
        <v>-68.545000000000016</v>
      </c>
    </row>
    <row r="79" spans="1:7" s="6" customFormat="1" ht="0.75" hidden="1" customHeight="1">
      <c r="A79" s="52">
        <v>1000</v>
      </c>
      <c r="B79" s="31" t="s">
        <v>88</v>
      </c>
      <c r="C79" s="22"/>
      <c r="D79" s="22"/>
      <c r="E79" s="34" t="e">
        <f t="shared" si="4"/>
        <v>#DIV/0!</v>
      </c>
      <c r="F79" s="34">
        <f t="shared" si="3"/>
        <v>0</v>
      </c>
    </row>
    <row r="80" spans="1:7" ht="16.5" hidden="1" customHeight="1">
      <c r="A80" s="53">
        <v>1001</v>
      </c>
      <c r="B80" s="54" t="s">
        <v>89</v>
      </c>
      <c r="C80" s="92"/>
      <c r="D80" s="92"/>
      <c r="E80" s="38" t="e">
        <f t="shared" si="4"/>
        <v>#DIV/0!</v>
      </c>
      <c r="F80" s="38">
        <f t="shared" si="3"/>
        <v>0</v>
      </c>
    </row>
    <row r="81" spans="1:7" ht="15.75" hidden="1" customHeight="1">
      <c r="A81" s="53">
        <v>1003</v>
      </c>
      <c r="B81" s="54" t="s">
        <v>90</v>
      </c>
      <c r="C81" s="92"/>
      <c r="D81" s="92"/>
      <c r="E81" s="38" t="e">
        <f t="shared" si="4"/>
        <v>#DIV/0!</v>
      </c>
      <c r="F81" s="38">
        <f t="shared" si="3"/>
        <v>0</v>
      </c>
    </row>
    <row r="82" spans="1:7" ht="16.5" hidden="1" customHeight="1">
      <c r="A82" s="53">
        <v>1004</v>
      </c>
      <c r="B82" s="54" t="s">
        <v>91</v>
      </c>
      <c r="C82" s="92"/>
      <c r="D82" s="190"/>
      <c r="E82" s="38" t="e">
        <f t="shared" si="4"/>
        <v>#DIV/0!</v>
      </c>
      <c r="F82" s="38">
        <f t="shared" si="3"/>
        <v>0</v>
      </c>
    </row>
    <row r="83" spans="1:7" ht="0.75" customHeight="1">
      <c r="A83" s="35" t="s">
        <v>92</v>
      </c>
      <c r="B83" s="39" t="s">
        <v>93</v>
      </c>
      <c r="C83" s="92"/>
      <c r="D83" s="92"/>
      <c r="E83" s="38"/>
      <c r="F83" s="38">
        <f t="shared" si="3"/>
        <v>0</v>
      </c>
    </row>
    <row r="84" spans="1:7" ht="12" customHeight="1">
      <c r="A84" s="30" t="s">
        <v>94</v>
      </c>
      <c r="B84" s="31" t="s">
        <v>95</v>
      </c>
      <c r="C84" s="22">
        <f>C85</f>
        <v>14</v>
      </c>
      <c r="D84" s="22">
        <f>D85</f>
        <v>6.9</v>
      </c>
      <c r="E84" s="38">
        <f t="shared" si="4"/>
        <v>49.285714285714292</v>
      </c>
      <c r="F84" s="22">
        <f>F85+F86+F87+F88+F89</f>
        <v>-7.1</v>
      </c>
    </row>
    <row r="85" spans="1:7" ht="11.25" customHeight="1">
      <c r="A85" s="35" t="s">
        <v>96</v>
      </c>
      <c r="B85" s="39" t="s">
        <v>97</v>
      </c>
      <c r="C85" s="92">
        <v>14</v>
      </c>
      <c r="D85" s="92">
        <v>6.9</v>
      </c>
      <c r="E85" s="38">
        <v>0</v>
      </c>
      <c r="F85" s="38">
        <f>SUM(D85-C85)</f>
        <v>-7.1</v>
      </c>
    </row>
    <row r="86" spans="1:7" ht="14.25" hidden="1" customHeight="1">
      <c r="A86" s="35" t="s">
        <v>98</v>
      </c>
      <c r="B86" s="39" t="s">
        <v>99</v>
      </c>
      <c r="C86" s="92"/>
      <c r="D86" s="92"/>
      <c r="E86" s="38" t="e">
        <f t="shared" si="4"/>
        <v>#DIV/0!</v>
      </c>
      <c r="F86" s="38">
        <f>SUM(D86-C86)</f>
        <v>0</v>
      </c>
    </row>
    <row r="87" spans="1:7" ht="15.75" hidden="1" customHeight="1">
      <c r="A87" s="35" t="s">
        <v>100</v>
      </c>
      <c r="B87" s="39" t="s">
        <v>101</v>
      </c>
      <c r="C87" s="92"/>
      <c r="D87" s="92"/>
      <c r="E87" s="38" t="e">
        <f t="shared" si="4"/>
        <v>#DIV/0!</v>
      </c>
      <c r="F87" s="38"/>
    </row>
    <row r="88" spans="1:7" ht="9.75" hidden="1" customHeight="1">
      <c r="A88" s="35" t="s">
        <v>102</v>
      </c>
      <c r="B88" s="39" t="s">
        <v>103</v>
      </c>
      <c r="C88" s="92"/>
      <c r="D88" s="92"/>
      <c r="E88" s="38" t="e">
        <f t="shared" si="4"/>
        <v>#DIV/0!</v>
      </c>
      <c r="F88" s="38"/>
    </row>
    <row r="89" spans="1:7" ht="11.25" hidden="1" customHeight="1">
      <c r="A89" s="35" t="s">
        <v>104</v>
      </c>
      <c r="B89" s="39" t="s">
        <v>105</v>
      </c>
      <c r="C89" s="92"/>
      <c r="D89" s="92"/>
      <c r="E89" s="38" t="e">
        <f t="shared" si="4"/>
        <v>#DIV/0!</v>
      </c>
      <c r="F89" s="38"/>
    </row>
    <row r="90" spans="1:7" s="6" customFormat="1" ht="17.25" hidden="1" customHeight="1">
      <c r="A90" s="52">
        <v>1400</v>
      </c>
      <c r="B90" s="56" t="s">
        <v>114</v>
      </c>
      <c r="C90" s="105">
        <v>0</v>
      </c>
      <c r="D90" s="105">
        <f>SUM(D91:D93)</f>
        <v>0</v>
      </c>
      <c r="E90" s="34" t="e">
        <f t="shared" si="4"/>
        <v>#DIV/0!</v>
      </c>
      <c r="F90" s="34">
        <f t="shared" si="3"/>
        <v>0</v>
      </c>
    </row>
    <row r="91" spans="1:7" ht="18.75" hidden="1" customHeight="1">
      <c r="A91" s="53">
        <v>1401</v>
      </c>
      <c r="B91" s="54" t="s">
        <v>115</v>
      </c>
      <c r="C91" s="106"/>
      <c r="D91" s="92"/>
      <c r="E91" s="38" t="e">
        <f t="shared" si="4"/>
        <v>#DIV/0!</v>
      </c>
      <c r="F91" s="38">
        <f t="shared" si="3"/>
        <v>0</v>
      </c>
    </row>
    <row r="92" spans="1:7" ht="15.75" hidden="1" customHeight="1">
      <c r="A92" s="53">
        <v>1402</v>
      </c>
      <c r="B92" s="54" t="s">
        <v>116</v>
      </c>
      <c r="C92" s="106"/>
      <c r="D92" s="92"/>
      <c r="E92" s="38" t="e">
        <f t="shared" si="4"/>
        <v>#DIV/0!</v>
      </c>
      <c r="F92" s="38">
        <f t="shared" si="3"/>
        <v>0</v>
      </c>
    </row>
    <row r="93" spans="1:7" ht="12.75" hidden="1" customHeight="1">
      <c r="A93" s="53">
        <v>1403</v>
      </c>
      <c r="B93" s="54" t="s">
        <v>117</v>
      </c>
      <c r="C93" s="106"/>
      <c r="D93" s="92"/>
      <c r="E93" s="38" t="e">
        <f t="shared" si="4"/>
        <v>#DIV/0!</v>
      </c>
      <c r="F93" s="38">
        <f t="shared" si="3"/>
        <v>0</v>
      </c>
    </row>
    <row r="94" spans="1:7" s="6" customFormat="1">
      <c r="A94" s="52"/>
      <c r="B94" s="57" t="s">
        <v>118</v>
      </c>
      <c r="C94" s="102">
        <f>C52+C60+C62+C68+C73+C77+C84</f>
        <v>4197.6817599999995</v>
      </c>
      <c r="D94" s="102">
        <f>D52+D60+D62+D68+D73+D77+D79+D84+D90</f>
        <v>3448.9051199999999</v>
      </c>
      <c r="E94" s="128">
        <f t="shared" si="4"/>
        <v>82.162138942138398</v>
      </c>
      <c r="F94" s="34">
        <f t="shared" si="3"/>
        <v>-748.77663999999959</v>
      </c>
      <c r="G94" s="200"/>
    </row>
    <row r="95" spans="1:7">
      <c r="C95" s="126"/>
      <c r="D95" s="101"/>
    </row>
    <row r="96" spans="1:7" s="65" customFormat="1" ht="16.5" customHeight="1">
      <c r="A96" s="63" t="s">
        <v>119</v>
      </c>
      <c r="B96" s="63"/>
      <c r="C96" s="185"/>
      <c r="D96" s="185"/>
    </row>
    <row r="97" spans="1:3" s="65" customFormat="1" ht="20.25" customHeight="1">
      <c r="A97" s="66" t="s">
        <v>120</v>
      </c>
      <c r="B97" s="66"/>
      <c r="C97" s="65" t="s">
        <v>121</v>
      </c>
    </row>
    <row r="98" spans="1:3" ht="13.5" customHeight="1"/>
    <row r="100" spans="1:3" ht="5.25" customHeight="1"/>
    <row r="142" hidden="1"/>
  </sheetData>
  <customSheetViews>
    <customSheetView guid="{61FF8493-E373-4DFF-BB86-59B971567639}" scale="70" showPageBreaks="1" printArea="1" hiddenRows="1" view="pageBreakPreview">
      <selection activeCell="D13" sqref="D13"/>
      <pageMargins left="0.74803149606299213" right="0.74803149606299213" top="0.19685039370078741" bottom="0.15748031496062992" header="0.51181102362204722" footer="0.23622047244094491"/>
      <pageSetup paperSize="9" scale="60" orientation="portrait" r:id="rId1"/>
      <headerFooter alignWithMargins="0"/>
    </customSheetView>
    <customSheetView guid="{5BFCA170-DEAE-4D2C-98A0-1E68B427AC01}" showPageBreaks="1" hiddenRows="1">
      <selection activeCell="C69" sqref="C69"/>
      <pageMargins left="0.75" right="0.75" top="0.18" bottom="0.17" header="0.5" footer="0.25"/>
      <pageSetup paperSize="9" scale="63" orientation="portrait" r:id="rId2"/>
      <headerFooter alignWithMargins="0"/>
    </customSheetView>
    <customSheetView guid="{B31C8DB7-3E78-4144-A6B5-8DE36DE63F0E}" hiddenRows="1" topLeftCell="A28">
      <selection activeCell="D42" sqref="D42"/>
      <pageMargins left="0.75" right="0.75" top="0.18" bottom="0.17" header="0.5" footer="0.25"/>
      <pageSetup paperSize="9" scale="63" orientation="portrait" r:id="rId3"/>
      <headerFooter alignWithMargins="0"/>
    </customSheetView>
    <customSheetView guid="{1A52382B-3765-4E8C-903F-6B8919B7242E}" hiddenRows="1" topLeftCell="A42">
      <selection activeCell="A67" sqref="A67:XFD67"/>
      <pageMargins left="0.75" right="0.75" top="0.18" bottom="0.17" header="0.5" footer="0.25"/>
      <pageSetup paperSize="9" scale="63" orientation="portrait" r:id="rId4"/>
      <headerFooter alignWithMargins="0"/>
    </customSheetView>
    <customSheetView guid="{A54C432C-6C68-4B53-A75C-446EB3A61B2B}" scale="70" showPageBreaks="1" hiddenRows="1" view="pageBreakPreview" topLeftCell="A4">
      <selection activeCell="G93" sqref="G93"/>
      <pageMargins left="0.70866141732283472" right="0.70866141732283472" top="0.74803149606299213" bottom="0.74803149606299213" header="0.31496062992125984" footer="0.31496062992125984"/>
      <pageSetup paperSize="9" scale="65" orientation="portrait" r:id="rId5"/>
    </customSheetView>
    <customSheetView guid="{3DCB9AAA-F09C-4EA6-B992-F93E466D374A}" hiddenRows="1">
      <selection activeCell="B100" sqref="B100"/>
      <pageMargins left="0.75" right="0.75" top="0.18" bottom="0.17" header="0.5" footer="0.25"/>
      <pageSetup paperSize="9" scale="63" orientation="portrait" r:id="rId6"/>
      <headerFooter alignWithMargins="0"/>
    </customSheetView>
    <customSheetView guid="{1718F1EE-9F48-4DBE-9531-3B70F9C4A5DD}" scale="70" showPageBreaks="1" hiddenRows="1" view="pageBreakPreview" topLeftCell="A27">
      <selection activeCell="D62" sqref="D62"/>
      <pageMargins left="0.75" right="0.75" top="0.18" bottom="0.17" header="0.5" footer="0.25"/>
      <pageSetup paperSize="9" scale="49" orientation="portrait" r:id="rId7"/>
      <headerFooter alignWithMargins="0"/>
    </customSheetView>
    <customSheetView guid="{42584DC0-1D41-4C93-9B38-C388E7B8DAC4}" scale="70" showPageBreaks="1" hiddenRows="1" view="pageBreakPreview" topLeftCell="A30">
      <selection activeCell="A43" sqref="A43:B43"/>
      <pageMargins left="0.75" right="0.75" top="0.18" bottom="0.17" header="0.5" footer="0.25"/>
      <pageSetup paperSize="9" scale="63" orientation="portrait" r:id="rId8"/>
      <headerFooter alignWithMargins="0"/>
    </customSheetView>
    <customSheetView guid="{B30CE22D-C12F-4E12-8BB9-3AAE0A6991CC}" scale="70" showPageBreaks="1" printArea="1" hiddenRows="1" view="pageBreakPreview" topLeftCell="A15">
      <selection activeCell="C41" sqref="C41"/>
      <pageMargins left="0.74803149606299213" right="0.74803149606299213" top="0.19685039370078741" bottom="0.15748031496062992" header="0.51181102362204722" footer="0.23622047244094491"/>
      <pageSetup paperSize="9" scale="60" orientation="portrait" r:id="rId9"/>
      <headerFooter alignWithMargins="0"/>
    </customSheetView>
    <customSheetView guid="{61528DAC-5C4C-48F4-ADE2-8A724B05A086}" scale="70" showPageBreaks="1" printArea="1" hiddenRows="1" view="pageBreakPreview">
      <selection activeCell="D13" sqref="D13"/>
      <pageMargins left="0.74803149606299213" right="0.74803149606299213" top="0.19685039370078741" bottom="0.15748031496062992" header="0.51181102362204722" footer="0.23622047244094491"/>
      <pageSetup paperSize="9" scale="60" orientation="portrait" r:id="rId10"/>
      <headerFooter alignWithMargins="0"/>
    </customSheetView>
  </customSheetViews>
  <mergeCells count="2">
    <mergeCell ref="A1:F1"/>
    <mergeCell ref="A2:F2"/>
  </mergeCells>
  <phoneticPr fontId="0" type="noConversion"/>
  <pageMargins left="0.74803149606299213" right="0.74803149606299213" top="0.19685039370078741" bottom="0.15748031496062992" header="0.51181102362204722" footer="0.23622047244094491"/>
  <pageSetup paperSize="9" scale="60" orientation="portrait" r:id="rId1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H142"/>
  <sheetViews>
    <sheetView view="pageBreakPreview" zoomScale="70" zoomScaleSheetLayoutView="70" workbookViewId="0">
      <selection activeCell="D13" sqref="D13"/>
    </sheetView>
  </sheetViews>
  <sheetFormatPr defaultRowHeight="15.75"/>
  <cols>
    <col min="1" max="1" width="14.7109375" style="58" customWidth="1"/>
    <col min="2" max="2" width="56.42578125" style="59" customWidth="1"/>
    <col min="3" max="3" width="16.7109375" style="60" customWidth="1"/>
    <col min="4" max="4" width="16.85546875" style="62" customWidth="1"/>
    <col min="5" max="5" width="15.28515625" style="62" customWidth="1"/>
    <col min="6" max="6" width="13.42578125" style="62" customWidth="1"/>
    <col min="7" max="7" width="15.42578125" style="1" bestFit="1" customWidth="1"/>
    <col min="8" max="8" width="17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37" t="s">
        <v>423</v>
      </c>
      <c r="B1" s="537"/>
      <c r="C1" s="537"/>
      <c r="D1" s="537"/>
      <c r="E1" s="537"/>
      <c r="F1" s="537"/>
    </row>
    <row r="2" spans="1:6">
      <c r="A2" s="537"/>
      <c r="B2" s="537"/>
      <c r="C2" s="537"/>
      <c r="D2" s="537"/>
      <c r="E2" s="537"/>
      <c r="F2" s="537"/>
    </row>
    <row r="3" spans="1:6" ht="63">
      <c r="A3" s="2" t="s">
        <v>0</v>
      </c>
      <c r="B3" s="2" t="s">
        <v>1</v>
      </c>
      <c r="C3" s="135" t="s">
        <v>411</v>
      </c>
      <c r="D3" s="73" t="s">
        <v>421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C5+C12+C14+C17+C7</f>
        <v>3515.44</v>
      </c>
      <c r="D4" s="5">
        <f>D5+D12+D14+D17+D7</f>
        <v>1682.08896</v>
      </c>
      <c r="E4" s="5">
        <f>SUM(D4/C4*100)</f>
        <v>47.848603873199373</v>
      </c>
      <c r="F4" s="5">
        <f>SUM(D4-C4)</f>
        <v>-1833.35104</v>
      </c>
    </row>
    <row r="5" spans="1:6" s="6" customFormat="1">
      <c r="A5" s="68">
        <v>1010000000</v>
      </c>
      <c r="B5" s="67" t="s">
        <v>5</v>
      </c>
      <c r="C5" s="5">
        <f>C6</f>
        <v>443.71499999999997</v>
      </c>
      <c r="D5" s="5">
        <f>D6</f>
        <v>265.71543000000003</v>
      </c>
      <c r="E5" s="5">
        <f t="shared" ref="E5:E52" si="0">SUM(D5/C5*100)</f>
        <v>59.884256786450777</v>
      </c>
      <c r="F5" s="5">
        <f t="shared" ref="F5:F52" si="1">SUM(D5-C5)</f>
        <v>-177.99956999999995</v>
      </c>
    </row>
    <row r="6" spans="1:6">
      <c r="A6" s="7">
        <v>1010200001</v>
      </c>
      <c r="B6" s="8" t="s">
        <v>228</v>
      </c>
      <c r="C6" s="9">
        <v>443.71499999999997</v>
      </c>
      <c r="D6" s="10">
        <v>265.71543000000003</v>
      </c>
      <c r="E6" s="9">
        <f t="shared" ref="E6:E11" si="2">SUM(D6/C6*100)</f>
        <v>59.884256786450777</v>
      </c>
      <c r="F6" s="9">
        <f t="shared" si="1"/>
        <v>-177.99956999999995</v>
      </c>
    </row>
    <row r="7" spans="1:6" ht="31.5">
      <c r="A7" s="3">
        <v>1030000000</v>
      </c>
      <c r="B7" s="13" t="s">
        <v>280</v>
      </c>
      <c r="C7" s="5">
        <f>C8+C10+C9</f>
        <v>635.72500000000002</v>
      </c>
      <c r="D7" s="5">
        <f>D8+D10+D9+D11</f>
        <v>572.65373000000011</v>
      </c>
      <c r="E7" s="5">
        <f t="shared" si="2"/>
        <v>90.078843839710572</v>
      </c>
      <c r="F7" s="5">
        <f t="shared" si="1"/>
        <v>-63.071269999999913</v>
      </c>
    </row>
    <row r="8" spans="1:6">
      <c r="A8" s="7">
        <v>1030223001</v>
      </c>
      <c r="B8" s="8" t="s">
        <v>282</v>
      </c>
      <c r="C8" s="9">
        <v>237.12</v>
      </c>
      <c r="D8" s="10">
        <v>259.22924</v>
      </c>
      <c r="E8" s="9">
        <f t="shared" si="2"/>
        <v>109.32407219973011</v>
      </c>
      <c r="F8" s="9">
        <f t="shared" si="1"/>
        <v>22.10924</v>
      </c>
    </row>
    <row r="9" spans="1:6">
      <c r="A9" s="7">
        <v>1030224001</v>
      </c>
      <c r="B9" s="8" t="s">
        <v>288</v>
      </c>
      <c r="C9" s="9">
        <v>2.5049999999999999</v>
      </c>
      <c r="D9" s="10">
        <v>1.97082</v>
      </c>
      <c r="E9" s="9">
        <f t="shared" si="2"/>
        <v>78.675449101796417</v>
      </c>
      <c r="F9" s="9">
        <f t="shared" si="1"/>
        <v>-0.53417999999999988</v>
      </c>
    </row>
    <row r="10" spans="1:6">
      <c r="A10" s="7">
        <v>1030225001</v>
      </c>
      <c r="B10" s="8" t="s">
        <v>281</v>
      </c>
      <c r="C10" s="9">
        <v>396.1</v>
      </c>
      <c r="D10" s="10">
        <v>355.29712000000001</v>
      </c>
      <c r="E10" s="9">
        <f t="shared" si="2"/>
        <v>89.698843726331731</v>
      </c>
      <c r="F10" s="9">
        <f t="shared" si="1"/>
        <v>-40.802880000000016</v>
      </c>
    </row>
    <row r="11" spans="1:6">
      <c r="A11" s="7">
        <v>1030226001</v>
      </c>
      <c r="B11" s="8" t="s">
        <v>290</v>
      </c>
      <c r="C11" s="9">
        <v>0</v>
      </c>
      <c r="D11" s="10">
        <v>-43.843449999999997</v>
      </c>
      <c r="E11" s="9" t="e">
        <f t="shared" si="2"/>
        <v>#DIV/0!</v>
      </c>
      <c r="F11" s="9">
        <f t="shared" si="1"/>
        <v>-43.843449999999997</v>
      </c>
    </row>
    <row r="12" spans="1:6" s="6" customFormat="1">
      <c r="A12" s="68">
        <v>1050000000</v>
      </c>
      <c r="B12" s="67" t="s">
        <v>6</v>
      </c>
      <c r="C12" s="5">
        <f>SUM(C13:C13)</f>
        <v>40</v>
      </c>
      <c r="D12" s="5">
        <f>SUM(D13:D13)</f>
        <v>38.458449999999999</v>
      </c>
      <c r="E12" s="5">
        <f t="shared" si="0"/>
        <v>96.146124999999998</v>
      </c>
      <c r="F12" s="5">
        <f t="shared" si="1"/>
        <v>-1.5415500000000009</v>
      </c>
    </row>
    <row r="13" spans="1:6" ht="15.75" customHeight="1">
      <c r="A13" s="7">
        <v>1050300000</v>
      </c>
      <c r="B13" s="11" t="s">
        <v>229</v>
      </c>
      <c r="C13" s="12">
        <v>40</v>
      </c>
      <c r="D13" s="10">
        <v>38.458449999999999</v>
      </c>
      <c r="E13" s="9">
        <f t="shared" si="0"/>
        <v>96.146124999999998</v>
      </c>
      <c r="F13" s="9">
        <f t="shared" si="1"/>
        <v>-1.5415500000000009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2383</v>
      </c>
      <c r="D14" s="5">
        <f>D15+D16</f>
        <v>796.51134999999999</v>
      </c>
      <c r="E14" s="5">
        <f t="shared" si="0"/>
        <v>33.424731430969366</v>
      </c>
      <c r="F14" s="5">
        <f t="shared" si="1"/>
        <v>-1586.48865</v>
      </c>
    </row>
    <row r="15" spans="1:6" s="6" customFormat="1" ht="15.75" customHeight="1">
      <c r="A15" s="7">
        <v>1060100000</v>
      </c>
      <c r="B15" s="11" t="s">
        <v>8</v>
      </c>
      <c r="C15" s="9">
        <v>1098</v>
      </c>
      <c r="D15" s="10">
        <v>148.52163999999999</v>
      </c>
      <c r="E15" s="5">
        <f t="shared" si="0"/>
        <v>13.526561020036429</v>
      </c>
      <c r="F15" s="9">
        <f>SUM(D15-C15)</f>
        <v>-949.47836000000007</v>
      </c>
    </row>
    <row r="16" spans="1:6" ht="15" customHeight="1">
      <c r="A16" s="7">
        <v>1060600000</v>
      </c>
      <c r="B16" s="11" t="s">
        <v>7</v>
      </c>
      <c r="C16" s="9">
        <v>1285</v>
      </c>
      <c r="D16" s="10">
        <v>647.98970999999995</v>
      </c>
      <c r="E16" s="5">
        <f t="shared" si="0"/>
        <v>50.427214785992213</v>
      </c>
      <c r="F16" s="9">
        <f t="shared" si="1"/>
        <v>-637.01029000000005</v>
      </c>
    </row>
    <row r="17" spans="1:6" s="6" customFormat="1" ht="18" customHeight="1">
      <c r="A17" s="3">
        <v>1080000000</v>
      </c>
      <c r="B17" s="4" t="s">
        <v>10</v>
      </c>
      <c r="C17" s="5">
        <f>C18</f>
        <v>13</v>
      </c>
      <c r="D17" s="5">
        <f>D18</f>
        <v>8.75</v>
      </c>
      <c r="E17" s="5">
        <f t="shared" si="0"/>
        <v>67.307692307692307</v>
      </c>
      <c r="F17" s="5">
        <f t="shared" si="1"/>
        <v>-4.25</v>
      </c>
    </row>
    <row r="18" spans="1:6" ht="18" customHeight="1">
      <c r="A18" s="7">
        <v>1080400001</v>
      </c>
      <c r="B18" s="8" t="s">
        <v>227</v>
      </c>
      <c r="C18" s="9">
        <v>13</v>
      </c>
      <c r="D18" s="10">
        <v>8.75</v>
      </c>
      <c r="E18" s="9">
        <f t="shared" si="0"/>
        <v>67.307692307692307</v>
      </c>
      <c r="F18" s="9">
        <f t="shared" si="1"/>
        <v>-4.25</v>
      </c>
    </row>
    <row r="19" spans="1:6" ht="0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123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1.5" hidden="1">
      <c r="A21" s="7">
        <v>1090100000</v>
      </c>
      <c r="B21" s="8" t="s">
        <v>124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125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126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31.5" hidden="1">
      <c r="A24" s="7">
        <v>1090700000</v>
      </c>
      <c r="B24" s="8" t="s">
        <v>127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7.25" customHeight="1">
      <c r="A25" s="3"/>
      <c r="B25" s="4" t="s">
        <v>12</v>
      </c>
      <c r="C25" s="5">
        <f>C26+C30+C32+C37+C35</f>
        <v>420</v>
      </c>
      <c r="D25" s="5">
        <f>D26+D30+D32+D35+D37</f>
        <v>235.24549000000002</v>
      </c>
      <c r="E25" s="5">
        <f t="shared" si="0"/>
        <v>56.01083095238095</v>
      </c>
      <c r="F25" s="5">
        <f t="shared" si="1"/>
        <v>-184.75450999999998</v>
      </c>
    </row>
    <row r="26" spans="1:6" s="6" customFormat="1" ht="30.75" customHeight="1">
      <c r="A26" s="68">
        <v>1110000000</v>
      </c>
      <c r="B26" s="69" t="s">
        <v>128</v>
      </c>
      <c r="C26" s="5">
        <f>C28+C29</f>
        <v>220</v>
      </c>
      <c r="D26" s="5">
        <f>D28+D29</f>
        <v>64.632999999999996</v>
      </c>
      <c r="E26" s="5">
        <f t="shared" si="0"/>
        <v>29.378636363636364</v>
      </c>
      <c r="F26" s="5">
        <f t="shared" si="1"/>
        <v>-155.36700000000002</v>
      </c>
    </row>
    <row r="27" spans="1:6">
      <c r="A27" s="16">
        <v>1110502501</v>
      </c>
      <c r="B27" s="17" t="s">
        <v>225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15.75" customHeight="1">
      <c r="A28" s="16">
        <v>1110502510</v>
      </c>
      <c r="B28" s="17" t="s">
        <v>327</v>
      </c>
      <c r="C28" s="12">
        <v>200</v>
      </c>
      <c r="D28" s="10">
        <v>27.2</v>
      </c>
      <c r="E28" s="9">
        <f t="shared" si="0"/>
        <v>13.600000000000001</v>
      </c>
      <c r="F28" s="9">
        <f t="shared" si="1"/>
        <v>-172.8</v>
      </c>
    </row>
    <row r="29" spans="1:6">
      <c r="A29" s="7">
        <v>1110503000</v>
      </c>
      <c r="B29" s="11" t="s">
        <v>224</v>
      </c>
      <c r="C29" s="12">
        <v>20</v>
      </c>
      <c r="D29" s="10">
        <v>37.433</v>
      </c>
      <c r="E29" s="9">
        <f>SUM(D29/C29*100)</f>
        <v>187.16499999999999</v>
      </c>
      <c r="F29" s="9">
        <f t="shared" si="1"/>
        <v>17.433</v>
      </c>
    </row>
    <row r="30" spans="1:6" s="15" customFormat="1" ht="35.25" customHeight="1">
      <c r="A30" s="68">
        <v>1130000000</v>
      </c>
      <c r="B30" s="69" t="s">
        <v>130</v>
      </c>
      <c r="C30" s="5">
        <f>C31</f>
        <v>200</v>
      </c>
      <c r="D30" s="5">
        <f>D31</f>
        <v>170.61249000000001</v>
      </c>
      <c r="E30" s="5">
        <f t="shared" si="0"/>
        <v>85.306245000000004</v>
      </c>
      <c r="F30" s="5">
        <f t="shared" si="1"/>
        <v>-29.387509999999992</v>
      </c>
    </row>
    <row r="31" spans="1:6" ht="18" customHeight="1">
      <c r="A31" s="7">
        <v>1130206005</v>
      </c>
      <c r="B31" s="8" t="s">
        <v>223</v>
      </c>
      <c r="C31" s="9">
        <v>200</v>
      </c>
      <c r="D31" s="10">
        <v>170.61249000000001</v>
      </c>
      <c r="E31" s="9">
        <f>SUM(D31/C31*100)</f>
        <v>85.306245000000004</v>
      </c>
      <c r="F31" s="9">
        <f t="shared" si="1"/>
        <v>-29.387509999999992</v>
      </c>
    </row>
    <row r="32" spans="1:6" ht="13.5" customHeight="1">
      <c r="A32" s="70">
        <v>1140000000</v>
      </c>
      <c r="B32" s="71" t="s">
        <v>131</v>
      </c>
      <c r="C32" s="5">
        <f>C33+C34</f>
        <v>0</v>
      </c>
      <c r="D32" s="5">
        <f>D33+D34</f>
        <v>0</v>
      </c>
      <c r="E32" s="5" t="e">
        <f t="shared" si="0"/>
        <v>#DIV/0!</v>
      </c>
      <c r="F32" s="5">
        <f t="shared" si="1"/>
        <v>0</v>
      </c>
    </row>
    <row r="33" spans="1:7" ht="18.75" hidden="1" customHeight="1">
      <c r="A33" s="16">
        <v>1140200000</v>
      </c>
      <c r="B33" s="18" t="s">
        <v>132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idden="1">
      <c r="A34" s="7">
        <v>1140600000</v>
      </c>
      <c r="B34" s="8" t="s">
        <v>222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idden="1">
      <c r="A35" s="100">
        <v>1163305010</v>
      </c>
      <c r="B35" s="13" t="s">
        <v>251</v>
      </c>
      <c r="C35" s="5">
        <f>C36</f>
        <v>0</v>
      </c>
      <c r="D35" s="14">
        <f>D36</f>
        <v>0</v>
      </c>
      <c r="E35" s="9" t="e">
        <f t="shared" si="0"/>
        <v>#DIV/0!</v>
      </c>
      <c r="F35" s="9">
        <f t="shared" si="1"/>
        <v>0</v>
      </c>
    </row>
    <row r="36" spans="1:7" ht="47.25" hidden="1">
      <c r="A36" s="7">
        <v>1163305010</v>
      </c>
      <c r="B36" s="8" t="s">
        <v>267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7" ht="12" hidden="1" customHeight="1">
      <c r="A37" s="3">
        <v>1170000000</v>
      </c>
      <c r="B37" s="13" t="s">
        <v>134</v>
      </c>
      <c r="C37" s="5">
        <f>C38+C39</f>
        <v>0</v>
      </c>
      <c r="D37" s="5">
        <f>D38+D39</f>
        <v>0</v>
      </c>
      <c r="E37" s="5" t="e">
        <f t="shared" si="0"/>
        <v>#DIV/0!</v>
      </c>
      <c r="F37" s="5">
        <f t="shared" si="1"/>
        <v>0</v>
      </c>
    </row>
    <row r="38" spans="1:7" hidden="1">
      <c r="A38" s="7">
        <v>1170105005</v>
      </c>
      <c r="B38" s="8" t="s">
        <v>17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.5" customHeight="1">
      <c r="A39" s="7">
        <v>1170505005</v>
      </c>
      <c r="B39" s="11" t="s">
        <v>220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9.5" customHeight="1">
      <c r="A40" s="3">
        <v>1000000000</v>
      </c>
      <c r="B40" s="4" t="s">
        <v>18</v>
      </c>
      <c r="C40" s="127">
        <f>SUM(C4,C25)</f>
        <v>3935.44</v>
      </c>
      <c r="D40" s="127">
        <f>D4+D25</f>
        <v>1917.3344500000001</v>
      </c>
      <c r="E40" s="5">
        <f t="shared" si="0"/>
        <v>48.719697162197875</v>
      </c>
      <c r="F40" s="5">
        <f t="shared" si="1"/>
        <v>-2018.10555</v>
      </c>
    </row>
    <row r="41" spans="1:7" s="6" customFormat="1" ht="20.25" customHeight="1">
      <c r="A41" s="3">
        <v>2000000000</v>
      </c>
      <c r="B41" s="4" t="s">
        <v>19</v>
      </c>
      <c r="C41" s="479">
        <f>C42+C43+C44+C46+C47+C45+C48</f>
        <v>9038.9566800000011</v>
      </c>
      <c r="D41" s="479">
        <f>D42+D43+D44+D46+D47+D45+D48</f>
        <v>7966.9038099999998</v>
      </c>
      <c r="E41" s="5">
        <f t="shared" si="0"/>
        <v>88.139639253144409</v>
      </c>
      <c r="F41" s="5">
        <f t="shared" si="1"/>
        <v>-1072.0528700000013</v>
      </c>
      <c r="G41" s="19"/>
    </row>
    <row r="42" spans="1:7" ht="19.5" customHeight="1">
      <c r="A42" s="16">
        <v>2021000000</v>
      </c>
      <c r="B42" s="17" t="s">
        <v>20</v>
      </c>
      <c r="C42" s="480">
        <v>3003</v>
      </c>
      <c r="D42" s="481">
        <v>2402.806</v>
      </c>
      <c r="E42" s="9">
        <f t="shared" si="0"/>
        <v>80.013519813519821</v>
      </c>
      <c r="F42" s="9">
        <f t="shared" si="1"/>
        <v>-600.19399999999996</v>
      </c>
    </row>
    <row r="43" spans="1:7" ht="27.75" customHeight="1">
      <c r="A43" s="16">
        <v>2021500200</v>
      </c>
      <c r="B43" s="17" t="s">
        <v>231</v>
      </c>
      <c r="C43" s="12">
        <v>96.5</v>
      </c>
      <c r="D43" s="20">
        <v>96.5</v>
      </c>
      <c r="E43" s="9">
        <f t="shared" si="0"/>
        <v>100</v>
      </c>
      <c r="F43" s="9">
        <f t="shared" si="1"/>
        <v>0</v>
      </c>
    </row>
    <row r="44" spans="1:7" ht="21" customHeight="1">
      <c r="A44" s="16">
        <v>2022000000</v>
      </c>
      <c r="B44" s="17" t="s">
        <v>21</v>
      </c>
      <c r="C44" s="12">
        <v>4765.3783100000001</v>
      </c>
      <c r="D44" s="10">
        <v>4355.9012300000004</v>
      </c>
      <c r="E44" s="9">
        <f t="shared" si="0"/>
        <v>91.407249259922878</v>
      </c>
      <c r="F44" s="9">
        <f t="shared" si="1"/>
        <v>-409.47707999999966</v>
      </c>
    </row>
    <row r="45" spans="1:7" ht="23.25" hidden="1" customHeight="1">
      <c r="A45" s="16">
        <v>2022999910</v>
      </c>
      <c r="B45" s="18" t="s">
        <v>349</v>
      </c>
      <c r="C45" s="12">
        <v>0</v>
      </c>
      <c r="D45" s="10">
        <v>0</v>
      </c>
      <c r="E45" s="9" t="e">
        <f>SUM(D45/C45*100)</f>
        <v>#DIV/0!</v>
      </c>
      <c r="F45" s="9">
        <f>SUM(D45-C45)</f>
        <v>0</v>
      </c>
    </row>
    <row r="46" spans="1:7" ht="21" customHeight="1">
      <c r="A46" s="16">
        <v>2023000000</v>
      </c>
      <c r="B46" s="17" t="s">
        <v>22</v>
      </c>
      <c r="C46" s="12">
        <v>183.01900000000001</v>
      </c>
      <c r="D46" s="187">
        <v>134.79900000000001</v>
      </c>
      <c r="E46" s="9">
        <f t="shared" si="0"/>
        <v>73.65300870401434</v>
      </c>
      <c r="F46" s="9">
        <f t="shared" si="1"/>
        <v>-48.22</v>
      </c>
    </row>
    <row r="47" spans="1:7" ht="14.25" customHeight="1">
      <c r="A47" s="16">
        <v>2020400000</v>
      </c>
      <c r="B47" s="17" t="s">
        <v>23</v>
      </c>
      <c r="C47" s="12">
        <v>622</v>
      </c>
      <c r="D47" s="188">
        <v>607.80669999999998</v>
      </c>
      <c r="E47" s="9">
        <f t="shared" si="0"/>
        <v>97.718118971061088</v>
      </c>
      <c r="F47" s="9">
        <f t="shared" si="1"/>
        <v>-14.193300000000022</v>
      </c>
    </row>
    <row r="48" spans="1:7" ht="16.5" customHeight="1">
      <c r="A48" s="7">
        <v>2070500010</v>
      </c>
      <c r="B48" s="17" t="s">
        <v>350</v>
      </c>
      <c r="C48" s="12">
        <v>369.05937</v>
      </c>
      <c r="D48" s="188">
        <v>369.09088000000003</v>
      </c>
      <c r="E48" s="9">
        <f t="shared" si="0"/>
        <v>100.00853792168995</v>
      </c>
      <c r="F48" s="9">
        <f t="shared" si="1"/>
        <v>3.1510000000025684E-2</v>
      </c>
    </row>
    <row r="49" spans="1:8" ht="47.25" hidden="1">
      <c r="A49" s="16">
        <v>2020900000</v>
      </c>
      <c r="B49" s="18" t="s">
        <v>24</v>
      </c>
      <c r="C49" s="275"/>
      <c r="D49" s="274"/>
      <c r="E49" s="9" t="e">
        <f t="shared" si="0"/>
        <v>#DIV/0!</v>
      </c>
      <c r="F49" s="9">
        <f t="shared" si="1"/>
        <v>0</v>
      </c>
    </row>
    <row r="50" spans="1:8" hidden="1">
      <c r="A50" s="7">
        <v>2190500005</v>
      </c>
      <c r="B50" s="11" t="s">
        <v>25</v>
      </c>
      <c r="C50" s="273">
        <v>0</v>
      </c>
      <c r="D50" s="273"/>
      <c r="E50" s="5"/>
      <c r="F50" s="5">
        <f>SUM(D50-C50)</f>
        <v>0</v>
      </c>
    </row>
    <row r="51" spans="1:8" s="6" customFormat="1" ht="31.5" hidden="1">
      <c r="A51" s="3">
        <v>3000000000</v>
      </c>
      <c r="B51" s="13" t="s">
        <v>26</v>
      </c>
      <c r="C51" s="276">
        <v>0</v>
      </c>
      <c r="D51" s="273">
        <v>0</v>
      </c>
      <c r="E51" s="5" t="e">
        <f t="shared" si="0"/>
        <v>#DIV/0!</v>
      </c>
      <c r="F51" s="5">
        <f t="shared" si="1"/>
        <v>0</v>
      </c>
    </row>
    <row r="52" spans="1:8" s="6" customFormat="1" ht="23.25" customHeight="1">
      <c r="A52" s="3"/>
      <c r="B52" s="4" t="s">
        <v>27</v>
      </c>
      <c r="C52" s="5">
        <f>SUM(C40,C41,C51)</f>
        <v>12974.396680000002</v>
      </c>
      <c r="D52" s="478">
        <f>D40+D41</f>
        <v>9884.2382600000001</v>
      </c>
      <c r="E52" s="5">
        <f t="shared" si="0"/>
        <v>76.182642659882035</v>
      </c>
      <c r="F52" s="5">
        <f t="shared" si="1"/>
        <v>-3090.1584200000016</v>
      </c>
      <c r="G52" s="94"/>
      <c r="H52" s="94"/>
    </row>
    <row r="53" spans="1:8" s="6" customFormat="1">
      <c r="A53" s="3"/>
      <c r="B53" s="21" t="s">
        <v>320</v>
      </c>
      <c r="C53" s="5">
        <f>C52-C101</f>
        <v>-1205.1451999999954</v>
      </c>
      <c r="D53" s="5">
        <f>D52-D101</f>
        <v>-759.05320000000029</v>
      </c>
      <c r="E53" s="22"/>
      <c r="F53" s="22"/>
    </row>
    <row r="54" spans="1:8" ht="32.25" customHeight="1">
      <c r="A54" s="23"/>
      <c r="B54" s="24"/>
      <c r="C54" s="115"/>
      <c r="D54" s="115"/>
      <c r="E54" s="26"/>
      <c r="F54" s="27"/>
    </row>
    <row r="55" spans="1:8" ht="63">
      <c r="A55" s="28" t="s">
        <v>0</v>
      </c>
      <c r="B55" s="28" t="s">
        <v>28</v>
      </c>
      <c r="C55" s="146" t="s">
        <v>411</v>
      </c>
      <c r="D55" s="147" t="s">
        <v>424</v>
      </c>
      <c r="E55" s="72" t="s">
        <v>2</v>
      </c>
      <c r="F55" s="74" t="s">
        <v>3</v>
      </c>
    </row>
    <row r="56" spans="1:8">
      <c r="A56" s="2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8" s="6" customFormat="1" ht="17.25" customHeight="1">
      <c r="A57" s="30" t="s">
        <v>29</v>
      </c>
      <c r="B57" s="31" t="s">
        <v>30</v>
      </c>
      <c r="C57" s="102">
        <f>C58+C59+C60+C61+C62+C64+C63</f>
        <v>1760.6429999999998</v>
      </c>
      <c r="D57" s="102">
        <f>D58+D59+D60+D61+D62+D64+D63</f>
        <v>1167.6093700000001</v>
      </c>
      <c r="E57" s="34">
        <f>SUM(D57/C57*100)</f>
        <v>66.317213086355395</v>
      </c>
      <c r="F57" s="34">
        <f>SUM(D57-C57)</f>
        <v>-593.03362999999968</v>
      </c>
    </row>
    <row r="58" spans="1:8" s="6" customFormat="1" ht="0.75" hidden="1" customHeight="1">
      <c r="A58" s="35" t="s">
        <v>31</v>
      </c>
      <c r="B58" s="36" t="s">
        <v>32</v>
      </c>
      <c r="C58" s="92"/>
      <c r="D58" s="92"/>
      <c r="E58" s="38"/>
      <c r="F58" s="38"/>
    </row>
    <row r="59" spans="1:8" ht="16.5" customHeight="1">
      <c r="A59" s="35" t="s">
        <v>33</v>
      </c>
      <c r="B59" s="39" t="s">
        <v>34</v>
      </c>
      <c r="C59" s="148">
        <v>1746.6</v>
      </c>
      <c r="D59" s="92">
        <v>1158.8668700000001</v>
      </c>
      <c r="E59" s="38">
        <f t="shared" ref="E59:E101" si="3">SUM(D59/C59*100)</f>
        <v>66.34987232337113</v>
      </c>
      <c r="F59" s="38">
        <f t="shared" ref="F59:F101" si="4">SUM(D59-C59)</f>
        <v>-587.73312999999985</v>
      </c>
    </row>
    <row r="60" spans="1:8" ht="12.75" hidden="1" customHeight="1">
      <c r="A60" s="35" t="s">
        <v>35</v>
      </c>
      <c r="B60" s="39" t="s">
        <v>36</v>
      </c>
      <c r="C60" s="92"/>
      <c r="D60" s="92"/>
      <c r="E60" s="38" t="e">
        <f t="shared" si="3"/>
        <v>#DIV/0!</v>
      </c>
      <c r="F60" s="38">
        <f t="shared" si="4"/>
        <v>0</v>
      </c>
    </row>
    <row r="61" spans="1:8" ht="12.75" hidden="1" customHeight="1">
      <c r="A61" s="35" t="s">
        <v>37</v>
      </c>
      <c r="B61" s="39" t="s">
        <v>38</v>
      </c>
      <c r="C61" s="92"/>
      <c r="D61" s="92"/>
      <c r="E61" s="38" t="e">
        <f t="shared" si="3"/>
        <v>#DIV/0!</v>
      </c>
      <c r="F61" s="38">
        <f t="shared" si="4"/>
        <v>0</v>
      </c>
    </row>
    <row r="62" spans="1:8" ht="16.5" hidden="1" customHeight="1">
      <c r="A62" s="35" t="s">
        <v>39</v>
      </c>
      <c r="B62" s="39" t="s">
        <v>40</v>
      </c>
      <c r="C62" s="92">
        <v>0</v>
      </c>
      <c r="D62" s="92">
        <v>0</v>
      </c>
      <c r="E62" s="38" t="e">
        <f t="shared" si="3"/>
        <v>#DIV/0!</v>
      </c>
      <c r="F62" s="38">
        <f t="shared" si="4"/>
        <v>0</v>
      </c>
    </row>
    <row r="63" spans="1:8" ht="18" customHeight="1">
      <c r="A63" s="35" t="s">
        <v>41</v>
      </c>
      <c r="B63" s="39" t="s">
        <v>42</v>
      </c>
      <c r="C63" s="104">
        <v>5</v>
      </c>
      <c r="D63" s="104">
        <v>0</v>
      </c>
      <c r="E63" s="38">
        <f t="shared" si="3"/>
        <v>0</v>
      </c>
      <c r="F63" s="38">
        <f t="shared" si="4"/>
        <v>-5</v>
      </c>
    </row>
    <row r="64" spans="1:8" ht="18" customHeight="1">
      <c r="A64" s="35" t="s">
        <v>43</v>
      </c>
      <c r="B64" s="39" t="s">
        <v>44</v>
      </c>
      <c r="C64" s="92">
        <v>9.0429999999999993</v>
      </c>
      <c r="D64" s="92">
        <v>8.7424999999999997</v>
      </c>
      <c r="E64" s="38">
        <f t="shared" si="3"/>
        <v>96.676987725312401</v>
      </c>
      <c r="F64" s="38">
        <f t="shared" si="4"/>
        <v>-0.30049999999999955</v>
      </c>
    </row>
    <row r="65" spans="1:7" s="6" customFormat="1" ht="15.75" customHeight="1">
      <c r="A65" s="41" t="s">
        <v>45</v>
      </c>
      <c r="B65" s="42" t="s">
        <v>46</v>
      </c>
      <c r="C65" s="22">
        <f>C66</f>
        <v>179.892</v>
      </c>
      <c r="D65" s="22">
        <f>D66</f>
        <v>119.6011</v>
      </c>
      <c r="E65" s="34">
        <f t="shared" si="3"/>
        <v>66.484946523469645</v>
      </c>
      <c r="F65" s="34">
        <f t="shared" si="4"/>
        <v>-60.290899999999993</v>
      </c>
    </row>
    <row r="66" spans="1:7">
      <c r="A66" s="43" t="s">
        <v>47</v>
      </c>
      <c r="B66" s="44" t="s">
        <v>48</v>
      </c>
      <c r="C66" s="92">
        <v>179.892</v>
      </c>
      <c r="D66" s="92">
        <v>119.6011</v>
      </c>
      <c r="E66" s="38">
        <f t="shared" si="3"/>
        <v>66.484946523469645</v>
      </c>
      <c r="F66" s="38">
        <f t="shared" si="4"/>
        <v>-60.290899999999993</v>
      </c>
    </row>
    <row r="67" spans="1:7" s="6" customFormat="1" ht="20.25" customHeight="1">
      <c r="A67" s="30" t="s">
        <v>49</v>
      </c>
      <c r="B67" s="31" t="s">
        <v>50</v>
      </c>
      <c r="C67" s="22">
        <f>C70+C72+C71</f>
        <v>6.8031100000000002</v>
      </c>
      <c r="D67" s="22">
        <f>D70+D72</f>
        <v>4.8031100000000002</v>
      </c>
      <c r="E67" s="34">
        <f t="shared" si="3"/>
        <v>70.601680701914276</v>
      </c>
      <c r="F67" s="34">
        <f t="shared" si="4"/>
        <v>-2</v>
      </c>
    </row>
    <row r="68" spans="1:7" ht="0.75" hidden="1" customHeight="1">
      <c r="A68" s="35" t="s">
        <v>51</v>
      </c>
      <c r="B68" s="39" t="s">
        <v>52</v>
      </c>
      <c r="C68" s="92"/>
      <c r="D68" s="92"/>
      <c r="E68" s="34" t="e">
        <f t="shared" si="3"/>
        <v>#DIV/0!</v>
      </c>
      <c r="F68" s="34">
        <f t="shared" si="4"/>
        <v>0</v>
      </c>
    </row>
    <row r="69" spans="1:7" ht="16.5" hidden="1" customHeight="1">
      <c r="A69" s="45" t="s">
        <v>53</v>
      </c>
      <c r="B69" s="39" t="s">
        <v>54</v>
      </c>
      <c r="C69" s="92">
        <v>0</v>
      </c>
      <c r="D69" s="92"/>
      <c r="E69" s="34" t="e">
        <f t="shared" si="3"/>
        <v>#DIV/0!</v>
      </c>
      <c r="F69" s="34">
        <f t="shared" si="4"/>
        <v>0</v>
      </c>
    </row>
    <row r="70" spans="1:7" ht="15.75" customHeight="1">
      <c r="A70" s="46" t="s">
        <v>55</v>
      </c>
      <c r="B70" s="47" t="s">
        <v>56</v>
      </c>
      <c r="C70" s="92">
        <v>2.7031100000000001</v>
      </c>
      <c r="D70" s="92">
        <v>2.7031100000000001</v>
      </c>
      <c r="E70" s="34">
        <f t="shared" si="3"/>
        <v>100</v>
      </c>
      <c r="F70" s="34">
        <f t="shared" si="4"/>
        <v>0</v>
      </c>
    </row>
    <row r="71" spans="1:7" ht="15.75" customHeight="1">
      <c r="A71" s="46" t="s">
        <v>357</v>
      </c>
      <c r="B71" s="47" t="s">
        <v>358</v>
      </c>
      <c r="C71" s="92">
        <v>2</v>
      </c>
      <c r="D71" s="92">
        <v>0</v>
      </c>
      <c r="E71" s="34">
        <v>0</v>
      </c>
      <c r="F71" s="34">
        <v>0</v>
      </c>
    </row>
    <row r="72" spans="1:7" ht="15" customHeight="1">
      <c r="A72" s="46" t="s">
        <v>218</v>
      </c>
      <c r="B72" s="47" t="s">
        <v>219</v>
      </c>
      <c r="C72" s="92">
        <v>2.1</v>
      </c>
      <c r="D72" s="92">
        <v>2.1</v>
      </c>
      <c r="E72" s="38">
        <f t="shared" si="3"/>
        <v>100</v>
      </c>
      <c r="F72" s="38">
        <f t="shared" si="4"/>
        <v>0</v>
      </c>
    </row>
    <row r="73" spans="1:7" s="6" customFormat="1" ht="17.25" customHeight="1">
      <c r="A73" s="474" t="s">
        <v>57</v>
      </c>
      <c r="B73" s="31" t="s">
        <v>58</v>
      </c>
      <c r="C73" s="105">
        <f>C75+C76+C77+C74</f>
        <v>5060.6749699999991</v>
      </c>
      <c r="D73" s="105">
        <f>SUM(D74:D77)</f>
        <v>4236.9633800000001</v>
      </c>
      <c r="E73" s="34">
        <f t="shared" si="3"/>
        <v>83.723286026409255</v>
      </c>
      <c r="F73" s="34">
        <f t="shared" si="4"/>
        <v>-823.71158999999898</v>
      </c>
    </row>
    <row r="74" spans="1:7" ht="15.75" customHeight="1">
      <c r="A74" s="35" t="s">
        <v>59</v>
      </c>
      <c r="B74" s="39" t="s">
        <v>60</v>
      </c>
      <c r="C74" s="106">
        <v>8.0429999999999993</v>
      </c>
      <c r="D74" s="92">
        <v>0</v>
      </c>
      <c r="E74" s="38">
        <f t="shared" si="3"/>
        <v>0</v>
      </c>
      <c r="F74" s="38">
        <f t="shared" si="4"/>
        <v>-8.0429999999999993</v>
      </c>
    </row>
    <row r="75" spans="1:7" s="6" customFormat="1" ht="19.5" customHeight="1">
      <c r="A75" s="35" t="s">
        <v>61</v>
      </c>
      <c r="B75" s="39" t="s">
        <v>62</v>
      </c>
      <c r="C75" s="106">
        <v>1300</v>
      </c>
      <c r="D75" s="92">
        <v>1001.52523</v>
      </c>
      <c r="E75" s="38">
        <f t="shared" si="3"/>
        <v>77.040402307692304</v>
      </c>
      <c r="F75" s="38">
        <f t="shared" si="4"/>
        <v>-298.47477000000003</v>
      </c>
      <c r="G75" s="50"/>
    </row>
    <row r="76" spans="1:7">
      <c r="A76" s="35" t="s">
        <v>63</v>
      </c>
      <c r="B76" s="39" t="s">
        <v>64</v>
      </c>
      <c r="C76" s="106">
        <v>3723.4219699999999</v>
      </c>
      <c r="D76" s="92">
        <v>3213.43815</v>
      </c>
      <c r="E76" s="38">
        <f t="shared" si="3"/>
        <v>86.303356855360661</v>
      </c>
      <c r="F76" s="38">
        <f t="shared" si="4"/>
        <v>-509.98381999999992</v>
      </c>
    </row>
    <row r="77" spans="1:7">
      <c r="A77" s="35" t="s">
        <v>65</v>
      </c>
      <c r="B77" s="39" t="s">
        <v>66</v>
      </c>
      <c r="C77" s="106">
        <v>29.21</v>
      </c>
      <c r="D77" s="92">
        <v>22</v>
      </c>
      <c r="E77" s="38">
        <f t="shared" si="3"/>
        <v>75.316672372475182</v>
      </c>
      <c r="F77" s="38">
        <f t="shared" si="4"/>
        <v>-7.2100000000000009</v>
      </c>
    </row>
    <row r="78" spans="1:7" s="6" customFormat="1" ht="24" customHeight="1">
      <c r="A78" s="30" t="s">
        <v>67</v>
      </c>
      <c r="B78" s="31" t="s">
        <v>68</v>
      </c>
      <c r="C78" s="22">
        <f>SUM(C79:C82)</f>
        <v>4000.1012000000001</v>
      </c>
      <c r="D78" s="22">
        <f>SUM(D79:D82)</f>
        <v>3481.5185299999998</v>
      </c>
      <c r="E78" s="34">
        <f t="shared" si="3"/>
        <v>87.035761245240494</v>
      </c>
      <c r="F78" s="34">
        <f t="shared" si="4"/>
        <v>-518.58267000000023</v>
      </c>
    </row>
    <row r="79" spans="1:7" ht="2.25" hidden="1" customHeight="1">
      <c r="A79" s="35" t="s">
        <v>69</v>
      </c>
      <c r="B79" s="51" t="s">
        <v>70</v>
      </c>
      <c r="C79" s="92">
        <v>0</v>
      </c>
      <c r="D79" s="92">
        <v>0</v>
      </c>
      <c r="E79" s="38" t="e">
        <f t="shared" si="3"/>
        <v>#DIV/0!</v>
      </c>
      <c r="F79" s="38">
        <f t="shared" si="4"/>
        <v>0</v>
      </c>
    </row>
    <row r="80" spans="1:7" ht="17.25" hidden="1" customHeight="1">
      <c r="A80" s="35" t="s">
        <v>71</v>
      </c>
      <c r="B80" s="51" t="s">
        <v>72</v>
      </c>
      <c r="C80" s="92"/>
      <c r="D80" s="92"/>
      <c r="E80" s="38" t="e">
        <f t="shared" si="3"/>
        <v>#DIV/0!</v>
      </c>
      <c r="F80" s="38">
        <f t="shared" si="4"/>
        <v>0</v>
      </c>
    </row>
    <row r="81" spans="1:6" ht="15" customHeight="1">
      <c r="A81" s="35" t="s">
        <v>73</v>
      </c>
      <c r="B81" s="39" t="s">
        <v>74</v>
      </c>
      <c r="C81" s="92">
        <v>4000.1012000000001</v>
      </c>
      <c r="D81" s="92">
        <v>3481.5185299999998</v>
      </c>
      <c r="E81" s="38">
        <f t="shared" si="3"/>
        <v>87.035761245240494</v>
      </c>
      <c r="F81" s="38">
        <f t="shared" si="4"/>
        <v>-518.58267000000023</v>
      </c>
    </row>
    <row r="82" spans="1:6" ht="18" hidden="1" customHeight="1">
      <c r="A82" s="35" t="s">
        <v>263</v>
      </c>
      <c r="B82" s="39" t="s">
        <v>264</v>
      </c>
      <c r="C82" s="92">
        <v>0</v>
      </c>
      <c r="D82" s="92">
        <v>0</v>
      </c>
      <c r="E82" s="38" t="e">
        <f t="shared" si="3"/>
        <v>#DIV/0!</v>
      </c>
      <c r="F82" s="38">
        <f t="shared" si="4"/>
        <v>0</v>
      </c>
    </row>
    <row r="83" spans="1:6" s="6" customFormat="1" ht="16.5" customHeight="1">
      <c r="A83" s="30" t="s">
        <v>85</v>
      </c>
      <c r="B83" s="31" t="s">
        <v>86</v>
      </c>
      <c r="C83" s="22">
        <f>C84+C85</f>
        <v>3158.3795599999999</v>
      </c>
      <c r="D83" s="22">
        <f>D84+D85</f>
        <v>1623.70597</v>
      </c>
      <c r="E83" s="34">
        <f t="shared" si="3"/>
        <v>51.409462958910488</v>
      </c>
      <c r="F83" s="34">
        <f t="shared" si="4"/>
        <v>-1534.6735899999999</v>
      </c>
    </row>
    <row r="84" spans="1:6" ht="14.25" customHeight="1">
      <c r="A84" s="35" t="s">
        <v>87</v>
      </c>
      <c r="B84" s="39" t="s">
        <v>233</v>
      </c>
      <c r="C84" s="92">
        <v>3158.3795599999999</v>
      </c>
      <c r="D84" s="92">
        <v>1623.70597</v>
      </c>
      <c r="E84" s="38">
        <f t="shared" si="3"/>
        <v>51.409462958910488</v>
      </c>
      <c r="F84" s="38">
        <f t="shared" si="4"/>
        <v>-1534.6735899999999</v>
      </c>
    </row>
    <row r="85" spans="1:6" ht="14.25" hidden="1" customHeight="1">
      <c r="A85" s="35" t="s">
        <v>272</v>
      </c>
      <c r="B85" s="39" t="s">
        <v>273</v>
      </c>
      <c r="C85" s="92"/>
      <c r="D85" s="92">
        <v>0</v>
      </c>
      <c r="E85" s="38" t="e">
        <f t="shared" si="3"/>
        <v>#DIV/0!</v>
      </c>
      <c r="F85" s="38">
        <f t="shared" si="4"/>
        <v>0</v>
      </c>
    </row>
    <row r="86" spans="1:6" s="6" customFormat="1" ht="15" customHeight="1">
      <c r="A86" s="52">
        <v>1000</v>
      </c>
      <c r="B86" s="31" t="s">
        <v>88</v>
      </c>
      <c r="C86" s="22">
        <f>SUM(C87:C90)</f>
        <v>0</v>
      </c>
      <c r="D86" s="22">
        <f>SUM(D87:D90)</f>
        <v>0</v>
      </c>
      <c r="E86" s="34" t="e">
        <f t="shared" si="3"/>
        <v>#DIV/0!</v>
      </c>
      <c r="F86" s="34">
        <f t="shared" si="4"/>
        <v>0</v>
      </c>
    </row>
    <row r="87" spans="1:6" hidden="1">
      <c r="A87" s="53">
        <v>1001</v>
      </c>
      <c r="B87" s="54" t="s">
        <v>89</v>
      </c>
      <c r="C87" s="92"/>
      <c r="D87" s="92"/>
      <c r="E87" s="34" t="e">
        <f t="shared" si="3"/>
        <v>#DIV/0!</v>
      </c>
      <c r="F87" s="38">
        <f t="shared" si="4"/>
        <v>0</v>
      </c>
    </row>
    <row r="88" spans="1:6" hidden="1">
      <c r="A88" s="53">
        <v>1003</v>
      </c>
      <c r="B88" s="54" t="s">
        <v>90</v>
      </c>
      <c r="C88" s="92">
        <v>0</v>
      </c>
      <c r="D88" s="92">
        <v>0</v>
      </c>
      <c r="E88" s="34" t="e">
        <f t="shared" si="3"/>
        <v>#DIV/0!</v>
      </c>
      <c r="F88" s="38">
        <f t="shared" si="4"/>
        <v>0</v>
      </c>
    </row>
    <row r="89" spans="1:6" hidden="1">
      <c r="A89" s="53">
        <v>1004</v>
      </c>
      <c r="B89" s="54" t="s">
        <v>91</v>
      </c>
      <c r="C89" s="92"/>
      <c r="D89" s="190"/>
      <c r="E89" s="34" t="e">
        <f t="shared" si="3"/>
        <v>#DIV/0!</v>
      </c>
      <c r="F89" s="38">
        <f t="shared" si="4"/>
        <v>0</v>
      </c>
    </row>
    <row r="90" spans="1:6" ht="0.75" customHeight="1">
      <c r="A90" s="35" t="s">
        <v>92</v>
      </c>
      <c r="B90" s="39" t="s">
        <v>93</v>
      </c>
      <c r="C90" s="92">
        <v>0</v>
      </c>
      <c r="D90" s="92">
        <v>0</v>
      </c>
      <c r="E90" s="38" t="e">
        <f t="shared" si="3"/>
        <v>#DIV/0!</v>
      </c>
      <c r="F90" s="38">
        <f t="shared" si="4"/>
        <v>0</v>
      </c>
    </row>
    <row r="91" spans="1:6" ht="15" customHeight="1">
      <c r="A91" s="30" t="s">
        <v>94</v>
      </c>
      <c r="B91" s="31" t="s">
        <v>95</v>
      </c>
      <c r="C91" s="22">
        <f>C92+C93+C94+C95+C96</f>
        <v>13.04804</v>
      </c>
      <c r="D91" s="22">
        <f>D92+D93+D94+D95+D96</f>
        <v>9.09</v>
      </c>
      <c r="E91" s="34">
        <f t="shared" si="3"/>
        <v>69.665635605041061</v>
      </c>
      <c r="F91" s="22">
        <f>F92+F93+F94+F95+F96</f>
        <v>-3.9580400000000004</v>
      </c>
    </row>
    <row r="92" spans="1:6" ht="15.75" customHeight="1">
      <c r="A92" s="35" t="s">
        <v>96</v>
      </c>
      <c r="B92" s="39" t="s">
        <v>97</v>
      </c>
      <c r="C92" s="92">
        <v>13.04804</v>
      </c>
      <c r="D92" s="92">
        <v>9.09</v>
      </c>
      <c r="E92" s="38">
        <f t="shared" si="3"/>
        <v>69.665635605041061</v>
      </c>
      <c r="F92" s="38">
        <f>SUM(D92-C92)</f>
        <v>-3.9580400000000004</v>
      </c>
    </row>
    <row r="93" spans="1:6" ht="15" hidden="1" customHeight="1">
      <c r="A93" s="35" t="s">
        <v>98</v>
      </c>
      <c r="B93" s="39" t="s">
        <v>99</v>
      </c>
      <c r="C93" s="132"/>
      <c r="D93" s="92"/>
      <c r="E93" s="38" t="e">
        <f t="shared" si="3"/>
        <v>#DIV/0!</v>
      </c>
      <c r="F93" s="38">
        <f>SUM(D93-C93)</f>
        <v>0</v>
      </c>
    </row>
    <row r="94" spans="1:6" ht="15" hidden="1" customHeight="1">
      <c r="A94" s="35" t="s">
        <v>100</v>
      </c>
      <c r="B94" s="39" t="s">
        <v>101</v>
      </c>
      <c r="C94" s="132"/>
      <c r="D94" s="92"/>
      <c r="E94" s="38" t="e">
        <f t="shared" si="3"/>
        <v>#DIV/0!</v>
      </c>
      <c r="F94" s="38"/>
    </row>
    <row r="95" spans="1:6" ht="15" hidden="1" customHeight="1">
      <c r="A95" s="35" t="s">
        <v>102</v>
      </c>
      <c r="B95" s="39" t="s">
        <v>103</v>
      </c>
      <c r="C95" s="132"/>
      <c r="D95" s="92"/>
      <c r="E95" s="38" t="e">
        <f t="shared" si="3"/>
        <v>#DIV/0!</v>
      </c>
      <c r="F95" s="38"/>
    </row>
    <row r="96" spans="1:6" ht="57.75" hidden="1" customHeight="1">
      <c r="A96" s="35" t="s">
        <v>104</v>
      </c>
      <c r="B96" s="39" t="s">
        <v>105</v>
      </c>
      <c r="C96" s="176"/>
      <c r="D96" s="92"/>
      <c r="E96" s="38" t="e">
        <f t="shared" si="3"/>
        <v>#DIV/0!</v>
      </c>
      <c r="F96" s="38"/>
    </row>
    <row r="97" spans="1:7" s="6" customFormat="1" ht="18" hidden="1" customHeight="1">
      <c r="A97" s="52">
        <v>1400</v>
      </c>
      <c r="B97" s="56" t="s">
        <v>114</v>
      </c>
      <c r="C97" s="48"/>
      <c r="D97" s="105"/>
      <c r="E97" s="34" t="e">
        <f t="shared" si="3"/>
        <v>#DIV/0!</v>
      </c>
      <c r="F97" s="34">
        <f t="shared" si="4"/>
        <v>0</v>
      </c>
    </row>
    <row r="98" spans="1:7" ht="16.5" hidden="1" customHeight="1">
      <c r="A98" s="53">
        <v>1401</v>
      </c>
      <c r="B98" s="54" t="s">
        <v>115</v>
      </c>
      <c r="C98" s="106">
        <v>0</v>
      </c>
      <c r="D98" s="92">
        <v>0</v>
      </c>
      <c r="E98" s="38" t="e">
        <f t="shared" si="3"/>
        <v>#DIV/0!</v>
      </c>
      <c r="F98" s="38">
        <f t="shared" si="4"/>
        <v>0</v>
      </c>
    </row>
    <row r="99" spans="1:7" ht="20.25" hidden="1" customHeight="1">
      <c r="A99" s="53">
        <v>1402</v>
      </c>
      <c r="B99" s="54" t="s">
        <v>116</v>
      </c>
      <c r="C99" s="106">
        <v>0</v>
      </c>
      <c r="D99" s="92">
        <v>0</v>
      </c>
      <c r="E99" s="38" t="e">
        <f t="shared" si="3"/>
        <v>#DIV/0!</v>
      </c>
      <c r="F99" s="38">
        <f t="shared" si="4"/>
        <v>0</v>
      </c>
    </row>
    <row r="100" spans="1:7" ht="13.5" hidden="1" customHeight="1">
      <c r="A100" s="53">
        <v>1403</v>
      </c>
      <c r="B100" s="54" t="s">
        <v>117</v>
      </c>
      <c r="C100" s="106">
        <v>0</v>
      </c>
      <c r="D100" s="92">
        <v>0</v>
      </c>
      <c r="E100" s="38" t="e">
        <f t="shared" si="3"/>
        <v>#DIV/0!</v>
      </c>
      <c r="F100" s="38">
        <f t="shared" si="4"/>
        <v>0</v>
      </c>
    </row>
    <row r="101" spans="1:7" s="6" customFormat="1" ht="15" customHeight="1">
      <c r="A101" s="52"/>
      <c r="B101" s="57" t="s">
        <v>118</v>
      </c>
      <c r="C101" s="102">
        <f>C57+C65+C67+C73+C78+C83+C91+C86+C97</f>
        <v>14179.541879999997</v>
      </c>
      <c r="D101" s="102">
        <f>D57+D65+D67+D73+D78+D83+D91+D86+D97</f>
        <v>10643.29146</v>
      </c>
      <c r="E101" s="34">
        <f t="shared" si="3"/>
        <v>75.060897947712832</v>
      </c>
      <c r="F101" s="34">
        <f t="shared" si="4"/>
        <v>-3536.2504199999967</v>
      </c>
      <c r="G101" s="94"/>
    </row>
    <row r="102" spans="1:7" ht="5.25" customHeight="1">
      <c r="D102" s="61"/>
    </row>
    <row r="103" spans="1:7" s="65" customFormat="1" ht="12.75">
      <c r="A103" s="63" t="s">
        <v>119</v>
      </c>
      <c r="B103" s="63"/>
      <c r="C103" s="133"/>
      <c r="D103" s="64"/>
    </row>
    <row r="104" spans="1:7" s="65" customFormat="1" ht="12.75">
      <c r="A104" s="66" t="s">
        <v>120</v>
      </c>
      <c r="B104" s="66"/>
      <c r="C104" s="133" t="s">
        <v>121</v>
      </c>
    </row>
    <row r="142" hidden="1"/>
  </sheetData>
  <customSheetViews>
    <customSheetView guid="{61FF8493-E373-4DFF-BB86-59B971567639}" scale="70" showPageBreaks="1" printArea="1" hiddenRows="1" view="pageBreakPreview">
      <selection activeCell="D13" sqref="D13"/>
      <pageMargins left="0.74803149606299213" right="0.74803149606299213" top="0.98425196850393704" bottom="0.98425196850393704" header="0.51181102362204722" footer="0.51181102362204722"/>
      <pageSetup paperSize="9" scale="59" orientation="portrait" r:id="rId1"/>
      <headerFooter alignWithMargins="0"/>
    </customSheetView>
    <customSheetView guid="{5BFCA170-DEAE-4D2C-98A0-1E68B427AC01}" showPageBreaks="1" hiddenRows="1" topLeftCell="A53">
      <selection activeCell="C100" sqref="C100"/>
      <pageMargins left="0.75" right="0.75" top="1" bottom="1" header="0.5" footer="0.5"/>
      <pageSetup paperSize="9" scale="46" orientation="portrait" r:id="rId2"/>
      <headerFooter alignWithMargins="0"/>
    </customSheetView>
    <customSheetView guid="{B31C8DB7-3E78-4144-A6B5-8DE36DE63F0E}" hiddenRows="1" topLeftCell="A27">
      <selection activeCell="D31" sqref="D31"/>
      <pageMargins left="0.75" right="0.75" top="1" bottom="1" header="0.5" footer="0.5"/>
      <pageSetup paperSize="9" scale="56" orientation="portrait" r:id="rId3"/>
      <headerFooter alignWithMargins="0"/>
    </customSheetView>
    <customSheetView guid="{1A52382B-3765-4E8C-903F-6B8919B7242E}" hiddenRows="1">
      <selection activeCell="C62" sqref="C62"/>
      <pageMargins left="0.75" right="0.75" top="1" bottom="1" header="0.5" footer="0.5"/>
      <pageSetup paperSize="9" scale="46" orientation="portrait" r:id="rId4"/>
      <headerFooter alignWithMargins="0"/>
    </customSheetView>
    <customSheetView guid="{A54C432C-6C68-4B53-A75C-446EB3A61B2B}" scale="70" showPageBreaks="1" hiddenRows="1" view="pageBreakPreview" topLeftCell="A55">
      <selection activeCell="C53" sqref="C53:D53"/>
      <pageMargins left="0.70866141732283472" right="0.70866141732283472" top="0.74803149606299213" bottom="0.74803149606299213" header="0.31496062992125984" footer="0.31496062992125984"/>
      <pageSetup paperSize="9" scale="62" orientation="portrait" r:id="rId5"/>
    </customSheetView>
    <customSheetView guid="{3DCB9AAA-F09C-4EA6-B992-F93E466D374A}" hiddenRows="1" topLeftCell="A52">
      <selection activeCell="B100" sqref="B100"/>
      <pageMargins left="0.75" right="0.75" top="1" bottom="1" header="0.5" footer="0.5"/>
      <pageSetup paperSize="9" scale="46" orientation="portrait" r:id="rId6"/>
      <headerFooter alignWithMargins="0"/>
    </customSheetView>
    <customSheetView guid="{1718F1EE-9F48-4DBE-9531-3B70F9C4A5DD}" scale="70" showPageBreaks="1" hiddenRows="1" view="pageBreakPreview" topLeftCell="A44">
      <selection activeCell="C100" sqref="C100:D100"/>
      <pageMargins left="0.75" right="0.75" top="1" bottom="1" header="0.5" footer="0.5"/>
      <pageSetup paperSize="9" scale="36" orientation="portrait" r:id="rId7"/>
      <headerFooter alignWithMargins="0"/>
    </customSheetView>
    <customSheetView guid="{42584DC0-1D41-4C93-9B38-C388E7B8DAC4}" scale="70" showPageBreaks="1" hiddenRows="1" view="pageBreakPreview" topLeftCell="A42">
      <selection activeCell="C90" sqref="C90"/>
      <pageMargins left="0.74803149606299213" right="0.74803149606299213" top="0.98425196850393704" bottom="0.98425196850393704" header="0.51181102362204722" footer="0.51181102362204722"/>
      <pageSetup paperSize="9" scale="55" orientation="portrait" r:id="rId8"/>
      <headerFooter alignWithMargins="0"/>
    </customSheetView>
    <customSheetView guid="{B30CE22D-C12F-4E12-8BB9-3AAE0A6991CC}" scale="70" showPageBreaks="1" fitToPage="1" printArea="1" hiddenRows="1" view="pageBreakPreview">
      <selection activeCell="C41" sqref="C41"/>
      <pageMargins left="0.74803149606299213" right="0.74803149606299213" top="0.98425196850393704" bottom="0.98425196850393704" header="0.51181102362204722" footer="0.51181102362204722"/>
      <pageSetup paperSize="9" scale="55" orientation="portrait" r:id="rId9"/>
      <headerFooter alignWithMargins="0"/>
    </customSheetView>
    <customSheetView guid="{61528DAC-5C4C-48F4-ADE2-8A724B05A086}" scale="70" showPageBreaks="1" printArea="1" hiddenRows="1" view="pageBreakPreview">
      <selection activeCell="D13" sqref="D13"/>
      <pageMargins left="0.74803149606299213" right="0.74803149606299213" top="0.98425196850393704" bottom="0.98425196850393704" header="0.51181102362204722" footer="0.51181102362204722"/>
      <pageSetup paperSize="9" scale="59" orientation="portrait" r:id="rId10"/>
      <headerFooter alignWithMargins="0"/>
    </customSheetView>
  </customSheetViews>
  <mergeCells count="2">
    <mergeCell ref="A1:F1"/>
    <mergeCell ref="A2:F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9" orientation="portrait" r:id="rId1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H143"/>
  <sheetViews>
    <sheetView view="pageBreakPreview" zoomScale="70" zoomScaleSheetLayoutView="70" workbookViewId="0">
      <selection activeCell="D14" sqref="D14"/>
    </sheetView>
  </sheetViews>
  <sheetFormatPr defaultRowHeight="15.75"/>
  <cols>
    <col min="1" max="1" width="14.7109375" style="58" customWidth="1"/>
    <col min="2" max="2" width="57.5703125" style="59" customWidth="1"/>
    <col min="3" max="3" width="16.140625" style="62" customWidth="1"/>
    <col min="4" max="4" width="15.5703125" style="62" customWidth="1"/>
    <col min="5" max="5" width="10.28515625" style="62" customWidth="1"/>
    <col min="6" max="6" width="16.28515625" style="62" customWidth="1"/>
    <col min="7" max="7" width="15.42578125" style="1" bestFit="1" customWidth="1"/>
    <col min="8" max="8" width="10.5703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37" t="s">
        <v>425</v>
      </c>
      <c r="B1" s="537"/>
      <c r="C1" s="537"/>
      <c r="D1" s="537"/>
      <c r="E1" s="537"/>
      <c r="F1" s="537"/>
    </row>
    <row r="2" spans="1:6">
      <c r="A2" s="537"/>
      <c r="B2" s="537"/>
      <c r="C2" s="537"/>
      <c r="D2" s="537"/>
      <c r="E2" s="537"/>
      <c r="F2" s="537"/>
    </row>
    <row r="3" spans="1:6" ht="63">
      <c r="A3" s="2" t="s">
        <v>0</v>
      </c>
      <c r="B3" s="2" t="s">
        <v>1</v>
      </c>
      <c r="C3" s="72" t="s">
        <v>411</v>
      </c>
      <c r="D3" s="73" t="s">
        <v>421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C5+C12+C14+C17+C7</f>
        <v>1771.4749999999999</v>
      </c>
      <c r="D4" s="5">
        <f>D5+D12+D14+D17+D7</f>
        <v>1068.6481000000001</v>
      </c>
      <c r="E4" s="5">
        <f>SUM(D4/C4*100)</f>
        <v>60.325327763586856</v>
      </c>
      <c r="F4" s="5">
        <f>SUM(D4-C4)</f>
        <v>-702.8268999999998</v>
      </c>
    </row>
    <row r="5" spans="1:6" s="6" customFormat="1">
      <c r="A5" s="68">
        <v>1010000000</v>
      </c>
      <c r="B5" s="67" t="s">
        <v>5</v>
      </c>
      <c r="C5" s="5">
        <f>C6</f>
        <v>100.23</v>
      </c>
      <c r="D5" s="5">
        <f>D6</f>
        <v>47.157919999999997</v>
      </c>
      <c r="E5" s="5">
        <f t="shared" ref="E5:E52" si="0">SUM(D5/C5*100)</f>
        <v>47.049705676943027</v>
      </c>
      <c r="F5" s="5">
        <f t="shared" ref="F5:F52" si="1">SUM(D5-C5)</f>
        <v>-53.072080000000007</v>
      </c>
    </row>
    <row r="6" spans="1:6">
      <c r="A6" s="7">
        <v>1010200001</v>
      </c>
      <c r="B6" s="8" t="s">
        <v>228</v>
      </c>
      <c r="C6" s="9">
        <v>100.23</v>
      </c>
      <c r="D6" s="10">
        <v>47.157919999999997</v>
      </c>
      <c r="E6" s="9">
        <f t="shared" ref="E6:E11" si="2">SUM(D6/C6*100)</f>
        <v>47.049705676943027</v>
      </c>
      <c r="F6" s="9">
        <f t="shared" si="1"/>
        <v>-53.072080000000007</v>
      </c>
    </row>
    <row r="7" spans="1:6" ht="31.5">
      <c r="A7" s="3">
        <v>1030000000</v>
      </c>
      <c r="B7" s="13" t="s">
        <v>280</v>
      </c>
      <c r="C7" s="5">
        <f>C8+C10+C9</f>
        <v>601.24499999999989</v>
      </c>
      <c r="D7" s="5">
        <f>D8+D10+D9+D11</f>
        <v>541.59454000000005</v>
      </c>
      <c r="E7" s="9">
        <f t="shared" si="2"/>
        <v>90.078843067302046</v>
      </c>
      <c r="F7" s="9">
        <f t="shared" si="1"/>
        <v>-59.650459999999839</v>
      </c>
    </row>
    <row r="8" spans="1:6">
      <c r="A8" s="7">
        <v>1030223001</v>
      </c>
      <c r="B8" s="8" t="s">
        <v>282</v>
      </c>
      <c r="C8" s="9">
        <v>224.26</v>
      </c>
      <c r="D8" s="10">
        <v>245.16935000000001</v>
      </c>
      <c r="E8" s="9">
        <f t="shared" si="2"/>
        <v>109.32370908766612</v>
      </c>
      <c r="F8" s="9">
        <f t="shared" si="1"/>
        <v>20.909350000000018</v>
      </c>
    </row>
    <row r="9" spans="1:6">
      <c r="A9" s="7">
        <v>1030224001</v>
      </c>
      <c r="B9" s="8" t="s">
        <v>288</v>
      </c>
      <c r="C9" s="9">
        <v>2.4049999999999998</v>
      </c>
      <c r="D9" s="10">
        <v>1.8639300000000001</v>
      </c>
      <c r="E9" s="9">
        <f t="shared" si="2"/>
        <v>77.502286902286912</v>
      </c>
      <c r="F9" s="9">
        <f t="shared" si="1"/>
        <v>-0.54106999999999972</v>
      </c>
    </row>
    <row r="10" spans="1:6">
      <c r="A10" s="7">
        <v>1030225001</v>
      </c>
      <c r="B10" s="8" t="s">
        <v>281</v>
      </c>
      <c r="C10" s="9">
        <v>374.58</v>
      </c>
      <c r="D10" s="10">
        <v>336.02677</v>
      </c>
      <c r="E10" s="9">
        <f t="shared" si="2"/>
        <v>89.707611191200826</v>
      </c>
      <c r="F10" s="9">
        <f t="shared" si="1"/>
        <v>-38.553229999999985</v>
      </c>
    </row>
    <row r="11" spans="1:6">
      <c r="A11" s="7">
        <v>1030226001</v>
      </c>
      <c r="B11" s="8" t="s">
        <v>290</v>
      </c>
      <c r="C11" s="9">
        <v>0</v>
      </c>
      <c r="D11" s="10">
        <v>-41.465510000000002</v>
      </c>
      <c r="E11" s="9" t="e">
        <f t="shared" si="2"/>
        <v>#DIV/0!</v>
      </c>
      <c r="F11" s="9">
        <f t="shared" si="1"/>
        <v>-41.465510000000002</v>
      </c>
    </row>
    <row r="12" spans="1:6" s="6" customFormat="1">
      <c r="A12" s="68">
        <v>1050000000</v>
      </c>
      <c r="B12" s="67" t="s">
        <v>6</v>
      </c>
      <c r="C12" s="5">
        <f>SUM(C13:C13)</f>
        <v>7</v>
      </c>
      <c r="D12" s="5">
        <f>SUM(D13:D13)</f>
        <v>8.6674199999999999</v>
      </c>
      <c r="E12" s="5">
        <f t="shared" si="0"/>
        <v>123.82028571428572</v>
      </c>
      <c r="F12" s="5">
        <f t="shared" si="1"/>
        <v>1.6674199999999999</v>
      </c>
    </row>
    <row r="13" spans="1:6" ht="15.75" customHeight="1">
      <c r="A13" s="7">
        <v>1050300000</v>
      </c>
      <c r="B13" s="11" t="s">
        <v>229</v>
      </c>
      <c r="C13" s="12">
        <v>7</v>
      </c>
      <c r="D13" s="10">
        <v>8.6674199999999999</v>
      </c>
      <c r="E13" s="9">
        <f t="shared" si="0"/>
        <v>123.82028571428572</v>
      </c>
      <c r="F13" s="9">
        <f t="shared" si="1"/>
        <v>1.6674199999999999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1058</v>
      </c>
      <c r="D14" s="5">
        <f>D15+D16</f>
        <v>467.61822000000001</v>
      </c>
      <c r="E14" s="5">
        <f t="shared" si="0"/>
        <v>44.198319470699431</v>
      </c>
      <c r="F14" s="5">
        <f t="shared" si="1"/>
        <v>-590.38177999999994</v>
      </c>
    </row>
    <row r="15" spans="1:6" s="6" customFormat="1" ht="15.75" customHeight="1">
      <c r="A15" s="7">
        <v>1060100000</v>
      </c>
      <c r="B15" s="11" t="s">
        <v>8</v>
      </c>
      <c r="C15" s="9">
        <v>248</v>
      </c>
      <c r="D15" s="10">
        <v>77.454589999999996</v>
      </c>
      <c r="E15" s="9">
        <f t="shared" si="0"/>
        <v>31.23168951612903</v>
      </c>
      <c r="F15" s="9">
        <f>SUM(D15-C15)</f>
        <v>-170.54541</v>
      </c>
    </row>
    <row r="16" spans="1:6" ht="15.75" customHeight="1">
      <c r="A16" s="7">
        <v>1060600000</v>
      </c>
      <c r="B16" s="11" t="s">
        <v>7</v>
      </c>
      <c r="C16" s="9">
        <v>810</v>
      </c>
      <c r="D16" s="10">
        <v>390.16363000000001</v>
      </c>
      <c r="E16" s="9">
        <f t="shared" si="0"/>
        <v>48.168349382716052</v>
      </c>
      <c r="F16" s="9">
        <f t="shared" si="1"/>
        <v>-419.83636999999999</v>
      </c>
    </row>
    <row r="17" spans="1:6" s="6" customFormat="1">
      <c r="A17" s="3">
        <v>1080000000</v>
      </c>
      <c r="B17" s="4" t="s">
        <v>10</v>
      </c>
      <c r="C17" s="5">
        <f>C18</f>
        <v>5</v>
      </c>
      <c r="D17" s="5">
        <f>D18</f>
        <v>3.61</v>
      </c>
      <c r="E17" s="5">
        <f t="shared" si="0"/>
        <v>72.2</v>
      </c>
      <c r="F17" s="5">
        <f t="shared" si="1"/>
        <v>-1.3900000000000001</v>
      </c>
    </row>
    <row r="18" spans="1:6" ht="21.75" customHeight="1">
      <c r="A18" s="7">
        <v>1080400001</v>
      </c>
      <c r="B18" s="8" t="s">
        <v>227</v>
      </c>
      <c r="C18" s="9">
        <v>5</v>
      </c>
      <c r="D18" s="10">
        <v>3.61</v>
      </c>
      <c r="E18" s="9">
        <f t="shared" si="0"/>
        <v>72.2</v>
      </c>
      <c r="F18" s="9">
        <f t="shared" si="1"/>
        <v>-1.3900000000000001</v>
      </c>
    </row>
    <row r="19" spans="1:6" ht="0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123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124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125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126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127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C26+C30+C32+C37</f>
        <v>280</v>
      </c>
      <c r="D25" s="5">
        <f>D26+D30+D32+D37+D35</f>
        <v>150.67258000000001</v>
      </c>
      <c r="E25" s="5">
        <f t="shared" si="0"/>
        <v>53.811635714285721</v>
      </c>
      <c r="F25" s="5">
        <f t="shared" si="1"/>
        <v>-129.32741999999999</v>
      </c>
    </row>
    <row r="26" spans="1:6" s="6" customFormat="1" ht="30" customHeight="1">
      <c r="A26" s="68">
        <v>1110000000</v>
      </c>
      <c r="B26" s="69" t="s">
        <v>128</v>
      </c>
      <c r="C26" s="5">
        <f>C27+C28+C29</f>
        <v>220</v>
      </c>
      <c r="D26" s="5">
        <f>D27+D28+D29</f>
        <v>111.06235</v>
      </c>
      <c r="E26" s="5">
        <f t="shared" si="0"/>
        <v>50.482886363636361</v>
      </c>
      <c r="F26" s="5">
        <f t="shared" si="1"/>
        <v>-108.93765</v>
      </c>
    </row>
    <row r="27" spans="1:6">
      <c r="A27" s="16">
        <v>1110501101</v>
      </c>
      <c r="B27" s="17" t="s">
        <v>225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79.5" customHeight="1">
      <c r="A28" s="16">
        <v>1110502510</v>
      </c>
      <c r="B28" s="18" t="s">
        <v>299</v>
      </c>
      <c r="C28" s="12">
        <v>200</v>
      </c>
      <c r="D28" s="10">
        <v>77.070999999999998</v>
      </c>
      <c r="E28" s="9">
        <f t="shared" si="0"/>
        <v>38.535499999999999</v>
      </c>
      <c r="F28" s="9">
        <f t="shared" si="1"/>
        <v>-122.929</v>
      </c>
    </row>
    <row r="29" spans="1:6" ht="18" customHeight="1">
      <c r="A29" s="7">
        <v>1110503505</v>
      </c>
      <c r="B29" s="11" t="s">
        <v>224</v>
      </c>
      <c r="C29" s="12">
        <v>20</v>
      </c>
      <c r="D29" s="10">
        <v>33.991349999999997</v>
      </c>
      <c r="E29" s="9">
        <f t="shared" si="0"/>
        <v>169.95675</v>
      </c>
      <c r="F29" s="9">
        <f t="shared" si="1"/>
        <v>13.991349999999997</v>
      </c>
    </row>
    <row r="30" spans="1:6" s="15" customFormat="1" ht="15.75" customHeight="1">
      <c r="A30" s="68">
        <v>1130000000</v>
      </c>
      <c r="B30" s="69" t="s">
        <v>130</v>
      </c>
      <c r="C30" s="5">
        <f>C31</f>
        <v>60</v>
      </c>
      <c r="D30" s="5">
        <f>D31</f>
        <v>33.152810000000002</v>
      </c>
      <c r="E30" s="5">
        <f t="shared" si="0"/>
        <v>55.254683333333332</v>
      </c>
      <c r="F30" s="5">
        <f t="shared" si="1"/>
        <v>-26.847189999999998</v>
      </c>
    </row>
    <row r="31" spans="1:6">
      <c r="A31" s="7">
        <v>1130305005</v>
      </c>
      <c r="B31" s="8" t="s">
        <v>14</v>
      </c>
      <c r="C31" s="9">
        <v>60</v>
      </c>
      <c r="D31" s="10">
        <v>33.152810000000002</v>
      </c>
      <c r="E31" s="9">
        <f t="shared" si="0"/>
        <v>55.254683333333332</v>
      </c>
      <c r="F31" s="9">
        <f t="shared" si="1"/>
        <v>-26.847189999999998</v>
      </c>
    </row>
    <row r="32" spans="1:6" ht="17.25" customHeight="1">
      <c r="A32" s="70">
        <v>1140000000</v>
      </c>
      <c r="B32" s="71" t="s">
        <v>131</v>
      </c>
      <c r="C32" s="5">
        <f>C34</f>
        <v>0</v>
      </c>
      <c r="D32" s="5">
        <f>D33+D34</f>
        <v>0</v>
      </c>
      <c r="E32" s="5" t="e">
        <f t="shared" si="0"/>
        <v>#DIV/0!</v>
      </c>
      <c r="F32" s="5">
        <f t="shared" si="1"/>
        <v>0</v>
      </c>
    </row>
    <row r="33" spans="1:7">
      <c r="A33" s="16">
        <v>1140200000</v>
      </c>
      <c r="B33" s="18" t="s">
        <v>132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" hidden="1" customHeight="1">
      <c r="A34" s="7">
        <v>1140600000</v>
      </c>
      <c r="B34" s="8" t="s">
        <v>222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t="16.5" hidden="1" customHeight="1">
      <c r="A35" s="3">
        <v>1160000000</v>
      </c>
      <c r="B35" s="13" t="s">
        <v>251</v>
      </c>
      <c r="C35" s="5">
        <f>C36</f>
        <v>0</v>
      </c>
      <c r="D35" s="5">
        <f>D36</f>
        <v>6.4574199999999999</v>
      </c>
      <c r="E35" s="5" t="e">
        <f t="shared" si="0"/>
        <v>#DIV/0!</v>
      </c>
      <c r="F35" s="5">
        <f t="shared" si="1"/>
        <v>6.4574199999999999</v>
      </c>
    </row>
    <row r="36" spans="1:7" ht="52.5" hidden="1" customHeight="1">
      <c r="A36" s="7">
        <v>1169005010</v>
      </c>
      <c r="B36" s="8" t="s">
        <v>322</v>
      </c>
      <c r="C36" s="9">
        <v>0</v>
      </c>
      <c r="D36" s="10">
        <v>6.4574199999999999</v>
      </c>
      <c r="E36" s="9" t="e">
        <f t="shared" si="0"/>
        <v>#DIV/0!</v>
      </c>
      <c r="F36" s="9">
        <f t="shared" si="1"/>
        <v>6.4574199999999999</v>
      </c>
    </row>
    <row r="37" spans="1:7" ht="14.25" hidden="1" customHeight="1">
      <c r="A37" s="3">
        <v>1170000000</v>
      </c>
      <c r="B37" s="13" t="s">
        <v>134</v>
      </c>
      <c r="C37" s="5">
        <f>C38+C39</f>
        <v>0</v>
      </c>
      <c r="D37" s="5">
        <f>D38+D39</f>
        <v>0</v>
      </c>
      <c r="E37" s="9" t="e">
        <f t="shared" si="0"/>
        <v>#DIV/0!</v>
      </c>
      <c r="F37" s="5">
        <f t="shared" si="1"/>
        <v>0</v>
      </c>
    </row>
    <row r="38" spans="1:7" ht="19.5" hidden="1" customHeight="1">
      <c r="A38" s="7">
        <v>1170105005</v>
      </c>
      <c r="B38" s="8" t="s">
        <v>17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s="285" customFormat="1" ht="1.5" hidden="1" customHeight="1">
      <c r="A39" s="282">
        <v>1170505005</v>
      </c>
      <c r="B39" s="283" t="s">
        <v>220</v>
      </c>
      <c r="C39" s="148">
        <v>0</v>
      </c>
      <c r="D39" s="475">
        <v>0</v>
      </c>
      <c r="E39" s="284" t="e">
        <f t="shared" si="0"/>
        <v>#DIV/0!</v>
      </c>
      <c r="F39" s="284">
        <f t="shared" si="1"/>
        <v>0</v>
      </c>
    </row>
    <row r="40" spans="1:7" s="6" customFormat="1" ht="15" customHeight="1">
      <c r="A40" s="3">
        <v>1000000000</v>
      </c>
      <c r="B40" s="4" t="s">
        <v>18</v>
      </c>
      <c r="C40" s="127">
        <f>SUM(C4,C25)</f>
        <v>2051.4749999999999</v>
      </c>
      <c r="D40" s="127">
        <f>D4+D25</f>
        <v>1219.32068</v>
      </c>
      <c r="E40" s="5">
        <f t="shared" si="0"/>
        <v>59.4362924237439</v>
      </c>
      <c r="F40" s="5">
        <f t="shared" si="1"/>
        <v>-832.15431999999987</v>
      </c>
    </row>
    <row r="41" spans="1:7" s="6" customFormat="1">
      <c r="A41" s="3">
        <v>2000000000</v>
      </c>
      <c r="B41" s="4" t="s">
        <v>19</v>
      </c>
      <c r="C41" s="5">
        <f>C42+C44+C46+C47+C48+C49+C43+C45+C51</f>
        <v>7817.5421400000014</v>
      </c>
      <c r="D41" s="5">
        <f>D42+D44+D46+D47+D48+D49+D43+D45+D51</f>
        <v>5835.1960400000007</v>
      </c>
      <c r="E41" s="5">
        <f t="shared" si="0"/>
        <v>74.642335602427593</v>
      </c>
      <c r="F41" s="5">
        <f t="shared" si="1"/>
        <v>-1982.3461000000007</v>
      </c>
      <c r="G41" s="19"/>
    </row>
    <row r="42" spans="1:7">
      <c r="A42" s="16">
        <v>2021000000</v>
      </c>
      <c r="B42" s="17" t="s">
        <v>20</v>
      </c>
      <c r="C42" s="476">
        <v>1759.1</v>
      </c>
      <c r="D42" s="20">
        <v>1407.6959999999999</v>
      </c>
      <c r="E42" s="9">
        <f t="shared" si="0"/>
        <v>80.023648456597115</v>
      </c>
      <c r="F42" s="9">
        <f t="shared" si="1"/>
        <v>-351.404</v>
      </c>
    </row>
    <row r="43" spans="1:7">
      <c r="A43" s="16">
        <v>2021500200</v>
      </c>
      <c r="B43" s="17" t="s">
        <v>231</v>
      </c>
      <c r="C43" s="12">
        <v>371.6</v>
      </c>
      <c r="D43" s="20">
        <v>225.8</v>
      </c>
      <c r="E43" s="9">
        <f t="shared" si="0"/>
        <v>60.764262648008618</v>
      </c>
      <c r="F43" s="9">
        <f t="shared" si="1"/>
        <v>-145.80000000000001</v>
      </c>
    </row>
    <row r="44" spans="1:7" ht="16.5" customHeight="1">
      <c r="A44" s="16">
        <v>2022000000</v>
      </c>
      <c r="B44" s="17" t="s">
        <v>21</v>
      </c>
      <c r="C44" s="12">
        <v>3887.2049999999999</v>
      </c>
      <c r="D44" s="10">
        <v>2560.9401499999999</v>
      </c>
      <c r="E44" s="9">
        <f t="shared" si="0"/>
        <v>65.881273305627047</v>
      </c>
      <c r="F44" s="9">
        <f t="shared" si="1"/>
        <v>-1326.26485</v>
      </c>
    </row>
    <row r="45" spans="1:7">
      <c r="A45" s="16">
        <v>2022999910</v>
      </c>
      <c r="B45" s="18" t="s">
        <v>349</v>
      </c>
      <c r="C45" s="12">
        <v>0</v>
      </c>
      <c r="D45" s="10">
        <v>0</v>
      </c>
      <c r="E45" s="9" t="e">
        <f>SUM(D45/C45*100)</f>
        <v>#DIV/0!</v>
      </c>
      <c r="F45" s="9">
        <f>SUM(D45-C45)</f>
        <v>0</v>
      </c>
    </row>
    <row r="46" spans="1:7">
      <c r="A46" s="16">
        <v>2023000000</v>
      </c>
      <c r="B46" s="17" t="s">
        <v>22</v>
      </c>
      <c r="C46" s="12">
        <v>181.08199999999999</v>
      </c>
      <c r="D46" s="187">
        <v>134.79900000000001</v>
      </c>
      <c r="E46" s="9">
        <f>SUM(D46/C46*100)</f>
        <v>74.440861046376781</v>
      </c>
      <c r="F46" s="9">
        <f>SUM(D46-C46)</f>
        <v>-46.282999999999987</v>
      </c>
    </row>
    <row r="47" spans="1:7">
      <c r="A47" s="16">
        <v>2020400000</v>
      </c>
      <c r="B47" s="17" t="s">
        <v>23</v>
      </c>
      <c r="C47" s="12">
        <v>1286.21828</v>
      </c>
      <c r="D47" s="188">
        <v>1199.4018900000001</v>
      </c>
      <c r="E47" s="9">
        <f t="shared" si="0"/>
        <v>93.250259979200422</v>
      </c>
      <c r="F47" s="9">
        <f t="shared" si="1"/>
        <v>-86.816389999999956</v>
      </c>
    </row>
    <row r="48" spans="1:7" ht="47.25">
      <c r="A48" s="16">
        <v>2020700000</v>
      </c>
      <c r="B48" s="18" t="s">
        <v>24</v>
      </c>
      <c r="C48" s="12"/>
      <c r="D48" s="188"/>
      <c r="E48" s="9" t="e">
        <f t="shared" si="0"/>
        <v>#DIV/0!</v>
      </c>
      <c r="F48" s="9">
        <f t="shared" si="1"/>
        <v>0</v>
      </c>
    </row>
    <row r="49" spans="1:8">
      <c r="A49" s="7">
        <v>2190500005</v>
      </c>
      <c r="B49" s="11" t="s">
        <v>25</v>
      </c>
      <c r="C49" s="10">
        <v>0</v>
      </c>
      <c r="D49" s="10">
        <v>0</v>
      </c>
      <c r="E49" s="9" t="e">
        <f t="shared" si="0"/>
        <v>#DIV/0!</v>
      </c>
      <c r="F49" s="9">
        <f>SUM(D49-C49)</f>
        <v>0</v>
      </c>
    </row>
    <row r="50" spans="1:8" s="6" customFormat="1" ht="31.5">
      <c r="A50" s="3">
        <v>3000000000</v>
      </c>
      <c r="B50" s="13" t="s">
        <v>26</v>
      </c>
      <c r="C50" s="191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8" s="6" customFormat="1">
      <c r="A51" s="7">
        <v>2070500010</v>
      </c>
      <c r="B51" s="17" t="s">
        <v>356</v>
      </c>
      <c r="C51" s="12">
        <v>332.33686</v>
      </c>
      <c r="D51" s="10">
        <v>306.55900000000003</v>
      </c>
      <c r="E51" s="9">
        <f t="shared" si="0"/>
        <v>92.243454427534772</v>
      </c>
      <c r="F51" s="9">
        <f t="shared" si="1"/>
        <v>-25.777859999999976</v>
      </c>
    </row>
    <row r="52" spans="1:8" s="6" customFormat="1" ht="23.25" customHeight="1">
      <c r="A52" s="3"/>
      <c r="B52" s="4" t="s">
        <v>27</v>
      </c>
      <c r="C52" s="5">
        <f>C40+C41</f>
        <v>9869.0171400000017</v>
      </c>
      <c r="D52" s="482">
        <f>D40+D41</f>
        <v>7054.5167200000005</v>
      </c>
      <c r="E52" s="5">
        <f t="shared" si="0"/>
        <v>71.481451698036054</v>
      </c>
      <c r="F52" s="5">
        <f t="shared" si="1"/>
        <v>-2814.5004200000012</v>
      </c>
      <c r="G52" s="94"/>
      <c r="H52" s="94"/>
    </row>
    <row r="53" spans="1:8" s="6" customFormat="1">
      <c r="A53" s="3"/>
      <c r="B53" s="21" t="s">
        <v>320</v>
      </c>
      <c r="C53" s="5">
        <f>C52-C101</f>
        <v>-513.93217999999797</v>
      </c>
      <c r="D53" s="5">
        <f>D52-D101</f>
        <v>-369.66473999999926</v>
      </c>
      <c r="E53" s="22"/>
      <c r="F53" s="22"/>
    </row>
    <row r="54" spans="1:8" ht="32.25" customHeight="1">
      <c r="A54" s="23"/>
      <c r="B54" s="24"/>
      <c r="C54" s="183"/>
      <c r="D54" s="25"/>
      <c r="E54" s="26"/>
      <c r="F54" s="27"/>
    </row>
    <row r="55" spans="1:8" ht="63">
      <c r="A55" s="28" t="s">
        <v>0</v>
      </c>
      <c r="B55" s="28" t="s">
        <v>28</v>
      </c>
      <c r="C55" s="72" t="s">
        <v>411</v>
      </c>
      <c r="D55" s="73" t="s">
        <v>422</v>
      </c>
      <c r="E55" s="72" t="s">
        <v>2</v>
      </c>
      <c r="F55" s="74" t="s">
        <v>3</v>
      </c>
    </row>
    <row r="56" spans="1:8">
      <c r="A56" s="8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8" s="6" customFormat="1" ht="18" customHeight="1">
      <c r="A57" s="30" t="s">
        <v>29</v>
      </c>
      <c r="B57" s="31" t="s">
        <v>30</v>
      </c>
      <c r="C57" s="22">
        <f>C58+C59+C60+C61+C62+C64+C63</f>
        <v>1261.7510000000002</v>
      </c>
      <c r="D57" s="102">
        <f>D58+D59+D60+D61+D62+D64+D63</f>
        <v>861.64060000000006</v>
      </c>
      <c r="E57" s="34">
        <f>SUM(D57/C57*100)</f>
        <v>68.289274191183509</v>
      </c>
      <c r="F57" s="34">
        <f>SUM(D57-C57)</f>
        <v>-400.11040000000014</v>
      </c>
    </row>
    <row r="58" spans="1:8" s="6" customFormat="1" ht="1.5" hidden="1" customHeight="1">
      <c r="A58" s="35" t="s">
        <v>31</v>
      </c>
      <c r="B58" s="36" t="s">
        <v>32</v>
      </c>
      <c r="C58" s="92">
        <v>0</v>
      </c>
      <c r="D58" s="92">
        <v>0</v>
      </c>
      <c r="E58" s="38" t="e">
        <f>SUM(D58/C58*100)</f>
        <v>#DIV/0!</v>
      </c>
      <c r="F58" s="38">
        <f>SUM(D58-C58)</f>
        <v>0</v>
      </c>
    </row>
    <row r="59" spans="1:8">
      <c r="A59" s="35" t="s">
        <v>33</v>
      </c>
      <c r="B59" s="39" t="s">
        <v>34</v>
      </c>
      <c r="C59" s="92">
        <v>1247.4000000000001</v>
      </c>
      <c r="D59" s="92">
        <v>855.08960000000002</v>
      </c>
      <c r="E59" s="38">
        <f t="shared" ref="E59:E101" si="3">SUM(D59/C59*100)</f>
        <v>68.549751483084805</v>
      </c>
      <c r="F59" s="38">
        <f t="shared" ref="F59:F101" si="4">SUM(D59-C59)</f>
        <v>-392.31040000000007</v>
      </c>
    </row>
    <row r="60" spans="1:8" ht="16.5" hidden="1" customHeight="1">
      <c r="A60" s="35" t="s">
        <v>35</v>
      </c>
      <c r="B60" s="39" t="s">
        <v>36</v>
      </c>
      <c r="C60" s="92"/>
      <c r="D60" s="92"/>
      <c r="E60" s="38"/>
      <c r="F60" s="38">
        <f t="shared" si="4"/>
        <v>0</v>
      </c>
    </row>
    <row r="61" spans="1:8" ht="31.5" hidden="1" customHeight="1">
      <c r="A61" s="35" t="s">
        <v>37</v>
      </c>
      <c r="B61" s="39" t="s">
        <v>38</v>
      </c>
      <c r="C61" s="92"/>
      <c r="D61" s="92"/>
      <c r="E61" s="38" t="e">
        <f t="shared" si="3"/>
        <v>#DIV/0!</v>
      </c>
      <c r="F61" s="38">
        <f t="shared" si="4"/>
        <v>0</v>
      </c>
    </row>
    <row r="62" spans="1:8" ht="17.25" hidden="1" customHeight="1">
      <c r="A62" s="35" t="s">
        <v>39</v>
      </c>
      <c r="B62" s="39" t="s">
        <v>40</v>
      </c>
      <c r="C62" s="92">
        <v>0</v>
      </c>
      <c r="D62" s="92">
        <v>0</v>
      </c>
      <c r="E62" s="38" t="e">
        <f t="shared" si="3"/>
        <v>#DIV/0!</v>
      </c>
      <c r="F62" s="38">
        <f t="shared" si="4"/>
        <v>0</v>
      </c>
    </row>
    <row r="63" spans="1:8" ht="15.75" customHeight="1">
      <c r="A63" s="35" t="s">
        <v>41</v>
      </c>
      <c r="B63" s="39" t="s">
        <v>42</v>
      </c>
      <c r="C63" s="104">
        <v>5</v>
      </c>
      <c r="D63" s="104">
        <v>0</v>
      </c>
      <c r="E63" s="38">
        <f t="shared" si="3"/>
        <v>0</v>
      </c>
      <c r="F63" s="38">
        <f t="shared" si="4"/>
        <v>-5</v>
      </c>
    </row>
    <row r="64" spans="1:8" ht="14.25" customHeight="1">
      <c r="A64" s="35" t="s">
        <v>43</v>
      </c>
      <c r="B64" s="39" t="s">
        <v>44</v>
      </c>
      <c r="C64" s="92">
        <v>9.3510000000000009</v>
      </c>
      <c r="D64" s="92">
        <v>6.5510000000000002</v>
      </c>
      <c r="E64" s="38">
        <f t="shared" si="3"/>
        <v>70.056678430114417</v>
      </c>
      <c r="F64" s="38">
        <f t="shared" si="4"/>
        <v>-2.8000000000000007</v>
      </c>
    </row>
    <row r="65" spans="1:7" s="6" customFormat="1">
      <c r="A65" s="41" t="s">
        <v>45</v>
      </c>
      <c r="B65" s="42" t="s">
        <v>46</v>
      </c>
      <c r="C65" s="22">
        <f>C66</f>
        <v>179.892</v>
      </c>
      <c r="D65" s="22">
        <f>D66</f>
        <v>125.40571</v>
      </c>
      <c r="E65" s="34">
        <f t="shared" si="3"/>
        <v>69.711665888421948</v>
      </c>
      <c r="F65" s="34">
        <f t="shared" si="4"/>
        <v>-54.486289999999997</v>
      </c>
    </row>
    <row r="66" spans="1:7" ht="15" customHeight="1">
      <c r="A66" s="43" t="s">
        <v>47</v>
      </c>
      <c r="B66" s="44" t="s">
        <v>48</v>
      </c>
      <c r="C66" s="92">
        <v>179.892</v>
      </c>
      <c r="D66" s="92">
        <v>125.40571</v>
      </c>
      <c r="E66" s="38">
        <f t="shared" si="3"/>
        <v>69.711665888421948</v>
      </c>
      <c r="F66" s="38">
        <f t="shared" si="4"/>
        <v>-54.486289999999997</v>
      </c>
    </row>
    <row r="67" spans="1:7" s="6" customFormat="1" ht="18" customHeight="1">
      <c r="A67" s="30" t="s">
        <v>49</v>
      </c>
      <c r="B67" s="31" t="s">
        <v>50</v>
      </c>
      <c r="C67" s="22">
        <f>C70+C71+C72</f>
        <v>6</v>
      </c>
      <c r="D67" s="22">
        <f>D70+D71+D72</f>
        <v>4</v>
      </c>
      <c r="E67" s="34">
        <f t="shared" si="3"/>
        <v>66.666666666666657</v>
      </c>
      <c r="F67" s="34">
        <f t="shared" si="4"/>
        <v>-2</v>
      </c>
    </row>
    <row r="68" spans="1:7" ht="0.75" hidden="1" customHeight="1">
      <c r="A68" s="35" t="s">
        <v>51</v>
      </c>
      <c r="B68" s="39" t="s">
        <v>52</v>
      </c>
      <c r="C68" s="92"/>
      <c r="D68" s="92"/>
      <c r="E68" s="34" t="e">
        <f t="shared" si="3"/>
        <v>#DIV/0!</v>
      </c>
      <c r="F68" s="34">
        <f t="shared" si="4"/>
        <v>0</v>
      </c>
    </row>
    <row r="69" spans="1:7" ht="18" hidden="1" customHeight="1">
      <c r="A69" s="45" t="s">
        <v>53</v>
      </c>
      <c r="B69" s="39" t="s">
        <v>54</v>
      </c>
      <c r="C69" s="92"/>
      <c r="D69" s="92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55</v>
      </c>
      <c r="B70" s="47" t="s">
        <v>56</v>
      </c>
      <c r="C70" s="92">
        <v>2</v>
      </c>
      <c r="D70" s="92">
        <v>2</v>
      </c>
      <c r="E70" s="34">
        <f t="shared" si="3"/>
        <v>100</v>
      </c>
      <c r="F70" s="34">
        <f t="shared" si="4"/>
        <v>0</v>
      </c>
    </row>
    <row r="71" spans="1:7" ht="17.25" customHeight="1">
      <c r="A71" s="46" t="s">
        <v>218</v>
      </c>
      <c r="B71" s="47" t="s">
        <v>219</v>
      </c>
      <c r="C71" s="92">
        <v>2</v>
      </c>
      <c r="D71" s="92">
        <v>2</v>
      </c>
      <c r="E71" s="38">
        <f t="shared" si="3"/>
        <v>100</v>
      </c>
      <c r="F71" s="38">
        <f t="shared" si="4"/>
        <v>0</v>
      </c>
    </row>
    <row r="72" spans="1:7" ht="17.25" customHeight="1">
      <c r="A72" s="46" t="s">
        <v>357</v>
      </c>
      <c r="B72" s="47" t="s">
        <v>408</v>
      </c>
      <c r="C72" s="92">
        <v>2</v>
      </c>
      <c r="D72" s="92">
        <v>0</v>
      </c>
      <c r="E72" s="38">
        <f>SUM(D72/C72*100)</f>
        <v>0</v>
      </c>
      <c r="F72" s="38">
        <f>SUM(D72-C72)</f>
        <v>-2</v>
      </c>
    </row>
    <row r="73" spans="1:7" s="6" customFormat="1" ht="19.5" customHeight="1">
      <c r="A73" s="30" t="s">
        <v>57</v>
      </c>
      <c r="B73" s="31" t="s">
        <v>58</v>
      </c>
      <c r="C73" s="105">
        <f>C75+C76+C77+C74</f>
        <v>5784.9990099999995</v>
      </c>
      <c r="D73" s="105">
        <f>SUM(D74:D77)</f>
        <v>4263.57708</v>
      </c>
      <c r="E73" s="34">
        <f t="shared" si="3"/>
        <v>73.700567150140287</v>
      </c>
      <c r="F73" s="34">
        <f t="shared" si="4"/>
        <v>-1521.4219299999995</v>
      </c>
    </row>
    <row r="74" spans="1:7" ht="17.25" customHeight="1">
      <c r="A74" s="35" t="s">
        <v>59</v>
      </c>
      <c r="B74" s="39" t="s">
        <v>60</v>
      </c>
      <c r="C74" s="106">
        <v>2.681</v>
      </c>
      <c r="D74" s="92">
        <v>0</v>
      </c>
      <c r="E74" s="38">
        <f t="shared" si="3"/>
        <v>0</v>
      </c>
      <c r="F74" s="38">
        <f t="shared" si="4"/>
        <v>-2.681</v>
      </c>
    </row>
    <row r="75" spans="1:7" s="6" customFormat="1" ht="17.25" customHeight="1">
      <c r="A75" s="35" t="s">
        <v>61</v>
      </c>
      <c r="B75" s="39" t="s">
        <v>62</v>
      </c>
      <c r="C75" s="106">
        <v>528.84329000000002</v>
      </c>
      <c r="D75" s="92">
        <v>457.33476999999999</v>
      </c>
      <c r="E75" s="38">
        <f t="shared" si="3"/>
        <v>86.478315721846442</v>
      </c>
      <c r="F75" s="38">
        <f t="shared" si="4"/>
        <v>-71.508520000000033</v>
      </c>
      <c r="G75" s="50"/>
    </row>
    <row r="76" spans="1:7" ht="16.5" customHeight="1">
      <c r="A76" s="35" t="s">
        <v>63</v>
      </c>
      <c r="B76" s="39" t="s">
        <v>64</v>
      </c>
      <c r="C76" s="106">
        <v>5173.4747200000002</v>
      </c>
      <c r="D76" s="92">
        <v>3767.0823099999998</v>
      </c>
      <c r="E76" s="38">
        <f t="shared" si="3"/>
        <v>72.815322658037445</v>
      </c>
      <c r="F76" s="38">
        <f t="shared" si="4"/>
        <v>-1406.3924100000004</v>
      </c>
    </row>
    <row r="77" spans="1:7" ht="16.5" customHeight="1">
      <c r="A77" s="35" t="s">
        <v>65</v>
      </c>
      <c r="B77" s="39" t="s">
        <v>66</v>
      </c>
      <c r="C77" s="106">
        <v>80</v>
      </c>
      <c r="D77" s="92">
        <v>39.159999999999997</v>
      </c>
      <c r="E77" s="38">
        <f t="shared" si="3"/>
        <v>48.949999999999996</v>
      </c>
      <c r="F77" s="38">
        <f t="shared" si="4"/>
        <v>-40.840000000000003</v>
      </c>
    </row>
    <row r="78" spans="1:7" ht="15.75" hidden="1" customHeight="1">
      <c r="A78" s="30" t="s">
        <v>49</v>
      </c>
      <c r="B78" s="31" t="s">
        <v>50</v>
      </c>
      <c r="C78" s="105">
        <v>0</v>
      </c>
      <c r="D78" s="92"/>
      <c r="E78" s="38"/>
      <c r="F78" s="38"/>
    </row>
    <row r="79" spans="1:7" ht="15.75" hidden="1" customHeight="1">
      <c r="A79" s="46" t="s">
        <v>218</v>
      </c>
      <c r="B79" s="47" t="s">
        <v>219</v>
      </c>
      <c r="C79" s="106">
        <v>0</v>
      </c>
      <c r="D79" s="92"/>
      <c r="E79" s="38"/>
      <c r="F79" s="38"/>
    </row>
    <row r="80" spans="1:7" s="6" customFormat="1" ht="19.5" customHeight="1">
      <c r="A80" s="30" t="s">
        <v>67</v>
      </c>
      <c r="B80" s="31" t="s">
        <v>68</v>
      </c>
      <c r="C80" s="22">
        <f>SUM(C81:C83)</f>
        <v>876.64191000000005</v>
      </c>
      <c r="D80" s="22">
        <f>SUM(D81:D83)</f>
        <v>779.11785999999995</v>
      </c>
      <c r="E80" s="34">
        <f t="shared" si="3"/>
        <v>88.875269492876512</v>
      </c>
      <c r="F80" s="34">
        <f t="shared" si="4"/>
        <v>-97.524050000000102</v>
      </c>
    </row>
    <row r="81" spans="1:6" hidden="1">
      <c r="A81" s="35" t="s">
        <v>69</v>
      </c>
      <c r="B81" s="51" t="s">
        <v>70</v>
      </c>
      <c r="C81" s="92"/>
      <c r="D81" s="92"/>
      <c r="E81" s="38" t="e">
        <f t="shared" si="3"/>
        <v>#DIV/0!</v>
      </c>
      <c r="F81" s="38">
        <f t="shared" si="4"/>
        <v>0</v>
      </c>
    </row>
    <row r="82" spans="1:6">
      <c r="A82" s="35" t="s">
        <v>71</v>
      </c>
      <c r="B82" s="51" t="s">
        <v>72</v>
      </c>
      <c r="C82" s="92">
        <v>0</v>
      </c>
      <c r="D82" s="92">
        <v>0</v>
      </c>
      <c r="E82" s="38" t="e">
        <f t="shared" si="3"/>
        <v>#DIV/0!</v>
      </c>
      <c r="F82" s="38">
        <f t="shared" si="4"/>
        <v>0</v>
      </c>
    </row>
    <row r="83" spans="1:6" ht="18" customHeight="1">
      <c r="A83" s="35" t="s">
        <v>73</v>
      </c>
      <c r="B83" s="39" t="s">
        <v>74</v>
      </c>
      <c r="C83" s="92">
        <v>876.64191000000005</v>
      </c>
      <c r="D83" s="92">
        <v>779.11785999999995</v>
      </c>
      <c r="E83" s="38">
        <f t="shared" si="3"/>
        <v>88.875269492876512</v>
      </c>
      <c r="F83" s="38">
        <f t="shared" si="4"/>
        <v>-97.524050000000102</v>
      </c>
    </row>
    <row r="84" spans="1:6" s="6" customFormat="1" ht="16.5" customHeight="1">
      <c r="A84" s="30" t="s">
        <v>85</v>
      </c>
      <c r="B84" s="31" t="s">
        <v>86</v>
      </c>
      <c r="C84" s="22">
        <f>C85</f>
        <v>2221.6653999999999</v>
      </c>
      <c r="D84" s="22">
        <f>SUM(D85)</f>
        <v>1382.7902099999999</v>
      </c>
      <c r="E84" s="34">
        <f t="shared" si="3"/>
        <v>62.241155216262534</v>
      </c>
      <c r="F84" s="34">
        <f t="shared" si="4"/>
        <v>-838.87518999999998</v>
      </c>
    </row>
    <row r="85" spans="1:6" ht="14.25" customHeight="1">
      <c r="A85" s="35" t="s">
        <v>87</v>
      </c>
      <c r="B85" s="39" t="s">
        <v>233</v>
      </c>
      <c r="C85" s="92">
        <v>2221.6653999999999</v>
      </c>
      <c r="D85" s="92">
        <v>1382.7902099999999</v>
      </c>
      <c r="E85" s="38">
        <f t="shared" si="3"/>
        <v>62.241155216262534</v>
      </c>
      <c r="F85" s="38">
        <f t="shared" si="4"/>
        <v>-838.87518999999998</v>
      </c>
    </row>
    <row r="86" spans="1:6" s="6" customFormat="1" ht="12" hidden="1" customHeight="1">
      <c r="A86" s="52">
        <v>1000</v>
      </c>
      <c r="B86" s="31" t="s">
        <v>88</v>
      </c>
      <c r="C86" s="22">
        <f>SUM(C87:C90)</f>
        <v>0</v>
      </c>
      <c r="D86" s="22">
        <f>SUM(D87:D90)</f>
        <v>0</v>
      </c>
      <c r="E86" s="34" t="e">
        <f t="shared" si="3"/>
        <v>#DIV/0!</v>
      </c>
      <c r="F86" s="34">
        <f t="shared" si="4"/>
        <v>0</v>
      </c>
    </row>
    <row r="87" spans="1:6" ht="9" hidden="1" customHeight="1">
      <c r="A87" s="53">
        <v>1001</v>
      </c>
      <c r="B87" s="54" t="s">
        <v>89</v>
      </c>
      <c r="C87" s="92"/>
      <c r="D87" s="92"/>
      <c r="E87" s="38" t="e">
        <f t="shared" si="3"/>
        <v>#DIV/0!</v>
      </c>
      <c r="F87" s="38">
        <f t="shared" si="4"/>
        <v>0</v>
      </c>
    </row>
    <row r="88" spans="1:6" ht="12" hidden="1" customHeight="1">
      <c r="A88" s="53">
        <v>1003</v>
      </c>
      <c r="B88" s="54" t="s">
        <v>90</v>
      </c>
      <c r="C88" s="92">
        <v>0</v>
      </c>
      <c r="D88" s="92">
        <v>0</v>
      </c>
      <c r="E88" s="38" t="e">
        <f t="shared" si="3"/>
        <v>#DIV/0!</v>
      </c>
      <c r="F88" s="38">
        <f t="shared" si="4"/>
        <v>0</v>
      </c>
    </row>
    <row r="89" spans="1:6" ht="12.75" hidden="1" customHeight="1">
      <c r="A89" s="53">
        <v>1004</v>
      </c>
      <c r="B89" s="54" t="s">
        <v>91</v>
      </c>
      <c r="C89" s="92">
        <v>0</v>
      </c>
      <c r="D89" s="190">
        <v>0</v>
      </c>
      <c r="E89" s="38" t="e">
        <f t="shared" si="3"/>
        <v>#DIV/0!</v>
      </c>
      <c r="F89" s="38">
        <f t="shared" si="4"/>
        <v>0</v>
      </c>
    </row>
    <row r="90" spans="1:6" ht="19.5" hidden="1" customHeight="1">
      <c r="A90" s="35" t="s">
        <v>92</v>
      </c>
      <c r="B90" s="39" t="s">
        <v>93</v>
      </c>
      <c r="C90" s="92">
        <v>0</v>
      </c>
      <c r="D90" s="92">
        <v>0</v>
      </c>
      <c r="E90" s="38"/>
      <c r="F90" s="38">
        <f t="shared" si="4"/>
        <v>0</v>
      </c>
    </row>
    <row r="91" spans="1:6" ht="15" customHeight="1">
      <c r="A91" s="30" t="s">
        <v>94</v>
      </c>
      <c r="B91" s="31" t="s">
        <v>95</v>
      </c>
      <c r="C91" s="22">
        <f>C92+C93+C94+C95+C96</f>
        <v>52</v>
      </c>
      <c r="D91" s="22">
        <f>D92+D93+D94+D95+D96</f>
        <v>7.65</v>
      </c>
      <c r="E91" s="38">
        <f t="shared" si="3"/>
        <v>14.711538461538462</v>
      </c>
      <c r="F91" s="22">
        <f>F92+F93+F94+F95+F96</f>
        <v>-44.35</v>
      </c>
    </row>
    <row r="92" spans="1:6" ht="19.5" customHeight="1">
      <c r="A92" s="35" t="s">
        <v>96</v>
      </c>
      <c r="B92" s="39" t="s">
        <v>97</v>
      </c>
      <c r="C92" s="92">
        <v>52</v>
      </c>
      <c r="D92" s="92">
        <v>7.65</v>
      </c>
      <c r="E92" s="38">
        <f t="shared" si="3"/>
        <v>14.711538461538462</v>
      </c>
      <c r="F92" s="38">
        <f>SUM(D92-C92)</f>
        <v>-44.35</v>
      </c>
    </row>
    <row r="93" spans="1:6" ht="15" hidden="1" customHeight="1">
      <c r="A93" s="35" t="s">
        <v>98</v>
      </c>
      <c r="B93" s="39" t="s">
        <v>99</v>
      </c>
      <c r="C93" s="92"/>
      <c r="D93" s="92"/>
      <c r="E93" s="38" t="e">
        <f t="shared" si="3"/>
        <v>#DIV/0!</v>
      </c>
      <c r="F93" s="38">
        <f>SUM(D93-C93)</f>
        <v>0</v>
      </c>
    </row>
    <row r="94" spans="1:6" ht="15" hidden="1" customHeight="1">
      <c r="A94" s="35" t="s">
        <v>100</v>
      </c>
      <c r="B94" s="39" t="s">
        <v>101</v>
      </c>
      <c r="C94" s="92"/>
      <c r="D94" s="92"/>
      <c r="E94" s="38" t="e">
        <f t="shared" si="3"/>
        <v>#DIV/0!</v>
      </c>
      <c r="F94" s="38"/>
    </row>
    <row r="95" spans="1:6" ht="15" hidden="1" customHeight="1">
      <c r="A95" s="35" t="s">
        <v>102</v>
      </c>
      <c r="B95" s="39" t="s">
        <v>103</v>
      </c>
      <c r="C95" s="92"/>
      <c r="D95" s="92"/>
      <c r="E95" s="38" t="e">
        <f t="shared" si="3"/>
        <v>#DIV/0!</v>
      </c>
      <c r="F95" s="38"/>
    </row>
    <row r="96" spans="1:6" ht="57.75" hidden="1" customHeight="1">
      <c r="A96" s="35" t="s">
        <v>104</v>
      </c>
      <c r="B96" s="39" t="s">
        <v>105</v>
      </c>
      <c r="C96" s="92"/>
      <c r="D96" s="92"/>
      <c r="E96" s="38" t="e">
        <f t="shared" si="3"/>
        <v>#DIV/0!</v>
      </c>
      <c r="F96" s="38"/>
    </row>
    <row r="97" spans="1:6" s="6" customFormat="1" ht="15" hidden="1" customHeight="1">
      <c r="A97" s="52">
        <v>1400</v>
      </c>
      <c r="B97" s="56" t="s">
        <v>114</v>
      </c>
      <c r="C97" s="105">
        <f>C98+C99+C100</f>
        <v>0</v>
      </c>
      <c r="D97" s="105">
        <f>SUM(D98:D100)</f>
        <v>0</v>
      </c>
      <c r="E97" s="34" t="e">
        <f t="shared" si="3"/>
        <v>#DIV/0!</v>
      </c>
      <c r="F97" s="34">
        <f t="shared" si="4"/>
        <v>0</v>
      </c>
    </row>
    <row r="98" spans="1:6" ht="16.5" hidden="1" customHeight="1">
      <c r="A98" s="53">
        <v>1401</v>
      </c>
      <c r="B98" s="54" t="s">
        <v>115</v>
      </c>
      <c r="C98" s="92">
        <v>0</v>
      </c>
      <c r="D98" s="92">
        <v>0</v>
      </c>
      <c r="E98" s="38" t="e">
        <f t="shared" si="3"/>
        <v>#DIV/0!</v>
      </c>
      <c r="F98" s="38">
        <f t="shared" si="4"/>
        <v>0</v>
      </c>
    </row>
    <row r="99" spans="1:6" ht="20.25" hidden="1" customHeight="1">
      <c r="A99" s="53">
        <v>1402</v>
      </c>
      <c r="B99" s="54" t="s">
        <v>116</v>
      </c>
      <c r="C99" s="106">
        <v>0</v>
      </c>
      <c r="D99" s="92">
        <v>0</v>
      </c>
      <c r="E99" s="38" t="e">
        <f t="shared" si="3"/>
        <v>#DIV/0!</v>
      </c>
      <c r="F99" s="38">
        <f t="shared" si="4"/>
        <v>0</v>
      </c>
    </row>
    <row r="100" spans="1:6" ht="13.5" hidden="1" customHeight="1">
      <c r="A100" s="53">
        <v>1403</v>
      </c>
      <c r="B100" s="54" t="s">
        <v>117</v>
      </c>
      <c r="C100" s="106">
        <v>0</v>
      </c>
      <c r="D100" s="92">
        <v>0</v>
      </c>
      <c r="E100" s="38" t="e">
        <f t="shared" si="3"/>
        <v>#DIV/0!</v>
      </c>
      <c r="F100" s="38">
        <f t="shared" si="4"/>
        <v>0</v>
      </c>
    </row>
    <row r="101" spans="1:6" s="6" customFormat="1">
      <c r="A101" s="52"/>
      <c r="B101" s="57" t="s">
        <v>118</v>
      </c>
      <c r="C101" s="102">
        <f>C57+C65+C67+C73+C80+C84+C86+C91+C78</f>
        <v>10382.94932</v>
      </c>
      <c r="D101" s="102">
        <f>D57+D65+D67+D73+D80+D84+D91+D86</f>
        <v>7424.1814599999998</v>
      </c>
      <c r="E101" s="34">
        <f t="shared" si="3"/>
        <v>71.503589502255224</v>
      </c>
      <c r="F101" s="34">
        <f t="shared" si="4"/>
        <v>-2958.7678599999999</v>
      </c>
    </row>
    <row r="102" spans="1:6" ht="5.25" customHeight="1">
      <c r="C102" s="120"/>
      <c r="D102" s="61"/>
    </row>
    <row r="103" spans="1:6" s="65" customFormat="1" ht="12.75">
      <c r="A103" s="63" t="s">
        <v>119</v>
      </c>
      <c r="B103" s="63"/>
      <c r="C103" s="116"/>
      <c r="D103" s="64"/>
    </row>
    <row r="104" spans="1:6" s="65" customFormat="1" ht="12.75">
      <c r="A104" s="66" t="s">
        <v>120</v>
      </c>
      <c r="B104" s="66"/>
      <c r="C104" s="65" t="s">
        <v>121</v>
      </c>
    </row>
    <row r="105" spans="1:6">
      <c r="C105" s="120"/>
    </row>
    <row r="143" hidden="1"/>
  </sheetData>
  <customSheetViews>
    <customSheetView guid="{61FF8493-E373-4DFF-BB86-59B971567639}" scale="70" showPageBreaks="1" fitToPage="1" printArea="1" hiddenRows="1" view="pageBreakPreview">
      <selection activeCell="D14" sqref="D14"/>
      <pageMargins left="0.70866141732283472" right="0.70866141732283472" top="0.74803149606299213" bottom="0.74803149606299213" header="0.31496062992125984" footer="0.31496062992125984"/>
      <pageSetup paperSize="9" scale="54" orientation="portrait" r:id="rId1"/>
    </customSheetView>
    <customSheetView guid="{5BFCA170-DEAE-4D2C-98A0-1E68B427AC01}" scale="89" showPageBreaks="1" printArea="1" hiddenRows="1" view="pageBreakPreview" topLeftCell="A49">
      <selection activeCell="D76" sqref="D76"/>
      <pageMargins left="0.7" right="0.7" top="0.75" bottom="0.75" header="0.3" footer="0.3"/>
      <pageSetup paperSize="9" scale="48" orientation="portrait" r:id="rId2"/>
    </customSheetView>
    <customSheetView guid="{B31C8DB7-3E78-4144-A6B5-8DE36DE63F0E}" scale="89" showPageBreaks="1" printArea="1" hiddenRows="1" view="pageBreakPreview">
      <selection activeCell="C12" sqref="C12"/>
      <pageMargins left="0.7" right="0.7" top="0.75" bottom="0.75" header="0.3" footer="0.3"/>
      <pageSetup paperSize="9" scale="47" orientation="portrait" r:id="rId3"/>
    </customSheetView>
    <customSheetView guid="{1A52382B-3765-4E8C-903F-6B8919B7242E}" scale="89" showPageBreaks="1" printArea="1" hiddenRows="1" view="pageBreakPreview" topLeftCell="A44">
      <selection activeCell="D76" sqref="D76"/>
      <pageMargins left="0.7" right="0.7" top="0.75" bottom="0.75" header="0.3" footer="0.3"/>
      <pageSetup paperSize="9" scale="48" orientation="portrait" r:id="rId4"/>
    </customSheetView>
    <customSheetView guid="{A54C432C-6C68-4B53-A75C-446EB3A61B2B}" scale="70" showPageBreaks="1" printArea="1" hiddenRows="1" view="pageBreakPreview" topLeftCell="A46">
      <selection activeCell="C72" sqref="C72"/>
      <pageMargins left="0.70866141732283472" right="0.70866141732283472" top="0.74803149606299213" bottom="0.74803149606299213" header="0.31496062992125984" footer="0.31496062992125984"/>
      <pageSetup paperSize="9" scale="63" orientation="portrait" r:id="rId5"/>
    </customSheetView>
    <customSheetView guid="{3DCB9AAA-F09C-4EA6-B992-F93E466D374A}" hiddenRows="1" topLeftCell="A47">
      <selection activeCell="B100" sqref="B100"/>
      <pageMargins left="0.7" right="0.7" top="0.75" bottom="0.75" header="0.3" footer="0.3"/>
      <pageSetup paperSize="9" scale="51" orientation="portrait" r:id="rId6"/>
    </customSheetView>
    <customSheetView guid="{1718F1EE-9F48-4DBE-9531-3B70F9C4A5DD}" scale="70" showPageBreaks="1" printArea="1" hiddenRows="1" view="pageBreakPreview" topLeftCell="A40">
      <selection activeCell="C99" sqref="C99:D99"/>
      <pageMargins left="0.7" right="0.7" top="0.75" bottom="0.75" header="0.3" footer="0.3"/>
      <pageSetup paperSize="9" scale="39" orientation="portrait" r:id="rId7"/>
    </customSheetView>
    <customSheetView guid="{42584DC0-1D41-4C93-9B38-C388E7B8DAC4}" scale="70" showPageBreaks="1" printArea="1" hiddenRows="1" view="pageBreakPreview" topLeftCell="A40">
      <selection activeCell="A51" sqref="A51:B51"/>
      <pageMargins left="0.70866141732283472" right="0.70866141732283472" top="0.74803149606299213" bottom="0.74803149606299213" header="0.31496062992125984" footer="0.31496062992125984"/>
      <pageSetup paperSize="9" scale="60" orientation="portrait" r:id="rId8"/>
    </customSheetView>
    <customSheetView guid="{B30CE22D-C12F-4E12-8BB9-3AAE0A6991CC}" scale="70" showPageBreaks="1" fitToPage="1" printArea="1" hiddenRows="1" view="pageBreakPreview" topLeftCell="A15">
      <selection activeCell="C44" sqref="C44:D45"/>
      <pageMargins left="0.70866141732283472" right="0.70866141732283472" top="0.74803149606299213" bottom="0.74803149606299213" header="0.31496062992125984" footer="0.31496062992125984"/>
      <pageSetup paperSize="9" scale="54" orientation="portrait" r:id="rId9"/>
    </customSheetView>
    <customSheetView guid="{61528DAC-5C4C-48F4-ADE2-8A724B05A086}" scale="70" showPageBreaks="1" fitToPage="1" printArea="1" hiddenRows="1" view="pageBreakPreview">
      <selection activeCell="D14" sqref="D14"/>
      <pageMargins left="0.70866141732283472" right="0.70866141732283472" top="0.74803149606299213" bottom="0.74803149606299213" header="0.31496062992125984" footer="0.31496062992125984"/>
      <pageSetup paperSize="9" scale="54" orientation="portrait" r:id="rId10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54" orientation="portrait" r:id="rId11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H142"/>
  <sheetViews>
    <sheetView view="pageBreakPreview" zoomScale="70" zoomScaleSheetLayoutView="70" workbookViewId="0">
      <selection sqref="A1:F1"/>
    </sheetView>
  </sheetViews>
  <sheetFormatPr defaultRowHeight="15.75"/>
  <cols>
    <col min="1" max="1" width="14.7109375" style="58" customWidth="1"/>
    <col min="2" max="2" width="57.5703125" style="59" customWidth="1"/>
    <col min="3" max="3" width="17.85546875" style="62" customWidth="1"/>
    <col min="4" max="4" width="16.140625" style="62" customWidth="1"/>
    <col min="5" max="5" width="11" style="62" customWidth="1"/>
    <col min="6" max="6" width="10.85546875" style="62" customWidth="1"/>
    <col min="7" max="7" width="15.42578125" style="1" bestFit="1" customWidth="1"/>
    <col min="8" max="8" width="10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37" t="s">
        <v>430</v>
      </c>
      <c r="B1" s="537"/>
      <c r="C1" s="537"/>
      <c r="D1" s="537"/>
      <c r="E1" s="537"/>
      <c r="F1" s="537"/>
    </row>
    <row r="2" spans="1:6">
      <c r="A2" s="537"/>
      <c r="B2" s="537"/>
      <c r="C2" s="537"/>
      <c r="D2" s="537"/>
      <c r="E2" s="537"/>
      <c r="F2" s="537"/>
    </row>
    <row r="3" spans="1:6" ht="63">
      <c r="A3" s="2" t="s">
        <v>0</v>
      </c>
      <c r="B3" s="2" t="s">
        <v>1</v>
      </c>
      <c r="C3" s="72" t="s">
        <v>411</v>
      </c>
      <c r="D3" s="73" t="s">
        <v>421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194">
        <f>C5+C12+C14+C17+C20+C7</f>
        <v>4380.491</v>
      </c>
      <c r="D4" s="194">
        <f>D5+D12+D14+D17+D20+D7</f>
        <v>2580.2349000000004</v>
      </c>
      <c r="E4" s="5">
        <f>SUM(D4/C4*100)</f>
        <v>58.902869564165307</v>
      </c>
      <c r="F4" s="5">
        <f>SUM(D4-C4)</f>
        <v>-1800.2560999999996</v>
      </c>
    </row>
    <row r="5" spans="1:6" s="6" customFormat="1">
      <c r="A5" s="68">
        <v>1010000000</v>
      </c>
      <c r="B5" s="67" t="s">
        <v>5</v>
      </c>
      <c r="C5" s="194">
        <f>C6</f>
        <v>452.03100000000001</v>
      </c>
      <c r="D5" s="194">
        <f>D6</f>
        <v>327.21537999999998</v>
      </c>
      <c r="E5" s="5">
        <f t="shared" ref="E5:E50" si="0">SUM(D5/C5*100)</f>
        <v>72.387818534569533</v>
      </c>
      <c r="F5" s="5">
        <f t="shared" ref="F5:F50" si="1">SUM(D5-C5)</f>
        <v>-124.81562000000002</v>
      </c>
    </row>
    <row r="6" spans="1:6">
      <c r="A6" s="7">
        <v>1010200001</v>
      </c>
      <c r="B6" s="8" t="s">
        <v>228</v>
      </c>
      <c r="C6" s="221">
        <v>452.03100000000001</v>
      </c>
      <c r="D6" s="222">
        <v>327.21537999999998</v>
      </c>
      <c r="E6" s="9">
        <f t="shared" ref="E6:E11" si="2">SUM(D6/C6*100)</f>
        <v>72.387818534569533</v>
      </c>
      <c r="F6" s="9">
        <f t="shared" si="1"/>
        <v>-124.81562000000002</v>
      </c>
    </row>
    <row r="7" spans="1:6" ht="31.5">
      <c r="A7" s="3">
        <v>1030000000</v>
      </c>
      <c r="B7" s="13" t="s">
        <v>280</v>
      </c>
      <c r="C7" s="268">
        <f>C8+C10+C9</f>
        <v>715.46</v>
      </c>
      <c r="D7" s="194">
        <f>D8+D10+D9+D11</f>
        <v>644.47801000000004</v>
      </c>
      <c r="E7" s="5">
        <f t="shared" si="2"/>
        <v>90.078831800519936</v>
      </c>
      <c r="F7" s="5">
        <f t="shared" si="1"/>
        <v>-70.981989999999996</v>
      </c>
    </row>
    <row r="8" spans="1:6">
      <c r="A8" s="7">
        <v>1030223001</v>
      </c>
      <c r="B8" s="8" t="s">
        <v>282</v>
      </c>
      <c r="C8" s="221">
        <v>266.87</v>
      </c>
      <c r="D8" s="222">
        <v>291.74266</v>
      </c>
      <c r="E8" s="9">
        <f t="shared" si="2"/>
        <v>109.32014089256941</v>
      </c>
      <c r="F8" s="9">
        <f t="shared" si="1"/>
        <v>24.872659999999996</v>
      </c>
    </row>
    <row r="9" spans="1:6">
      <c r="A9" s="7">
        <v>1030224001</v>
      </c>
      <c r="B9" s="8" t="s">
        <v>288</v>
      </c>
      <c r="C9" s="221">
        <v>2.86</v>
      </c>
      <c r="D9" s="222">
        <v>2.21801</v>
      </c>
      <c r="E9" s="9">
        <f t="shared" si="2"/>
        <v>77.552797202797208</v>
      </c>
      <c r="F9" s="9">
        <f t="shared" si="1"/>
        <v>-0.64198999999999984</v>
      </c>
    </row>
    <row r="10" spans="1:6">
      <c r="A10" s="7">
        <v>1030225001</v>
      </c>
      <c r="B10" s="8" t="s">
        <v>281</v>
      </c>
      <c r="C10" s="221">
        <v>445.73</v>
      </c>
      <c r="D10" s="222">
        <v>399.85980999999998</v>
      </c>
      <c r="E10" s="9">
        <f t="shared" si="2"/>
        <v>89.708974042581829</v>
      </c>
      <c r="F10" s="9">
        <f t="shared" si="1"/>
        <v>-45.870190000000036</v>
      </c>
    </row>
    <row r="11" spans="1:6">
      <c r="A11" s="7">
        <v>1030226001</v>
      </c>
      <c r="B11" s="8" t="s">
        <v>289</v>
      </c>
      <c r="C11" s="221">
        <v>0</v>
      </c>
      <c r="D11" s="220">
        <v>-49.342469999999999</v>
      </c>
      <c r="E11" s="9" t="e">
        <f t="shared" si="2"/>
        <v>#DIV/0!</v>
      </c>
      <c r="F11" s="9">
        <f t="shared" si="1"/>
        <v>-49.342469999999999</v>
      </c>
    </row>
    <row r="12" spans="1:6" s="6" customFormat="1">
      <c r="A12" s="68">
        <v>1050000000</v>
      </c>
      <c r="B12" s="67" t="s">
        <v>6</v>
      </c>
      <c r="C12" s="194">
        <f>SUM(C13:C13)</f>
        <v>50</v>
      </c>
      <c r="D12" s="194">
        <f>D13</f>
        <v>54.19849</v>
      </c>
      <c r="E12" s="5">
        <f t="shared" si="0"/>
        <v>108.39698</v>
      </c>
      <c r="F12" s="5">
        <f t="shared" si="1"/>
        <v>4.1984899999999996</v>
      </c>
    </row>
    <row r="13" spans="1:6" ht="15.75" customHeight="1">
      <c r="A13" s="7">
        <v>1050300000</v>
      </c>
      <c r="B13" s="11" t="s">
        <v>229</v>
      </c>
      <c r="C13" s="223">
        <v>50</v>
      </c>
      <c r="D13" s="222">
        <v>54.19849</v>
      </c>
      <c r="E13" s="9">
        <f t="shared" si="0"/>
        <v>108.39698</v>
      </c>
      <c r="F13" s="9">
        <f t="shared" si="1"/>
        <v>4.1984899999999996</v>
      </c>
    </row>
    <row r="14" spans="1:6" s="6" customFormat="1" ht="15.75" customHeight="1">
      <c r="A14" s="68">
        <v>1060000000</v>
      </c>
      <c r="B14" s="67" t="s">
        <v>135</v>
      </c>
      <c r="C14" s="194">
        <f>C15+C16</f>
        <v>3138</v>
      </c>
      <c r="D14" s="194">
        <f>D15+D16</f>
        <v>1538.84302</v>
      </c>
      <c r="E14" s="5">
        <f t="shared" si="0"/>
        <v>49.038974506054814</v>
      </c>
      <c r="F14" s="5">
        <f t="shared" si="1"/>
        <v>-1599.15698</v>
      </c>
    </row>
    <row r="15" spans="1:6" s="6" customFormat="1" ht="15.75" customHeight="1">
      <c r="A15" s="7">
        <v>1060100000</v>
      </c>
      <c r="B15" s="11" t="s">
        <v>8</v>
      </c>
      <c r="C15" s="221">
        <v>338</v>
      </c>
      <c r="D15" s="222">
        <v>112.35590999999999</v>
      </c>
      <c r="E15" s="9">
        <f t="shared" si="0"/>
        <v>33.241393491124263</v>
      </c>
      <c r="F15" s="9">
        <f>SUM(D15-C15)</f>
        <v>-225.64409000000001</v>
      </c>
    </row>
    <row r="16" spans="1:6" ht="15.75" customHeight="1">
      <c r="A16" s="7">
        <v>1060600000</v>
      </c>
      <c r="B16" s="11" t="s">
        <v>7</v>
      </c>
      <c r="C16" s="221">
        <v>2800</v>
      </c>
      <c r="D16" s="222">
        <v>1426.48711</v>
      </c>
      <c r="E16" s="9">
        <f t="shared" si="0"/>
        <v>50.94596821428572</v>
      </c>
      <c r="F16" s="9">
        <f t="shared" si="1"/>
        <v>-1373.51289</v>
      </c>
    </row>
    <row r="17" spans="1:6" s="6" customFormat="1">
      <c r="A17" s="3">
        <v>1080000000</v>
      </c>
      <c r="B17" s="4" t="s">
        <v>10</v>
      </c>
      <c r="C17" s="194">
        <f>C18</f>
        <v>25</v>
      </c>
      <c r="D17" s="194">
        <f>D18</f>
        <v>15.5</v>
      </c>
      <c r="E17" s="5">
        <f t="shared" si="0"/>
        <v>62</v>
      </c>
      <c r="F17" s="5">
        <f t="shared" si="1"/>
        <v>-9.5</v>
      </c>
    </row>
    <row r="18" spans="1:6" ht="18" customHeight="1">
      <c r="A18" s="7">
        <v>1080400001</v>
      </c>
      <c r="B18" s="8" t="s">
        <v>227</v>
      </c>
      <c r="C18" s="221">
        <v>25</v>
      </c>
      <c r="D18" s="222">
        <v>15.5</v>
      </c>
      <c r="E18" s="9">
        <f t="shared" si="0"/>
        <v>62</v>
      </c>
      <c r="F18" s="9">
        <f t="shared" si="1"/>
        <v>-9.5</v>
      </c>
    </row>
    <row r="19" spans="1:6" ht="47.25" hidden="1" customHeight="1">
      <c r="A19" s="7">
        <v>1080714001</v>
      </c>
      <c r="B19" s="8" t="s">
        <v>11</v>
      </c>
      <c r="C19" s="221"/>
      <c r="D19" s="222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123</v>
      </c>
      <c r="C20" s="194">
        <f>C21+C22+C23+C24</f>
        <v>0</v>
      </c>
      <c r="D20" s="194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124</v>
      </c>
      <c r="C21" s="194"/>
      <c r="D21" s="22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125</v>
      </c>
      <c r="C22" s="194"/>
      <c r="D22" s="22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126</v>
      </c>
      <c r="C23" s="194"/>
      <c r="D23" s="22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127</v>
      </c>
      <c r="C24" s="194"/>
      <c r="D24" s="22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194">
        <f>C26+C29+C31+C36</f>
        <v>40</v>
      </c>
      <c r="D25" s="93">
        <f>D26+D29+D31+D36+D34</f>
        <v>165.99975999999998</v>
      </c>
      <c r="E25" s="5">
        <f t="shared" si="0"/>
        <v>414.99939999999992</v>
      </c>
      <c r="F25" s="5">
        <f t="shared" si="1"/>
        <v>125.99975999999998</v>
      </c>
    </row>
    <row r="26" spans="1:6" s="6" customFormat="1" ht="30" customHeight="1">
      <c r="A26" s="68">
        <v>1110000000</v>
      </c>
      <c r="B26" s="69" t="s">
        <v>128</v>
      </c>
      <c r="C26" s="194">
        <f>C27+C28</f>
        <v>40</v>
      </c>
      <c r="D26" s="93">
        <f>D27+D28</f>
        <v>123.49793</v>
      </c>
      <c r="E26" s="5">
        <f t="shared" si="0"/>
        <v>308.74482499999999</v>
      </c>
      <c r="F26" s="5">
        <f t="shared" si="1"/>
        <v>83.497929999999997</v>
      </c>
    </row>
    <row r="27" spans="1:6" ht="15" customHeight="1">
      <c r="A27" s="16">
        <v>1110502510</v>
      </c>
      <c r="B27" s="17" t="s">
        <v>225</v>
      </c>
      <c r="C27" s="223">
        <v>40</v>
      </c>
      <c r="D27" s="220">
        <v>115.49793</v>
      </c>
      <c r="E27" s="9">
        <f t="shared" si="0"/>
        <v>288.74482499999999</v>
      </c>
      <c r="F27" s="9">
        <f t="shared" si="1"/>
        <v>75.497929999999997</v>
      </c>
    </row>
    <row r="28" spans="1:6" ht="15.75" customHeight="1">
      <c r="A28" s="7">
        <v>1110503505</v>
      </c>
      <c r="B28" s="11" t="s">
        <v>224</v>
      </c>
      <c r="C28" s="12">
        <v>0</v>
      </c>
      <c r="D28" s="10">
        <v>8</v>
      </c>
      <c r="E28" s="9" t="e">
        <f t="shared" si="0"/>
        <v>#DIV/0!</v>
      </c>
      <c r="F28" s="9">
        <f t="shared" si="1"/>
        <v>8</v>
      </c>
    </row>
    <row r="29" spans="1:6" s="15" customFormat="1" ht="29.25">
      <c r="A29" s="68">
        <v>1130000000</v>
      </c>
      <c r="B29" s="69" t="s">
        <v>130</v>
      </c>
      <c r="C29" s="5">
        <f>C30</f>
        <v>0</v>
      </c>
      <c r="D29" s="5">
        <f>D30</f>
        <v>42.501829999999998</v>
      </c>
      <c r="E29" s="5" t="e">
        <f t="shared" si="0"/>
        <v>#DIV/0!</v>
      </c>
      <c r="F29" s="5">
        <f t="shared" si="1"/>
        <v>42.501829999999998</v>
      </c>
    </row>
    <row r="30" spans="1:6" ht="17.25" customHeight="1">
      <c r="A30" s="7">
        <v>1130206005</v>
      </c>
      <c r="B30" s="8" t="s">
        <v>223</v>
      </c>
      <c r="C30" s="9">
        <v>0</v>
      </c>
      <c r="D30" s="10">
        <v>42.501829999999998</v>
      </c>
      <c r="E30" s="9" t="e">
        <f t="shared" si="0"/>
        <v>#DIV/0!</v>
      </c>
      <c r="F30" s="9">
        <f t="shared" si="1"/>
        <v>42.501829999999998</v>
      </c>
    </row>
    <row r="31" spans="1:6" ht="28.5" hidden="1">
      <c r="A31" s="70">
        <v>1140000000</v>
      </c>
      <c r="B31" s="71" t="s">
        <v>131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idden="1">
      <c r="A32" s="16">
        <v>1140200000</v>
      </c>
      <c r="B32" s="18" t="s">
        <v>221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idden="1">
      <c r="A33" s="7">
        <v>1140600000</v>
      </c>
      <c r="B33" s="8" t="s">
        <v>222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idden="1">
      <c r="A34" s="3">
        <v>1160000000</v>
      </c>
      <c r="B34" s="13" t="s">
        <v>251</v>
      </c>
      <c r="C34" s="5">
        <f>C35</f>
        <v>0</v>
      </c>
      <c r="D34" s="5">
        <f>D35</f>
        <v>0</v>
      </c>
      <c r="E34" s="5" t="e">
        <f>SUM(D34/C34*100)</f>
        <v>#DIV/0!</v>
      </c>
      <c r="F34" s="5">
        <f>SUM(D34-C34)</f>
        <v>0</v>
      </c>
    </row>
    <row r="35" spans="1:7" ht="47.25" hidden="1">
      <c r="A35" s="7">
        <v>1163305010</v>
      </c>
      <c r="B35" s="8" t="s">
        <v>267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6.5" customHeight="1">
      <c r="A36" s="3">
        <v>1170000000</v>
      </c>
      <c r="B36" s="13" t="s">
        <v>134</v>
      </c>
      <c r="C36" s="5">
        <f>C37+C38</f>
        <v>0</v>
      </c>
      <c r="D36" s="5">
        <f>D37</f>
        <v>0</v>
      </c>
      <c r="E36" s="5" t="e">
        <f t="shared" si="0"/>
        <v>#DIV/0!</v>
      </c>
      <c r="F36" s="5">
        <f t="shared" si="1"/>
        <v>0</v>
      </c>
    </row>
    <row r="37" spans="1:7" ht="19.5" customHeight="1">
      <c r="A37" s="7">
        <v>1170105005</v>
      </c>
      <c r="B37" s="8" t="s">
        <v>17</v>
      </c>
      <c r="C37" s="9">
        <f>C38</f>
        <v>0</v>
      </c>
      <c r="D37" s="9">
        <v>0</v>
      </c>
      <c r="E37" s="9" t="e">
        <f t="shared" si="0"/>
        <v>#DIV/0!</v>
      </c>
      <c r="F37" s="9">
        <f t="shared" si="1"/>
        <v>0</v>
      </c>
    </row>
    <row r="38" spans="1:7" ht="17.25" hidden="1" customHeight="1">
      <c r="A38" s="7">
        <v>1170505005</v>
      </c>
      <c r="B38" s="11" t="s">
        <v>220</v>
      </c>
      <c r="C38" s="221">
        <v>0</v>
      </c>
      <c r="D38" s="222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18</v>
      </c>
      <c r="C39" s="225">
        <f>SUM(C4,C25)</f>
        <v>4420.491</v>
      </c>
      <c r="D39" s="225">
        <f>D4+D25</f>
        <v>2746.2346600000005</v>
      </c>
      <c r="E39" s="5">
        <f t="shared" si="0"/>
        <v>62.125104654663943</v>
      </c>
      <c r="F39" s="5">
        <f t="shared" si="1"/>
        <v>-1674.2563399999995</v>
      </c>
    </row>
    <row r="40" spans="1:7" s="6" customFormat="1">
      <c r="A40" s="3">
        <v>2000000000</v>
      </c>
      <c r="B40" s="4" t="s">
        <v>19</v>
      </c>
      <c r="C40" s="194">
        <f>C41+C43+C45+C46+C47+C48+C42+C44</f>
        <v>4545.5568800000001</v>
      </c>
      <c r="D40" s="194">
        <f>D41+D43+D45+D46+D47+D48+D42+D44</f>
        <v>4088.4964899999995</v>
      </c>
      <c r="E40" s="5">
        <f t="shared" si="0"/>
        <v>89.944897796548958</v>
      </c>
      <c r="F40" s="5">
        <f t="shared" si="1"/>
        <v>-457.06039000000055</v>
      </c>
      <c r="G40" s="19"/>
    </row>
    <row r="41" spans="1:7">
      <c r="A41" s="16">
        <v>2021000000</v>
      </c>
      <c r="B41" s="17" t="s">
        <v>20</v>
      </c>
      <c r="C41" s="226">
        <v>1151.0999999999999</v>
      </c>
      <c r="D41" s="227">
        <v>1151.0999999999999</v>
      </c>
      <c r="E41" s="9">
        <f t="shared" si="0"/>
        <v>100</v>
      </c>
      <c r="F41" s="9">
        <f t="shared" si="1"/>
        <v>0</v>
      </c>
    </row>
    <row r="42" spans="1:7" ht="17.25" hidden="1" customHeight="1">
      <c r="A42" s="16">
        <v>2021500200</v>
      </c>
      <c r="B42" s="17" t="s">
        <v>231</v>
      </c>
      <c r="C42" s="226">
        <v>0</v>
      </c>
      <c r="D42" s="227">
        <v>0</v>
      </c>
      <c r="E42" s="9" t="e">
        <f>SUM(D42/C42*100)</f>
        <v>#DIV/0!</v>
      </c>
      <c r="F42" s="9">
        <f>SUM(D42-C42)</f>
        <v>0</v>
      </c>
    </row>
    <row r="43" spans="1:7" ht="15.75" customHeight="1">
      <c r="A43" s="16">
        <v>2022000000</v>
      </c>
      <c r="B43" s="17" t="s">
        <v>21</v>
      </c>
      <c r="C43" s="226">
        <v>2870.7764900000002</v>
      </c>
      <c r="D43" s="222">
        <v>2599.1074899999999</v>
      </c>
      <c r="E43" s="9">
        <f t="shared" si="0"/>
        <v>90.53674150717319</v>
      </c>
      <c r="F43" s="9">
        <f t="shared" si="1"/>
        <v>-271.66900000000032</v>
      </c>
    </row>
    <row r="44" spans="1:7" ht="15.75" hidden="1" customHeight="1">
      <c r="A44" s="16">
        <v>2022999910</v>
      </c>
      <c r="B44" s="18" t="s">
        <v>349</v>
      </c>
      <c r="C44" s="485">
        <v>0</v>
      </c>
      <c r="D44" s="486">
        <v>0</v>
      </c>
      <c r="E44" s="9" t="e">
        <f>SUM(D44/C44*100)</f>
        <v>#DIV/0!</v>
      </c>
      <c r="F44" s="9">
        <f>SUM(D44-C44)</f>
        <v>0</v>
      </c>
    </row>
    <row r="45" spans="1:7" ht="15.75" customHeight="1">
      <c r="A45" s="16">
        <v>2023000000</v>
      </c>
      <c r="B45" s="17" t="s">
        <v>22</v>
      </c>
      <c r="C45" s="223">
        <v>182.38900000000001</v>
      </c>
      <c r="D45" s="228">
        <v>134.79900000000001</v>
      </c>
      <c r="E45" s="9">
        <f t="shared" si="0"/>
        <v>73.907417662249358</v>
      </c>
      <c r="F45" s="9">
        <f t="shared" si="1"/>
        <v>-47.59</v>
      </c>
    </row>
    <row r="46" spans="1:7" ht="17.25" customHeight="1">
      <c r="A46" s="16">
        <v>2020400000</v>
      </c>
      <c r="B46" s="17" t="s">
        <v>23</v>
      </c>
      <c r="C46" s="223">
        <v>338.8</v>
      </c>
      <c r="D46" s="229">
        <v>203.49</v>
      </c>
      <c r="E46" s="9">
        <f t="shared" si="0"/>
        <v>60.061983471074377</v>
      </c>
      <c r="F46" s="9">
        <f t="shared" si="1"/>
        <v>-135.31</v>
      </c>
    </row>
    <row r="47" spans="1:7" ht="17.25" customHeight="1">
      <c r="A47" s="7">
        <v>2070500010</v>
      </c>
      <c r="B47" s="17" t="s">
        <v>356</v>
      </c>
      <c r="C47" s="223">
        <v>2.49139</v>
      </c>
      <c r="D47" s="229">
        <v>0</v>
      </c>
      <c r="E47" s="9">
        <f t="shared" si="0"/>
        <v>0</v>
      </c>
      <c r="F47" s="9">
        <f t="shared" si="1"/>
        <v>-2.49139</v>
      </c>
    </row>
    <row r="48" spans="1:7" ht="21" hidden="1" customHeight="1">
      <c r="A48" s="7">
        <v>2190500005</v>
      </c>
      <c r="B48" s="11" t="s">
        <v>25</v>
      </c>
      <c r="C48" s="224"/>
      <c r="D48" s="224"/>
      <c r="E48" s="5"/>
      <c r="F48" s="5">
        <f>SUM(D48-C48)</f>
        <v>0</v>
      </c>
    </row>
    <row r="49" spans="1:8" s="6" customFormat="1" ht="19.5" customHeight="1">
      <c r="A49" s="3">
        <v>3000000000</v>
      </c>
      <c r="B49" s="13" t="s">
        <v>26</v>
      </c>
      <c r="C49" s="230">
        <v>0</v>
      </c>
      <c r="D49" s="224">
        <v>0</v>
      </c>
      <c r="E49" s="5" t="e">
        <f t="shared" si="0"/>
        <v>#DIV/0!</v>
      </c>
      <c r="F49" s="5">
        <f t="shared" si="1"/>
        <v>0</v>
      </c>
    </row>
    <row r="50" spans="1:8" s="6" customFormat="1" ht="18" customHeight="1">
      <c r="A50" s="3"/>
      <c r="B50" s="4" t="s">
        <v>27</v>
      </c>
      <c r="C50" s="483">
        <f>C39+C40</f>
        <v>8966.0478800000001</v>
      </c>
      <c r="D50" s="484">
        <f>D39+D40</f>
        <v>6834.7311499999996</v>
      </c>
      <c r="E50" s="194">
        <f t="shared" si="0"/>
        <v>76.229028011837912</v>
      </c>
      <c r="F50" s="93">
        <f t="shared" si="1"/>
        <v>-2131.3167300000005</v>
      </c>
      <c r="G50" s="151"/>
      <c r="H50" s="200"/>
    </row>
    <row r="51" spans="1:8" s="6" customFormat="1">
      <c r="A51" s="3"/>
      <c r="B51" s="21" t="s">
        <v>320</v>
      </c>
      <c r="C51" s="93">
        <f>C50-C97</f>
        <v>-906.38554999999906</v>
      </c>
      <c r="D51" s="93">
        <f>D50-D97</f>
        <v>-93.224780000000464</v>
      </c>
      <c r="E51" s="32"/>
      <c r="F51" s="32"/>
    </row>
    <row r="52" spans="1:8">
      <c r="A52" s="23"/>
      <c r="B52" s="24"/>
      <c r="C52" s="218"/>
      <c r="D52" s="218"/>
      <c r="E52" s="26"/>
      <c r="F52" s="27"/>
    </row>
    <row r="53" spans="1:8" ht="45.75" customHeight="1">
      <c r="A53" s="28" t="s">
        <v>0</v>
      </c>
      <c r="B53" s="28" t="s">
        <v>28</v>
      </c>
      <c r="C53" s="179" t="s">
        <v>411</v>
      </c>
      <c r="D53" s="180" t="s">
        <v>422</v>
      </c>
      <c r="E53" s="72" t="s">
        <v>2</v>
      </c>
      <c r="F53" s="74" t="s">
        <v>3</v>
      </c>
    </row>
    <row r="54" spans="1:8">
      <c r="A54" s="29">
        <v>1</v>
      </c>
      <c r="B54" s="28">
        <v>2</v>
      </c>
      <c r="C54" s="87">
        <v>3</v>
      </c>
      <c r="D54" s="87">
        <v>4</v>
      </c>
      <c r="E54" s="87">
        <v>5</v>
      </c>
      <c r="F54" s="87">
        <v>6</v>
      </c>
    </row>
    <row r="55" spans="1:8" s="6" customFormat="1" ht="29.25" customHeight="1">
      <c r="A55" s="30" t="s">
        <v>29</v>
      </c>
      <c r="B55" s="31" t="s">
        <v>30</v>
      </c>
      <c r="C55" s="32">
        <f>C56+C57+C58+C59+C60+C62+C61</f>
        <v>1662.1209999999999</v>
      </c>
      <c r="D55" s="32">
        <f>D56+D57+D58+D59+D60+D62+D61</f>
        <v>1150.3025499999999</v>
      </c>
      <c r="E55" s="34">
        <f>SUM(D55/C55*100)</f>
        <v>69.206907920662815</v>
      </c>
      <c r="F55" s="34">
        <f>SUM(D55-C55)</f>
        <v>-511.81844999999998</v>
      </c>
    </row>
    <row r="56" spans="1:8" s="6" customFormat="1" ht="31.5" hidden="1">
      <c r="A56" s="35" t="s">
        <v>31</v>
      </c>
      <c r="B56" s="36" t="s">
        <v>32</v>
      </c>
      <c r="C56" s="37"/>
      <c r="D56" s="37"/>
      <c r="E56" s="38"/>
      <c r="F56" s="38"/>
    </row>
    <row r="57" spans="1:8" ht="15.75" customHeight="1">
      <c r="A57" s="35" t="s">
        <v>33</v>
      </c>
      <c r="B57" s="39" t="s">
        <v>34</v>
      </c>
      <c r="C57" s="37">
        <v>1582.0709999999999</v>
      </c>
      <c r="D57" s="37">
        <v>1095.2525499999999</v>
      </c>
      <c r="E57" s="38">
        <f t="shared" ref="E57:E69" si="3">SUM(D57/C57*100)</f>
        <v>69.22903902542933</v>
      </c>
      <c r="F57" s="38">
        <f t="shared" ref="F57:F69" si="4">SUM(D57-C57)</f>
        <v>-486.81844999999998</v>
      </c>
    </row>
    <row r="58" spans="1:8" ht="0.75" hidden="1" customHeight="1">
      <c r="A58" s="35" t="s">
        <v>35</v>
      </c>
      <c r="B58" s="39" t="s">
        <v>36</v>
      </c>
      <c r="C58" s="37"/>
      <c r="D58" s="37"/>
      <c r="E58" s="38"/>
      <c r="F58" s="38">
        <f t="shared" si="4"/>
        <v>0</v>
      </c>
    </row>
    <row r="59" spans="1:8" ht="31.5" hidden="1" customHeight="1">
      <c r="A59" s="35" t="s">
        <v>37</v>
      </c>
      <c r="B59" s="39" t="s">
        <v>38</v>
      </c>
      <c r="C59" s="37"/>
      <c r="D59" s="37"/>
      <c r="E59" s="38" t="e">
        <f t="shared" si="3"/>
        <v>#DIV/0!</v>
      </c>
      <c r="F59" s="38">
        <f t="shared" si="4"/>
        <v>0</v>
      </c>
    </row>
    <row r="60" spans="1:8" ht="17.25" hidden="1" customHeight="1">
      <c r="A60" s="35" t="s">
        <v>39</v>
      </c>
      <c r="B60" s="39" t="s">
        <v>40</v>
      </c>
      <c r="C60" s="37">
        <v>0</v>
      </c>
      <c r="D60" s="37">
        <v>0</v>
      </c>
      <c r="E60" s="38" t="e">
        <f t="shared" si="3"/>
        <v>#DIV/0!</v>
      </c>
      <c r="F60" s="38">
        <f t="shared" si="4"/>
        <v>0</v>
      </c>
    </row>
    <row r="61" spans="1:8" ht="17.25" customHeight="1">
      <c r="A61" s="35" t="s">
        <v>41</v>
      </c>
      <c r="B61" s="39" t="s">
        <v>42</v>
      </c>
      <c r="C61" s="37">
        <v>5</v>
      </c>
      <c r="D61" s="32">
        <v>0</v>
      </c>
      <c r="E61" s="38">
        <f t="shared" si="3"/>
        <v>0</v>
      </c>
      <c r="F61" s="38">
        <f t="shared" si="4"/>
        <v>-5</v>
      </c>
    </row>
    <row r="62" spans="1:8" ht="15" customHeight="1">
      <c r="A62" s="35" t="s">
        <v>43</v>
      </c>
      <c r="B62" s="39" t="s">
        <v>44</v>
      </c>
      <c r="C62" s="37">
        <v>75.05</v>
      </c>
      <c r="D62" s="37">
        <v>55.05</v>
      </c>
      <c r="E62" s="38">
        <f t="shared" si="3"/>
        <v>73.351099267155234</v>
      </c>
      <c r="F62" s="38">
        <f t="shared" si="4"/>
        <v>-20</v>
      </c>
    </row>
    <row r="63" spans="1:8" s="6" customFormat="1">
      <c r="A63" s="41" t="s">
        <v>45</v>
      </c>
      <c r="B63" s="42" t="s">
        <v>46</v>
      </c>
      <c r="C63" s="32">
        <f>C64</f>
        <v>179.892</v>
      </c>
      <c r="D63" s="32">
        <f>D64</f>
        <v>122.50961</v>
      </c>
      <c r="E63" s="34">
        <f t="shared" si="3"/>
        <v>68.101755497743085</v>
      </c>
      <c r="F63" s="34">
        <f t="shared" si="4"/>
        <v>-57.382390000000001</v>
      </c>
    </row>
    <row r="64" spans="1:8">
      <c r="A64" s="43" t="s">
        <v>47</v>
      </c>
      <c r="B64" s="44" t="s">
        <v>48</v>
      </c>
      <c r="C64" s="37">
        <v>179.892</v>
      </c>
      <c r="D64" s="37">
        <v>122.50961</v>
      </c>
      <c r="E64" s="38">
        <f t="shared" si="3"/>
        <v>68.101755497743085</v>
      </c>
      <c r="F64" s="38">
        <f t="shared" si="4"/>
        <v>-57.382390000000001</v>
      </c>
    </row>
    <row r="65" spans="1:7" s="6" customFormat="1" ht="15.75" customHeight="1">
      <c r="A65" s="30" t="s">
        <v>49</v>
      </c>
      <c r="B65" s="31" t="s">
        <v>50</v>
      </c>
      <c r="C65" s="32">
        <f>C68+C69+C70</f>
        <v>7.10311</v>
      </c>
      <c r="D65" s="32">
        <f>D68+D69</f>
        <v>4.5031100000000004</v>
      </c>
      <c r="E65" s="34">
        <f t="shared" si="3"/>
        <v>63.396315135201341</v>
      </c>
      <c r="F65" s="34">
        <f t="shared" si="4"/>
        <v>-2.5999999999999996</v>
      </c>
    </row>
    <row r="66" spans="1:7" hidden="1">
      <c r="A66" s="35" t="s">
        <v>51</v>
      </c>
      <c r="B66" s="39" t="s">
        <v>52</v>
      </c>
      <c r="C66" s="37"/>
      <c r="D66" s="37"/>
      <c r="E66" s="34" t="e">
        <f t="shared" si="3"/>
        <v>#DIV/0!</v>
      </c>
      <c r="F66" s="34">
        <f t="shared" si="4"/>
        <v>0</v>
      </c>
    </row>
    <row r="67" spans="1:7" hidden="1">
      <c r="A67" s="45" t="s">
        <v>53</v>
      </c>
      <c r="B67" s="39" t="s">
        <v>54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t="17.25" customHeight="1">
      <c r="A68" s="46" t="s">
        <v>55</v>
      </c>
      <c r="B68" s="47" t="s">
        <v>56</v>
      </c>
      <c r="C68" s="37">
        <v>2.7031100000000001</v>
      </c>
      <c r="D68" s="37">
        <v>2.7031100000000001</v>
      </c>
      <c r="E68" s="34">
        <f t="shared" si="3"/>
        <v>100</v>
      </c>
      <c r="F68" s="34">
        <f t="shared" si="4"/>
        <v>0</v>
      </c>
    </row>
    <row r="69" spans="1:7" s="6" customFormat="1" ht="15.75" customHeight="1">
      <c r="A69" s="46" t="s">
        <v>218</v>
      </c>
      <c r="B69" s="47" t="s">
        <v>219</v>
      </c>
      <c r="C69" s="37">
        <v>2.4</v>
      </c>
      <c r="D69" s="37">
        <v>1.8</v>
      </c>
      <c r="E69" s="38">
        <f t="shared" si="3"/>
        <v>75</v>
      </c>
      <c r="F69" s="38">
        <f t="shared" si="4"/>
        <v>-0.59999999999999987</v>
      </c>
    </row>
    <row r="70" spans="1:7" s="6" customFormat="1" ht="15.75" customHeight="1">
      <c r="A70" s="46" t="s">
        <v>357</v>
      </c>
      <c r="B70" s="47" t="s">
        <v>413</v>
      </c>
      <c r="C70" s="37">
        <v>2</v>
      </c>
      <c r="D70" s="37"/>
      <c r="E70" s="38"/>
      <c r="F70" s="38"/>
    </row>
    <row r="71" spans="1:7">
      <c r="A71" s="30" t="s">
        <v>57</v>
      </c>
      <c r="B71" s="31" t="s">
        <v>58</v>
      </c>
      <c r="C71" s="48">
        <f>SUM(C72:C75)</f>
        <v>4644.76343</v>
      </c>
      <c r="D71" s="48">
        <f>SUM(D72:D75)</f>
        <v>4078.9084599999996</v>
      </c>
      <c r="E71" s="34">
        <f t="shared" ref="E71:E86" si="5">SUM(D71/C71*100)</f>
        <v>87.817356502051169</v>
      </c>
      <c r="F71" s="34">
        <f t="shared" ref="F71:F86" si="6">SUM(D71-C71)</f>
        <v>-565.85497000000032</v>
      </c>
    </row>
    <row r="72" spans="1:7" s="6" customFormat="1" ht="17.25" customHeight="1">
      <c r="A72" s="35" t="s">
        <v>59</v>
      </c>
      <c r="B72" s="39" t="s">
        <v>60</v>
      </c>
      <c r="C72" s="49">
        <v>6.7024999999999997</v>
      </c>
      <c r="D72" s="37">
        <v>0</v>
      </c>
      <c r="E72" s="38">
        <f t="shared" si="5"/>
        <v>0</v>
      </c>
      <c r="F72" s="38">
        <f t="shared" si="6"/>
        <v>-6.7024999999999997</v>
      </c>
      <c r="G72" s="50"/>
    </row>
    <row r="73" spans="1:7">
      <c r="A73" s="35" t="s">
        <v>61</v>
      </c>
      <c r="B73" s="39" t="s">
        <v>62</v>
      </c>
      <c r="C73" s="49">
        <v>457.2</v>
      </c>
      <c r="D73" s="37">
        <v>421.02026000000001</v>
      </c>
      <c r="E73" s="38">
        <f t="shared" si="5"/>
        <v>92.086671041119857</v>
      </c>
      <c r="F73" s="38">
        <f t="shared" si="6"/>
        <v>-36.179739999999981</v>
      </c>
    </row>
    <row r="74" spans="1:7">
      <c r="A74" s="35" t="s">
        <v>63</v>
      </c>
      <c r="B74" s="39" t="s">
        <v>64</v>
      </c>
      <c r="C74" s="49">
        <v>3982.66093</v>
      </c>
      <c r="D74" s="37">
        <v>3500.3881999999999</v>
      </c>
      <c r="E74" s="38">
        <f t="shared" si="5"/>
        <v>87.890690709640694</v>
      </c>
      <c r="F74" s="38">
        <f t="shared" si="6"/>
        <v>-482.27273000000014</v>
      </c>
    </row>
    <row r="75" spans="1:7" s="6" customFormat="1">
      <c r="A75" s="35" t="s">
        <v>65</v>
      </c>
      <c r="B75" s="39" t="s">
        <v>66</v>
      </c>
      <c r="C75" s="49">
        <v>198.2</v>
      </c>
      <c r="D75" s="37">
        <v>157.5</v>
      </c>
      <c r="E75" s="38">
        <f t="shared" si="5"/>
        <v>79.465186680121093</v>
      </c>
      <c r="F75" s="38">
        <f t="shared" si="6"/>
        <v>-40.699999999999989</v>
      </c>
    </row>
    <row r="76" spans="1:7" ht="17.25" customHeight="1">
      <c r="A76" s="30" t="s">
        <v>67</v>
      </c>
      <c r="B76" s="31" t="s">
        <v>68</v>
      </c>
      <c r="C76" s="32">
        <f>SUM(C77:C79)</f>
        <v>1099.95389</v>
      </c>
      <c r="D76" s="32">
        <f>SUM(D77:D79)</f>
        <v>844.73220000000003</v>
      </c>
      <c r="E76" s="34">
        <f t="shared" si="5"/>
        <v>76.797055556574293</v>
      </c>
      <c r="F76" s="34">
        <f t="shared" si="6"/>
        <v>-255.22168999999997</v>
      </c>
    </row>
    <row r="77" spans="1:7" ht="0.75" hidden="1" customHeight="1">
      <c r="A77" s="35" t="s">
        <v>69</v>
      </c>
      <c r="B77" s="51" t="s">
        <v>70</v>
      </c>
      <c r="C77" s="37">
        <v>0</v>
      </c>
      <c r="D77" s="37">
        <v>0</v>
      </c>
      <c r="E77" s="38" t="e">
        <f t="shared" si="5"/>
        <v>#DIV/0!</v>
      </c>
      <c r="F77" s="38">
        <f t="shared" si="6"/>
        <v>0</v>
      </c>
    </row>
    <row r="78" spans="1:7" ht="17.25" hidden="1" customHeight="1">
      <c r="A78" s="35" t="s">
        <v>71</v>
      </c>
      <c r="B78" s="51" t="s">
        <v>72</v>
      </c>
      <c r="C78" s="37">
        <v>0</v>
      </c>
      <c r="D78" s="37">
        <v>0</v>
      </c>
      <c r="E78" s="38" t="e">
        <f t="shared" si="5"/>
        <v>#DIV/0!</v>
      </c>
      <c r="F78" s="38">
        <f t="shared" si="6"/>
        <v>0</v>
      </c>
    </row>
    <row r="79" spans="1:7" s="6" customFormat="1">
      <c r="A79" s="35" t="s">
        <v>73</v>
      </c>
      <c r="B79" s="39" t="s">
        <v>74</v>
      </c>
      <c r="C79" s="37">
        <v>1099.95389</v>
      </c>
      <c r="D79" s="37">
        <v>844.73220000000003</v>
      </c>
      <c r="E79" s="38">
        <f t="shared" si="5"/>
        <v>76.797055556574293</v>
      </c>
      <c r="F79" s="38">
        <f t="shared" si="6"/>
        <v>-255.22168999999997</v>
      </c>
    </row>
    <row r="80" spans="1:7">
      <c r="A80" s="30" t="s">
        <v>85</v>
      </c>
      <c r="B80" s="31" t="s">
        <v>86</v>
      </c>
      <c r="C80" s="32">
        <f>C81</f>
        <v>2277.6</v>
      </c>
      <c r="D80" s="32">
        <f>D81</f>
        <v>727</v>
      </c>
      <c r="E80" s="34">
        <f t="shared" si="5"/>
        <v>31.919564453811027</v>
      </c>
      <c r="F80" s="34">
        <f t="shared" si="6"/>
        <v>-1550.6</v>
      </c>
    </row>
    <row r="81" spans="1:6" s="6" customFormat="1" ht="15" customHeight="1">
      <c r="A81" s="35" t="s">
        <v>87</v>
      </c>
      <c r="B81" s="39" t="s">
        <v>233</v>
      </c>
      <c r="C81" s="37">
        <v>2277.6</v>
      </c>
      <c r="D81" s="37">
        <v>727</v>
      </c>
      <c r="E81" s="38">
        <f t="shared" si="5"/>
        <v>31.919564453811027</v>
      </c>
      <c r="F81" s="38">
        <f t="shared" si="6"/>
        <v>-1550.6</v>
      </c>
    </row>
    <row r="82" spans="1:6" ht="20.25" hidden="1" customHeight="1">
      <c r="A82" s="52">
        <v>1000</v>
      </c>
      <c r="B82" s="31" t="s">
        <v>88</v>
      </c>
      <c r="C82" s="32">
        <f>SUM(C83:C86)</f>
        <v>0</v>
      </c>
      <c r="D82" s="32">
        <f>SUM(D83:D86)</f>
        <v>0</v>
      </c>
      <c r="E82" s="34" t="e">
        <f t="shared" si="5"/>
        <v>#DIV/0!</v>
      </c>
      <c r="F82" s="34">
        <f t="shared" si="6"/>
        <v>0</v>
      </c>
    </row>
    <row r="83" spans="1:6" ht="18" hidden="1" customHeight="1">
      <c r="A83" s="53">
        <v>1001</v>
      </c>
      <c r="B83" s="54" t="s">
        <v>89</v>
      </c>
      <c r="C83" s="37">
        <v>0</v>
      </c>
      <c r="D83" s="37">
        <v>0</v>
      </c>
      <c r="E83" s="38" t="e">
        <f t="shared" si="5"/>
        <v>#DIV/0!</v>
      </c>
      <c r="F83" s="38">
        <f t="shared" si="6"/>
        <v>0</v>
      </c>
    </row>
    <row r="84" spans="1:6" ht="17.25" hidden="1" customHeight="1">
      <c r="A84" s="53">
        <v>1003</v>
      </c>
      <c r="B84" s="54" t="s">
        <v>90</v>
      </c>
      <c r="C84" s="37">
        <v>0</v>
      </c>
      <c r="D84" s="37">
        <v>0</v>
      </c>
      <c r="E84" s="38" t="e">
        <f t="shared" si="5"/>
        <v>#DIV/0!</v>
      </c>
      <c r="F84" s="38">
        <f t="shared" si="6"/>
        <v>0</v>
      </c>
    </row>
    <row r="85" spans="1:6" ht="17.25" hidden="1" customHeight="1">
      <c r="A85" s="53">
        <v>1004</v>
      </c>
      <c r="B85" s="54" t="s">
        <v>91</v>
      </c>
      <c r="C85" s="37">
        <v>0</v>
      </c>
      <c r="D85" s="55">
        <v>0</v>
      </c>
      <c r="E85" s="38" t="e">
        <f t="shared" si="5"/>
        <v>#DIV/0!</v>
      </c>
      <c r="F85" s="38">
        <f t="shared" si="6"/>
        <v>0</v>
      </c>
    </row>
    <row r="86" spans="1:6" ht="21.75" hidden="1" customHeight="1">
      <c r="A86" s="35" t="s">
        <v>92</v>
      </c>
      <c r="B86" s="39" t="s">
        <v>93</v>
      </c>
      <c r="C86" s="37">
        <v>0</v>
      </c>
      <c r="D86" s="37"/>
      <c r="E86" s="38" t="e">
        <f t="shared" si="5"/>
        <v>#DIV/0!</v>
      </c>
      <c r="F86" s="38">
        <f t="shared" si="6"/>
        <v>0</v>
      </c>
    </row>
    <row r="87" spans="1:6">
      <c r="A87" s="30" t="s">
        <v>94</v>
      </c>
      <c r="B87" s="31" t="s">
        <v>95</v>
      </c>
      <c r="C87" s="32">
        <f>C88+C89+C90+C91+C92</f>
        <v>1</v>
      </c>
      <c r="D87" s="32">
        <f>D88+D89+D90+D91+D92</f>
        <v>0</v>
      </c>
      <c r="E87" s="38">
        <f t="shared" ref="E87:E97" si="7">SUM(D87/C87*100)</f>
        <v>0</v>
      </c>
      <c r="F87" s="22">
        <f>F88+F89+F90+F91+F92</f>
        <v>-1</v>
      </c>
    </row>
    <row r="88" spans="1:6" ht="15.75" customHeight="1">
      <c r="A88" s="35" t="s">
        <v>96</v>
      </c>
      <c r="B88" s="39" t="s">
        <v>97</v>
      </c>
      <c r="C88" s="37">
        <v>1</v>
      </c>
      <c r="D88" s="37">
        <v>0</v>
      </c>
      <c r="E88" s="38">
        <f t="shared" si="7"/>
        <v>0</v>
      </c>
      <c r="F88" s="38">
        <f>SUM(D88-C88)</f>
        <v>-1</v>
      </c>
    </row>
    <row r="89" spans="1:6" ht="15" hidden="1" customHeight="1">
      <c r="A89" s="35" t="s">
        <v>98</v>
      </c>
      <c r="B89" s="39" t="s">
        <v>99</v>
      </c>
      <c r="C89" s="37"/>
      <c r="D89" s="37"/>
      <c r="E89" s="38" t="e">
        <f t="shared" si="7"/>
        <v>#DIV/0!</v>
      </c>
      <c r="F89" s="38">
        <f>SUM(D89-C89)</f>
        <v>0</v>
      </c>
    </row>
    <row r="90" spans="1:6" ht="15" hidden="1" customHeight="1">
      <c r="A90" s="35" t="s">
        <v>100</v>
      </c>
      <c r="B90" s="39" t="s">
        <v>101</v>
      </c>
      <c r="C90" s="37"/>
      <c r="D90" s="37"/>
      <c r="E90" s="38" t="e">
        <f t="shared" si="7"/>
        <v>#DIV/0!</v>
      </c>
      <c r="F90" s="38"/>
    </row>
    <row r="91" spans="1:6" ht="15" hidden="1" customHeight="1">
      <c r="A91" s="35" t="s">
        <v>102</v>
      </c>
      <c r="B91" s="39" t="s">
        <v>103</v>
      </c>
      <c r="C91" s="37"/>
      <c r="D91" s="37"/>
      <c r="E91" s="38" t="e">
        <f t="shared" si="7"/>
        <v>#DIV/0!</v>
      </c>
      <c r="F91" s="38"/>
    </row>
    <row r="92" spans="1:6" s="6" customFormat="1" ht="15" hidden="1" customHeight="1">
      <c r="A92" s="35" t="s">
        <v>104</v>
      </c>
      <c r="B92" s="39" t="s">
        <v>105</v>
      </c>
      <c r="C92" s="37"/>
      <c r="D92" s="37"/>
      <c r="E92" s="38" t="e">
        <f t="shared" si="7"/>
        <v>#DIV/0!</v>
      </c>
      <c r="F92" s="38"/>
    </row>
    <row r="93" spans="1:6" ht="18.75" hidden="1" customHeight="1">
      <c r="A93" s="52">
        <v>1400</v>
      </c>
      <c r="B93" s="56" t="s">
        <v>114</v>
      </c>
      <c r="C93" s="48">
        <f>C94+C95+C96</f>
        <v>0</v>
      </c>
      <c r="D93" s="48">
        <f>SUM(D94:D96)</f>
        <v>0</v>
      </c>
      <c r="E93" s="34" t="e">
        <f t="shared" si="7"/>
        <v>#DIV/0!</v>
      </c>
      <c r="F93" s="34">
        <f>SUM(D93-C93)</f>
        <v>0</v>
      </c>
    </row>
    <row r="94" spans="1:6" ht="18" hidden="1" customHeight="1">
      <c r="A94" s="53">
        <v>1401</v>
      </c>
      <c r="B94" s="54" t="s">
        <v>115</v>
      </c>
      <c r="C94" s="49"/>
      <c r="D94" s="37"/>
      <c r="E94" s="38" t="e">
        <f t="shared" si="7"/>
        <v>#DIV/0!</v>
      </c>
      <c r="F94" s="38">
        <f>SUM(D94-C94)</f>
        <v>0</v>
      </c>
    </row>
    <row r="95" spans="1:6" ht="18" hidden="1" customHeight="1">
      <c r="A95" s="53">
        <v>1402</v>
      </c>
      <c r="B95" s="54" t="s">
        <v>116</v>
      </c>
      <c r="C95" s="49"/>
      <c r="D95" s="37"/>
      <c r="E95" s="38" t="e">
        <f t="shared" si="7"/>
        <v>#DIV/0!</v>
      </c>
      <c r="F95" s="38">
        <f>SUM(D95-C95)</f>
        <v>0</v>
      </c>
    </row>
    <row r="96" spans="1:6" s="6" customFormat="1" ht="18" hidden="1" customHeight="1">
      <c r="A96" s="53">
        <v>1403</v>
      </c>
      <c r="B96" s="54" t="s">
        <v>117</v>
      </c>
      <c r="C96" s="49"/>
      <c r="D96" s="37"/>
      <c r="E96" s="38" t="e">
        <f t="shared" si="7"/>
        <v>#DIV/0!</v>
      </c>
      <c r="F96" s="38">
        <f>SUM(D96-C96)</f>
        <v>0</v>
      </c>
    </row>
    <row r="97" spans="1:6" ht="15" customHeight="1">
      <c r="A97" s="52"/>
      <c r="B97" s="57" t="s">
        <v>118</v>
      </c>
      <c r="C97" s="483">
        <f>C55+C63+C65+C71+C76+C80+C82+C87+C93</f>
        <v>9872.4334299999991</v>
      </c>
      <c r="D97" s="483">
        <f>D55+D63+D65+D71+D76+D80+D82+D87+D93</f>
        <v>6927.9559300000001</v>
      </c>
      <c r="E97" s="34">
        <f t="shared" si="7"/>
        <v>70.174754574161767</v>
      </c>
      <c r="F97" s="34">
        <f>SUM(D97-C97)</f>
        <v>-2944.4774999999991</v>
      </c>
    </row>
    <row r="98" spans="1:6" s="65" customFormat="1" ht="22.5" customHeight="1">
      <c r="A98" s="63" t="s">
        <v>119</v>
      </c>
      <c r="B98" s="63"/>
      <c r="C98" s="185"/>
      <c r="D98" s="185"/>
    </row>
    <row r="99" spans="1:6" ht="16.5" customHeight="1">
      <c r="A99" s="66" t="s">
        <v>120</v>
      </c>
      <c r="B99" s="66"/>
      <c r="C99" s="185" t="s">
        <v>121</v>
      </c>
      <c r="D99" s="185"/>
      <c r="E99" s="65"/>
      <c r="F99" s="65"/>
    </row>
    <row r="100" spans="1:6" ht="20.25" customHeight="1">
      <c r="C100" s="120"/>
    </row>
    <row r="101" spans="1:6" ht="13.5" customHeight="1"/>
    <row r="102" spans="1:6" ht="5.25" customHeight="1"/>
    <row r="142" hidden="1"/>
  </sheetData>
  <customSheetViews>
    <customSheetView guid="{61FF8493-E373-4DFF-BB86-59B971567639}" scale="70" showPageBreaks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howPageBreaks="1" hiddenRows="1" topLeftCell="A48">
      <selection activeCell="C96" sqref="C96"/>
      <pageMargins left="0.7" right="0.7" top="0.75" bottom="0.75" header="0.3" footer="0.3"/>
      <pageSetup paperSize="9" scale="54" orientation="portrait" r:id="rId2"/>
    </customSheetView>
    <customSheetView guid="{B31C8DB7-3E78-4144-A6B5-8DE36DE63F0E}" hiddenRows="1" topLeftCell="A15">
      <selection activeCell="D31" sqref="D31"/>
      <pageMargins left="0.7" right="0.7" top="0.75" bottom="0.75" header="0.3" footer="0.3"/>
      <pageSetup paperSize="9" scale="54" orientation="portrait" r:id="rId3"/>
    </customSheetView>
    <customSheetView guid="{1A52382B-3765-4E8C-903F-6B8919B7242E}" hiddenRows="1">
      <selection activeCell="A70" sqref="A70:XFD70"/>
      <pageMargins left="0.7" right="0.7" top="0.75" bottom="0.75" header="0.3" footer="0.3"/>
      <pageSetup paperSize="9" scale="54" orientation="portrait" r:id="rId4"/>
    </customSheetView>
    <customSheetView guid="{A54C432C-6C68-4B53-A75C-446EB3A61B2B}" scale="70" showPageBreaks="1" hiddenRows="1" view="pageBreakPreview" topLeftCell="A47">
      <selection activeCell="G51" sqref="G51"/>
      <pageMargins left="0.70866141732283472" right="0.70866141732283472" top="0.74803149606299213" bottom="0.74803149606299213" header="0.31496062992125984" footer="0.31496062992125984"/>
      <pageSetup paperSize="9" scale="65" orientation="portrait" r:id="rId5"/>
    </customSheetView>
    <customSheetView guid="{3DCB9AAA-F09C-4EA6-B992-F93E466D374A}" hiddenRows="1" topLeftCell="A50">
      <selection activeCell="B100" sqref="B100"/>
      <pageMargins left="0.7" right="0.7" top="0.75" bottom="0.75" header="0.3" footer="0.3"/>
      <pageSetup paperSize="9" scale="54" orientation="portrait" r:id="rId6"/>
    </customSheetView>
    <customSheetView guid="{1718F1EE-9F48-4DBE-9531-3B70F9C4A5DD}" scale="70" showPageBreaks="1" hiddenRows="1" view="pageBreakPreview" topLeftCell="A9">
      <selection activeCell="G51" sqref="G51"/>
      <pageMargins left="0.7" right="0.7" top="0.75" bottom="0.75" header="0.3" footer="0.3"/>
      <pageSetup paperSize="9" scale="42" orientation="portrait" r:id="rId7"/>
    </customSheetView>
    <customSheetView guid="{42584DC0-1D41-4C93-9B38-C388E7B8DAC4}" scale="70" showPageBreaks="1" hiddenRows="1" view="pageBreakPreview" topLeftCell="A53">
      <selection activeCell="C74" sqref="C74"/>
      <pageMargins left="0.70866141732283472" right="0.70866141732283472" top="0.74803149606299213" bottom="0.74803149606299213" header="0.31496062992125984" footer="0.31496062992125984"/>
      <pageSetup paperSize="9" scale="65" orientation="portrait" r:id="rId8"/>
    </customSheetView>
    <customSheetView guid="{B30CE22D-C12F-4E12-8BB9-3AAE0A6991CC}" scale="70" showPageBreaks="1" hiddenRows="1" view="pageBreakPreview" topLeftCell="A6">
      <selection activeCell="D43" sqref="C43:D43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  <customSheetView guid="{61528DAC-5C4C-48F4-ADE2-8A724B05A086}" scale="70" showPageBreaks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1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G142"/>
  <sheetViews>
    <sheetView tabSelected="1" view="pageBreakPreview" zoomScale="70" zoomScaleSheetLayoutView="70" workbookViewId="0">
      <selection activeCell="D99" sqref="D99"/>
    </sheetView>
  </sheetViews>
  <sheetFormatPr defaultRowHeight="15.75"/>
  <cols>
    <col min="1" max="1" width="14.7109375" style="58" customWidth="1"/>
    <col min="2" max="2" width="58.140625" style="59" customWidth="1"/>
    <col min="3" max="3" width="16.85546875" style="62" customWidth="1"/>
    <col min="4" max="4" width="16.42578125" style="62" customWidth="1"/>
    <col min="5" max="5" width="12.5703125" style="62" customWidth="1"/>
    <col min="6" max="6" width="13.7109375" style="62" customWidth="1"/>
    <col min="7" max="7" width="19.1406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37" t="s">
        <v>432</v>
      </c>
      <c r="B1" s="537"/>
      <c r="C1" s="537"/>
      <c r="D1" s="537"/>
      <c r="E1" s="537"/>
      <c r="F1" s="537"/>
    </row>
    <row r="2" spans="1:6">
      <c r="A2" s="537"/>
      <c r="B2" s="537"/>
      <c r="C2" s="537"/>
      <c r="D2" s="537"/>
      <c r="E2" s="537"/>
      <c r="F2" s="537"/>
    </row>
    <row r="3" spans="1:6" ht="63">
      <c r="A3" s="2" t="s">
        <v>0</v>
      </c>
      <c r="B3" s="2" t="s">
        <v>1</v>
      </c>
      <c r="C3" s="72" t="s">
        <v>411</v>
      </c>
      <c r="D3" s="73" t="s">
        <v>421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C5+C12+C14+C17+C20+C7</f>
        <v>4744.2569999999996</v>
      </c>
      <c r="D4" s="5">
        <f>D5+D12+D14+D7+D20+D17</f>
        <v>2858.3776900000003</v>
      </c>
      <c r="E4" s="5">
        <f>SUM(D4/C4*100)</f>
        <v>60.249216895290459</v>
      </c>
      <c r="F4" s="5">
        <f>SUM(D4-C4)</f>
        <v>-1885.8793099999994</v>
      </c>
    </row>
    <row r="5" spans="1:6" s="6" customFormat="1">
      <c r="A5" s="68">
        <v>1010000000</v>
      </c>
      <c r="B5" s="67" t="s">
        <v>5</v>
      </c>
      <c r="C5" s="5">
        <f>C6</f>
        <v>1755.837</v>
      </c>
      <c r="D5" s="5">
        <f>D6</f>
        <v>1247.2048400000001</v>
      </c>
      <c r="E5" s="5">
        <f t="shared" ref="E5:E51" si="0">SUM(D5/C5*100)</f>
        <v>71.031926084254977</v>
      </c>
      <c r="F5" s="5">
        <f t="shared" ref="F5:F51" si="1">SUM(D5-C5)</f>
        <v>-508.63215999999989</v>
      </c>
    </row>
    <row r="6" spans="1:6">
      <c r="A6" s="7">
        <v>1010200001</v>
      </c>
      <c r="B6" s="8" t="s">
        <v>228</v>
      </c>
      <c r="C6" s="91">
        <v>1755.837</v>
      </c>
      <c r="D6" s="10">
        <v>1247.2048400000001</v>
      </c>
      <c r="E6" s="9">
        <f t="shared" ref="E6:E11" si="2">SUM(D6/C6*100)</f>
        <v>71.031926084254977</v>
      </c>
      <c r="F6" s="9">
        <f t="shared" si="1"/>
        <v>-508.63215999999989</v>
      </c>
    </row>
    <row r="7" spans="1:6">
      <c r="A7" s="3">
        <v>1030200001</v>
      </c>
      <c r="B7" s="13" t="s">
        <v>278</v>
      </c>
      <c r="C7" s="5">
        <f>C8+C10+C9</f>
        <v>353.42</v>
      </c>
      <c r="D7" s="5">
        <f>D8+D9+D10+D11</f>
        <v>318.35663</v>
      </c>
      <c r="E7" s="9">
        <f t="shared" si="2"/>
        <v>90.078838209495785</v>
      </c>
      <c r="F7" s="9">
        <f t="shared" si="1"/>
        <v>-35.06337000000002</v>
      </c>
    </row>
    <row r="8" spans="1:6">
      <c r="A8" s="7">
        <v>1030223001</v>
      </c>
      <c r="B8" s="8" t="s">
        <v>282</v>
      </c>
      <c r="C8" s="9">
        <v>131.83000000000001</v>
      </c>
      <c r="D8" s="10">
        <v>144.11385999999999</v>
      </c>
      <c r="E8" s="9">
        <f t="shared" si="2"/>
        <v>109.3179549419707</v>
      </c>
      <c r="F8" s="9">
        <f t="shared" si="1"/>
        <v>12.283859999999976</v>
      </c>
    </row>
    <row r="9" spans="1:6">
      <c r="A9" s="7">
        <v>1030224001</v>
      </c>
      <c r="B9" s="8" t="s">
        <v>288</v>
      </c>
      <c r="C9" s="9">
        <v>1.41</v>
      </c>
      <c r="D9" s="10">
        <v>1.09565</v>
      </c>
      <c r="E9" s="9">
        <f t="shared" si="2"/>
        <v>77.70567375886526</v>
      </c>
      <c r="F9" s="9">
        <f t="shared" si="1"/>
        <v>-0.31434999999999991</v>
      </c>
    </row>
    <row r="10" spans="1:6">
      <c r="A10" s="7">
        <v>1030225001</v>
      </c>
      <c r="B10" s="8" t="s">
        <v>281</v>
      </c>
      <c r="C10" s="9">
        <v>220.18</v>
      </c>
      <c r="D10" s="10">
        <v>197.52110999999999</v>
      </c>
      <c r="E10" s="9">
        <f t="shared" si="2"/>
        <v>89.708924516304833</v>
      </c>
      <c r="F10" s="9">
        <f t="shared" si="1"/>
        <v>-22.658890000000014</v>
      </c>
    </row>
    <row r="11" spans="1:6">
      <c r="A11" s="7">
        <v>1030226001</v>
      </c>
      <c r="B11" s="8" t="s">
        <v>290</v>
      </c>
      <c r="C11" s="9">
        <v>0</v>
      </c>
      <c r="D11" s="10">
        <v>-24.373989999999999</v>
      </c>
      <c r="E11" s="9" t="e">
        <f t="shared" si="2"/>
        <v>#DIV/0!</v>
      </c>
      <c r="F11" s="9">
        <f t="shared" si="1"/>
        <v>-24.373989999999999</v>
      </c>
    </row>
    <row r="12" spans="1:6" s="6" customFormat="1" ht="15" customHeight="1">
      <c r="A12" s="68">
        <v>1050000000</v>
      </c>
      <c r="B12" s="67" t="s">
        <v>6</v>
      </c>
      <c r="C12" s="5">
        <f>SUM(C13:C13)</f>
        <v>75</v>
      </c>
      <c r="D12" s="5">
        <f>SUM(D13:D13)</f>
        <v>74.889960000000002</v>
      </c>
      <c r="E12" s="5">
        <f t="shared" si="0"/>
        <v>99.853279999999998</v>
      </c>
      <c r="F12" s="5">
        <f t="shared" si="1"/>
        <v>-0.11003999999999792</v>
      </c>
    </row>
    <row r="13" spans="1:6" ht="15.75" customHeight="1">
      <c r="A13" s="7">
        <v>1050300000</v>
      </c>
      <c r="B13" s="11" t="s">
        <v>229</v>
      </c>
      <c r="C13" s="12">
        <v>75</v>
      </c>
      <c r="D13" s="10">
        <v>74.889960000000002</v>
      </c>
      <c r="E13" s="9">
        <f t="shared" si="0"/>
        <v>99.853279999999998</v>
      </c>
      <c r="F13" s="9">
        <f t="shared" si="1"/>
        <v>-0.11003999999999792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2560</v>
      </c>
      <c r="D14" s="5">
        <f>D15+D16</f>
        <v>1217.92626</v>
      </c>
      <c r="E14" s="5">
        <f t="shared" si="0"/>
        <v>47.57524453125</v>
      </c>
      <c r="F14" s="5">
        <f t="shared" si="1"/>
        <v>-1342.07374</v>
      </c>
    </row>
    <row r="15" spans="1:6" s="6" customFormat="1" ht="15" customHeight="1">
      <c r="A15" s="7">
        <v>1060100000</v>
      </c>
      <c r="B15" s="11" t="s">
        <v>253</v>
      </c>
      <c r="C15" s="9">
        <v>900</v>
      </c>
      <c r="D15" s="10">
        <v>356.98181</v>
      </c>
      <c r="E15" s="9">
        <f t="shared" si="0"/>
        <v>39.664645555555552</v>
      </c>
      <c r="F15" s="9">
        <f>SUM(D15-C15)</f>
        <v>-543.01819</v>
      </c>
    </row>
    <row r="16" spans="1:6" ht="17.25" customHeight="1">
      <c r="A16" s="7">
        <v>1060600000</v>
      </c>
      <c r="B16" s="11" t="s">
        <v>7</v>
      </c>
      <c r="C16" s="9">
        <v>1660</v>
      </c>
      <c r="D16" s="10">
        <v>860.94444999999996</v>
      </c>
      <c r="E16" s="9">
        <f t="shared" si="0"/>
        <v>51.864123493975903</v>
      </c>
      <c r="F16" s="9">
        <f t="shared" si="1"/>
        <v>-799.05555000000004</v>
      </c>
    </row>
    <row r="17" spans="1:6" s="6" customFormat="1" ht="0.75" hidden="1" customHeight="1">
      <c r="A17" s="3">
        <v>1080000000</v>
      </c>
      <c r="B17" s="4" t="s">
        <v>10</v>
      </c>
      <c r="C17" s="5">
        <f>C18</f>
        <v>0</v>
      </c>
      <c r="D17" s="5">
        <f>D18</f>
        <v>0</v>
      </c>
      <c r="E17" s="5" t="e">
        <f t="shared" si="0"/>
        <v>#DIV/0!</v>
      </c>
      <c r="F17" s="5">
        <f t="shared" si="1"/>
        <v>0</v>
      </c>
    </row>
    <row r="18" spans="1:6" ht="15.75" hidden="1" customHeight="1">
      <c r="A18" s="7">
        <v>1080400001</v>
      </c>
      <c r="B18" s="8" t="s">
        <v>227</v>
      </c>
      <c r="C18" s="9">
        <v>0</v>
      </c>
      <c r="D18" s="10">
        <v>0</v>
      </c>
      <c r="E18" s="9" t="e">
        <f t="shared" si="0"/>
        <v>#DIV/0!</v>
      </c>
      <c r="F18" s="9">
        <f t="shared" si="1"/>
        <v>0</v>
      </c>
    </row>
    <row r="19" spans="1:6" ht="47.25" hidden="1" customHeight="1">
      <c r="A19" s="7">
        <v>1080714001</v>
      </c>
      <c r="B19" s="8" t="s">
        <v>11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29.25" hidden="1" customHeight="1">
      <c r="A20" s="68">
        <v>1090000000</v>
      </c>
      <c r="B20" s="69" t="s">
        <v>123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0.75" hidden="1" customHeight="1">
      <c r="A21" s="7">
        <v>1090100000</v>
      </c>
      <c r="B21" s="8" t="s">
        <v>124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8.75" hidden="1" customHeight="1">
      <c r="A22" s="7">
        <v>1090400000</v>
      </c>
      <c r="B22" s="8" t="s">
        <v>232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.5" hidden="1" customHeight="1">
      <c r="A23" s="7">
        <v>1090600000</v>
      </c>
      <c r="B23" s="8" t="s">
        <v>126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6.5" hidden="1" customHeight="1">
      <c r="A24" s="7">
        <v>1090700000</v>
      </c>
      <c r="B24" s="8" t="s">
        <v>127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20.25" customHeight="1">
      <c r="A25" s="3"/>
      <c r="B25" s="4" t="s">
        <v>12</v>
      </c>
      <c r="C25" s="5">
        <f>C26+C29+C31+C34+C36</f>
        <v>0</v>
      </c>
      <c r="D25" s="5">
        <f>D26+D29+D31+D34+D36</f>
        <v>41.089039999999997</v>
      </c>
      <c r="E25" s="5" t="e">
        <f t="shared" si="0"/>
        <v>#DIV/0!</v>
      </c>
      <c r="F25" s="5">
        <f t="shared" si="1"/>
        <v>41.089039999999997</v>
      </c>
    </row>
    <row r="26" spans="1:6" s="6" customFormat="1" ht="32.25" customHeight="1">
      <c r="A26" s="68">
        <v>1110000000</v>
      </c>
      <c r="B26" s="69" t="s">
        <v>128</v>
      </c>
      <c r="C26" s="5">
        <f>C27+C28</f>
        <v>0</v>
      </c>
      <c r="D26" s="5">
        <f>D27+D28</f>
        <v>0</v>
      </c>
      <c r="E26" s="5" t="e">
        <f t="shared" si="0"/>
        <v>#DIV/0!</v>
      </c>
      <c r="F26" s="5">
        <f t="shared" si="1"/>
        <v>0</v>
      </c>
    </row>
    <row r="27" spans="1:6" ht="17.25" hidden="1" customHeight="1">
      <c r="A27" s="16">
        <v>1110502501</v>
      </c>
      <c r="B27" s="17" t="s">
        <v>225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>
      <c r="A28" s="7">
        <v>1110503505</v>
      </c>
      <c r="B28" s="11" t="s">
        <v>224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9.25">
      <c r="A29" s="68">
        <v>1130000000</v>
      </c>
      <c r="B29" s="69" t="s">
        <v>130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t="18" customHeight="1">
      <c r="A30" s="7">
        <v>1130206005</v>
      </c>
      <c r="B30" s="8" t="s">
        <v>223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idden="1">
      <c r="A31" s="70">
        <v>1140000000</v>
      </c>
      <c r="B31" s="71" t="s">
        <v>131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idden="1">
      <c r="A32" s="16">
        <v>1140200000</v>
      </c>
      <c r="B32" s="18" t="s">
        <v>132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idden="1">
      <c r="A33" s="7">
        <v>1140600000</v>
      </c>
      <c r="B33" s="8" t="s">
        <v>222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>
      <c r="A34" s="3">
        <v>1160000000</v>
      </c>
      <c r="B34" s="13" t="s">
        <v>251</v>
      </c>
      <c r="C34" s="5">
        <f>C35</f>
        <v>0</v>
      </c>
      <c r="D34" s="14">
        <f>D35</f>
        <v>40.617159999999998</v>
      </c>
      <c r="E34" s="5" t="e">
        <f t="shared" si="0"/>
        <v>#DIV/0!</v>
      </c>
      <c r="F34" s="5">
        <f t="shared" si="1"/>
        <v>40.617159999999998</v>
      </c>
    </row>
    <row r="35" spans="1:7" ht="47.25">
      <c r="A35" s="7">
        <v>1163305010</v>
      </c>
      <c r="B35" s="8" t="s">
        <v>267</v>
      </c>
      <c r="C35" s="9">
        <v>0</v>
      </c>
      <c r="D35" s="10">
        <v>40.617159999999998</v>
      </c>
      <c r="E35" s="9" t="e">
        <f t="shared" si="0"/>
        <v>#DIV/0!</v>
      </c>
      <c r="F35" s="9">
        <f t="shared" si="1"/>
        <v>40.617159999999998</v>
      </c>
    </row>
    <row r="36" spans="1:7" ht="20.25" customHeight="1">
      <c r="A36" s="3">
        <v>1170000000</v>
      </c>
      <c r="B36" s="13" t="s">
        <v>134</v>
      </c>
      <c r="C36" s="5">
        <f>C37+C38</f>
        <v>0</v>
      </c>
      <c r="D36" s="5">
        <f>D37+D38</f>
        <v>0.47188000000000002</v>
      </c>
      <c r="E36" s="5">
        <v>0</v>
      </c>
      <c r="F36" s="5">
        <f t="shared" si="1"/>
        <v>0.47188000000000002</v>
      </c>
    </row>
    <row r="37" spans="1:7" ht="15" customHeight="1">
      <c r="A37" s="7">
        <v>1170105005</v>
      </c>
      <c r="B37" s="8" t="s">
        <v>17</v>
      </c>
      <c r="C37" s="9">
        <v>0</v>
      </c>
      <c r="D37" s="9">
        <v>0.47188000000000002</v>
      </c>
      <c r="E37" s="9">
        <v>0</v>
      </c>
      <c r="F37" s="9">
        <f t="shared" si="1"/>
        <v>0.47188000000000002</v>
      </c>
    </row>
    <row r="38" spans="1:7" ht="15" customHeight="1">
      <c r="A38" s="7">
        <v>1170505005</v>
      </c>
      <c r="B38" s="11" t="s">
        <v>220</v>
      </c>
      <c r="C38" s="9">
        <v>0</v>
      </c>
      <c r="D38" s="10">
        <v>0</v>
      </c>
      <c r="E38" s="9">
        <v>0</v>
      </c>
      <c r="F38" s="9">
        <f t="shared" si="1"/>
        <v>0</v>
      </c>
    </row>
    <row r="39" spans="1:7" s="6" customFormat="1" ht="18" customHeight="1">
      <c r="A39" s="3">
        <v>1000000000</v>
      </c>
      <c r="B39" s="4" t="s">
        <v>18</v>
      </c>
      <c r="C39" s="127">
        <f>SUM(C4,C25)</f>
        <v>4744.2569999999996</v>
      </c>
      <c r="D39" s="127">
        <f>D4+D25</f>
        <v>2899.4667300000001</v>
      </c>
      <c r="E39" s="5">
        <f t="shared" si="0"/>
        <v>61.115296452110421</v>
      </c>
      <c r="F39" s="5">
        <f t="shared" si="1"/>
        <v>-1844.7902699999995</v>
      </c>
    </row>
    <row r="40" spans="1:7" s="6" customFormat="1">
      <c r="A40" s="3">
        <v>2000000000</v>
      </c>
      <c r="B40" s="4" t="s">
        <v>19</v>
      </c>
      <c r="C40" s="5">
        <f>C41+C43+C45+C46+C47+C49+C42+C44+C48</f>
        <v>14148.49957</v>
      </c>
      <c r="D40" s="5">
        <f>D41+D43+D45+D46+D47+D49+D42+D48</f>
        <v>10089.10068</v>
      </c>
      <c r="E40" s="5">
        <f t="shared" si="0"/>
        <v>71.308626261632625</v>
      </c>
      <c r="F40" s="5">
        <f t="shared" si="1"/>
        <v>-4059.3988900000004</v>
      </c>
      <c r="G40" s="19"/>
    </row>
    <row r="41" spans="1:7" ht="17.25" customHeight="1">
      <c r="A41" s="16">
        <v>2021000000</v>
      </c>
      <c r="B41" s="17" t="s">
        <v>20</v>
      </c>
      <c r="C41" s="12">
        <v>4687.5</v>
      </c>
      <c r="D41" s="20">
        <v>3751.1019999999999</v>
      </c>
      <c r="E41" s="9">
        <f t="shared" si="0"/>
        <v>80.023509333333337</v>
      </c>
      <c r="F41" s="9">
        <f t="shared" si="1"/>
        <v>-936.39800000000014</v>
      </c>
    </row>
    <row r="42" spans="1:7" ht="15" customHeight="1">
      <c r="A42" s="16">
        <v>2021500210</v>
      </c>
      <c r="B42" s="17" t="s">
        <v>231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 ht="20.25" customHeight="1">
      <c r="A43" s="16">
        <v>2022000000</v>
      </c>
      <c r="B43" s="17" t="s">
        <v>21</v>
      </c>
      <c r="C43" s="193">
        <v>8982.5952799999995</v>
      </c>
      <c r="D43" s="10">
        <v>5892.0989200000004</v>
      </c>
      <c r="E43" s="9">
        <f t="shared" si="0"/>
        <v>65.594616436954738</v>
      </c>
      <c r="F43" s="9">
        <f t="shared" si="1"/>
        <v>-3090.4963599999992</v>
      </c>
    </row>
    <row r="44" spans="1:7" ht="0.75" hidden="1" customHeight="1">
      <c r="A44" s="16">
        <v>2022999910</v>
      </c>
      <c r="B44" s="18" t="s">
        <v>349</v>
      </c>
      <c r="C44" s="193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6.5" customHeight="1">
      <c r="A45" s="16">
        <v>2023000000</v>
      </c>
      <c r="B45" s="17" t="s">
        <v>22</v>
      </c>
      <c r="C45" s="12">
        <v>9.2170000000000005</v>
      </c>
      <c r="D45" s="187">
        <v>1.1948000000000001</v>
      </c>
      <c r="E45" s="9">
        <f t="shared" si="0"/>
        <v>12.963003146359986</v>
      </c>
      <c r="F45" s="9">
        <f t="shared" si="1"/>
        <v>-8.0221999999999998</v>
      </c>
    </row>
    <row r="46" spans="1:7" ht="0.75" hidden="1" customHeight="1">
      <c r="A46" s="16">
        <v>2020400000</v>
      </c>
      <c r="B46" s="17" t="s">
        <v>23</v>
      </c>
      <c r="C46" s="12">
        <v>0</v>
      </c>
      <c r="D46" s="188">
        <v>0</v>
      </c>
      <c r="E46" s="9" t="e">
        <f t="shared" si="0"/>
        <v>#DIV/0!</v>
      </c>
      <c r="F46" s="9">
        <f t="shared" si="1"/>
        <v>0</v>
      </c>
    </row>
    <row r="47" spans="1:7" ht="31.5" hidden="1">
      <c r="A47" s="16">
        <v>2020900000</v>
      </c>
      <c r="B47" s="18" t="s">
        <v>24</v>
      </c>
      <c r="C47" s="12"/>
      <c r="D47" s="188"/>
      <c r="E47" s="9" t="e">
        <f>SUM(D47/C47*100)</f>
        <v>#DIV/0!</v>
      </c>
      <c r="F47" s="9">
        <f>SUM(D47-C47)</f>
        <v>0</v>
      </c>
    </row>
    <row r="48" spans="1:7" ht="18" customHeight="1">
      <c r="A48" s="7">
        <v>2070500010</v>
      </c>
      <c r="B48" s="18" t="s">
        <v>297</v>
      </c>
      <c r="C48" s="12">
        <v>469.18729000000002</v>
      </c>
      <c r="D48" s="188">
        <v>444.70496000000003</v>
      </c>
      <c r="E48" s="9">
        <f>SUM(D48/C48*100)</f>
        <v>94.781970756283712</v>
      </c>
      <c r="F48" s="9">
        <f>SUM(D48-C48)</f>
        <v>-24.48232999999999</v>
      </c>
    </row>
    <row r="49" spans="1:7" hidden="1">
      <c r="A49" s="7">
        <v>2190500005</v>
      </c>
      <c r="B49" s="11" t="s">
        <v>25</v>
      </c>
      <c r="C49" s="14">
        <v>0</v>
      </c>
      <c r="D49" s="14"/>
      <c r="E49" s="9" t="e">
        <f>SUM(D49/C49*100)</f>
        <v>#DIV/0!</v>
      </c>
      <c r="F49" s="9">
        <f>SUM(D49-C49)</f>
        <v>0</v>
      </c>
    </row>
    <row r="50" spans="1:7" s="6" customFormat="1" ht="31.5">
      <c r="A50" s="3">
        <v>3000000000</v>
      </c>
      <c r="B50" s="13" t="s">
        <v>26</v>
      </c>
      <c r="C50" s="191">
        <v>0</v>
      </c>
      <c r="D50" s="14">
        <v>0</v>
      </c>
      <c r="E50" s="9" t="e">
        <f>SUM(D50/C50*100)</f>
        <v>#DIV/0!</v>
      </c>
      <c r="F50" s="9">
        <f>SUM(D50-C50)</f>
        <v>0</v>
      </c>
    </row>
    <row r="51" spans="1:7" s="6" customFormat="1" ht="15" customHeight="1">
      <c r="A51" s="3"/>
      <c r="B51" s="4" t="s">
        <v>27</v>
      </c>
      <c r="C51" s="93">
        <f>SUM(C39,C40,C50)</f>
        <v>18892.756569999998</v>
      </c>
      <c r="D51" s="484">
        <f>D39+D40</f>
        <v>12988.56741</v>
      </c>
      <c r="E51" s="93">
        <f t="shared" si="0"/>
        <v>68.748926933323645</v>
      </c>
      <c r="F51" s="93">
        <f t="shared" si="1"/>
        <v>-5904.1891599999981</v>
      </c>
      <c r="G51" s="151"/>
    </row>
    <row r="52" spans="1:7" s="6" customFormat="1" ht="23.25" customHeight="1">
      <c r="A52" s="3"/>
      <c r="B52" s="21" t="s">
        <v>320</v>
      </c>
      <c r="C52" s="93">
        <f>C51-C98</f>
        <v>-554.81004000000394</v>
      </c>
      <c r="D52" s="93">
        <f>D51-D98</f>
        <v>-219.75280000000021</v>
      </c>
      <c r="E52" s="195"/>
      <c r="F52" s="195"/>
    </row>
    <row r="53" spans="1:7">
      <c r="A53" s="23"/>
      <c r="B53" s="24"/>
      <c r="C53" s="25"/>
      <c r="D53" s="25"/>
      <c r="E53" s="26"/>
      <c r="F53" s="27"/>
    </row>
    <row r="54" spans="1:7" ht="32.25" customHeight="1">
      <c r="A54" s="28" t="s">
        <v>0</v>
      </c>
      <c r="B54" s="28" t="s">
        <v>28</v>
      </c>
      <c r="C54" s="184" t="s">
        <v>411</v>
      </c>
      <c r="D54" s="73" t="s">
        <v>422</v>
      </c>
      <c r="E54" s="72" t="s">
        <v>2</v>
      </c>
      <c r="F54" s="74" t="s">
        <v>3</v>
      </c>
    </row>
    <row r="55" spans="1:7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 ht="15" customHeight="1">
      <c r="A56" s="30" t="s">
        <v>29</v>
      </c>
      <c r="B56" s="31" t="s">
        <v>30</v>
      </c>
      <c r="C56" s="32">
        <f>C57+C58+C59+C60+C61+C63+C62+C65</f>
        <v>1943.0269999999998</v>
      </c>
      <c r="D56" s="33">
        <f>D57+D58+D59+D60+D61+D63+D62</f>
        <v>1520.8213800000001</v>
      </c>
      <c r="E56" s="34">
        <f>SUM(D56/C56*100)</f>
        <v>78.270728095903991</v>
      </c>
      <c r="F56" s="34">
        <f>SUM(D56-C56)</f>
        <v>-422.20561999999973</v>
      </c>
    </row>
    <row r="57" spans="1:7" s="6" customFormat="1" ht="0.75" hidden="1" customHeight="1">
      <c r="A57" s="35" t="s">
        <v>31</v>
      </c>
      <c r="B57" s="36" t="s">
        <v>32</v>
      </c>
      <c r="C57" s="37"/>
      <c r="D57" s="37"/>
      <c r="E57" s="38"/>
      <c r="F57" s="38"/>
    </row>
    <row r="58" spans="1:7" ht="16.5" customHeight="1">
      <c r="A58" s="35" t="s">
        <v>33</v>
      </c>
      <c r="B58" s="39" t="s">
        <v>34</v>
      </c>
      <c r="C58" s="97">
        <v>1775.1</v>
      </c>
      <c r="D58" s="37">
        <v>1377.8953100000001</v>
      </c>
      <c r="E58" s="38">
        <f t="shared" ref="E58:E98" si="3">SUM(D58/C58*100)</f>
        <v>77.623531632020743</v>
      </c>
      <c r="F58" s="38">
        <f t="shared" ref="F58:F98" si="4">SUM(D58-C58)</f>
        <v>-397.2046899999998</v>
      </c>
    </row>
    <row r="59" spans="1:7" ht="1.5" hidden="1" customHeight="1">
      <c r="A59" s="35" t="s">
        <v>35</v>
      </c>
      <c r="B59" s="39" t="s">
        <v>36</v>
      </c>
      <c r="C59" s="97"/>
      <c r="D59" s="37"/>
      <c r="E59" s="38"/>
      <c r="F59" s="38">
        <f t="shared" si="4"/>
        <v>0</v>
      </c>
    </row>
    <row r="60" spans="1:7" ht="17.25" hidden="1" customHeight="1">
      <c r="A60" s="35" t="s">
        <v>37</v>
      </c>
      <c r="B60" s="39" t="s">
        <v>38</v>
      </c>
      <c r="C60" s="97"/>
      <c r="D60" s="37"/>
      <c r="E60" s="38" t="e">
        <f t="shared" si="3"/>
        <v>#DIV/0!</v>
      </c>
      <c r="F60" s="38">
        <f t="shared" si="4"/>
        <v>0</v>
      </c>
    </row>
    <row r="61" spans="1:7">
      <c r="A61" s="35" t="s">
        <v>39</v>
      </c>
      <c r="B61" s="39" t="s">
        <v>40</v>
      </c>
      <c r="C61" s="9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8" customHeight="1">
      <c r="A62" s="35" t="s">
        <v>41</v>
      </c>
      <c r="B62" s="39" t="s">
        <v>42</v>
      </c>
      <c r="C62" s="149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7" ht="15.75" customHeight="1">
      <c r="A63" s="35" t="s">
        <v>43</v>
      </c>
      <c r="B63" s="39" t="s">
        <v>44</v>
      </c>
      <c r="C63" s="97">
        <v>162.92699999999999</v>
      </c>
      <c r="D63" s="37">
        <v>142.92607000000001</v>
      </c>
      <c r="E63" s="38">
        <f t="shared" si="3"/>
        <v>87.723992953899611</v>
      </c>
      <c r="F63" s="38">
        <f t="shared" si="4"/>
        <v>-20.000929999999983</v>
      </c>
    </row>
    <row r="64" spans="1:7" s="6" customFormat="1" ht="15.75" hidden="1" customHeight="1">
      <c r="A64" s="41" t="s">
        <v>45</v>
      </c>
      <c r="B64" s="42" t="s">
        <v>46</v>
      </c>
      <c r="C64" s="150">
        <f>C65</f>
        <v>0</v>
      </c>
      <c r="D64" s="32">
        <f>D65</f>
        <v>0</v>
      </c>
      <c r="E64" s="34" t="e">
        <f t="shared" si="3"/>
        <v>#DIV/0!</v>
      </c>
      <c r="F64" s="34">
        <f t="shared" si="4"/>
        <v>0</v>
      </c>
    </row>
    <row r="65" spans="1:7" ht="18" hidden="1" customHeight="1">
      <c r="A65" s="43" t="s">
        <v>47</v>
      </c>
      <c r="B65" s="44" t="s">
        <v>48</v>
      </c>
      <c r="C65" s="97">
        <v>0</v>
      </c>
      <c r="D65" s="37">
        <v>0</v>
      </c>
      <c r="E65" s="38" t="e">
        <f t="shared" si="3"/>
        <v>#DIV/0!</v>
      </c>
      <c r="F65" s="38">
        <f t="shared" si="4"/>
        <v>0</v>
      </c>
    </row>
    <row r="66" spans="1:7" s="6" customFormat="1" ht="18" customHeight="1">
      <c r="A66" s="30" t="s">
        <v>49</v>
      </c>
      <c r="B66" s="31" t="s">
        <v>50</v>
      </c>
      <c r="C66" s="150">
        <f>C69+C70+C71</f>
        <v>36.4</v>
      </c>
      <c r="D66" s="150">
        <f>D69+D70</f>
        <v>0</v>
      </c>
      <c r="E66" s="34">
        <f t="shared" si="3"/>
        <v>0</v>
      </c>
      <c r="F66" s="34">
        <f t="shared" si="4"/>
        <v>-36.4</v>
      </c>
    </row>
    <row r="67" spans="1:7" ht="3.75" hidden="1" customHeight="1">
      <c r="A67" s="35" t="s">
        <v>51</v>
      </c>
      <c r="B67" s="39" t="s">
        <v>52</v>
      </c>
      <c r="C67" s="97"/>
      <c r="D67" s="37"/>
      <c r="E67" s="34" t="e">
        <f t="shared" si="3"/>
        <v>#DIV/0!</v>
      </c>
      <c r="F67" s="34">
        <f t="shared" si="4"/>
        <v>0</v>
      </c>
    </row>
    <row r="68" spans="1:7" ht="15.75" hidden="1" customHeight="1">
      <c r="A68" s="45" t="s">
        <v>53</v>
      </c>
      <c r="B68" s="39" t="s">
        <v>54</v>
      </c>
      <c r="C68" s="97"/>
      <c r="D68" s="37"/>
      <c r="E68" s="34" t="e">
        <f t="shared" si="3"/>
        <v>#DIV/0!</v>
      </c>
      <c r="F68" s="34">
        <f t="shared" si="4"/>
        <v>0</v>
      </c>
    </row>
    <row r="69" spans="1:7" ht="19.5" customHeight="1">
      <c r="A69" s="46" t="s">
        <v>55</v>
      </c>
      <c r="B69" s="47" t="s">
        <v>56</v>
      </c>
      <c r="C69" s="97">
        <v>2.4</v>
      </c>
      <c r="D69" s="37">
        <v>0</v>
      </c>
      <c r="E69" s="34">
        <f t="shared" si="3"/>
        <v>0</v>
      </c>
      <c r="F69" s="34">
        <f t="shared" si="4"/>
        <v>-2.4</v>
      </c>
    </row>
    <row r="70" spans="1:7" ht="17.25" customHeight="1">
      <c r="A70" s="46" t="s">
        <v>218</v>
      </c>
      <c r="B70" s="47" t="s">
        <v>219</v>
      </c>
      <c r="C70" s="97">
        <v>32</v>
      </c>
      <c r="D70" s="37">
        <v>0</v>
      </c>
      <c r="E70" s="34">
        <f t="shared" si="3"/>
        <v>0</v>
      </c>
      <c r="F70" s="34">
        <f t="shared" si="4"/>
        <v>-32</v>
      </c>
    </row>
    <row r="71" spans="1:7" ht="17.25" customHeight="1">
      <c r="A71" s="46" t="s">
        <v>357</v>
      </c>
      <c r="B71" s="47" t="s">
        <v>414</v>
      </c>
      <c r="C71" s="97">
        <v>2</v>
      </c>
      <c r="D71" s="37">
        <v>0</v>
      </c>
      <c r="E71" s="34">
        <f>SUM(D71/C71*100)</f>
        <v>0</v>
      </c>
      <c r="F71" s="34">
        <f>SUM(D71-C71)</f>
        <v>-2</v>
      </c>
    </row>
    <row r="72" spans="1:7" s="6" customFormat="1" ht="16.5" customHeight="1">
      <c r="A72" s="30" t="s">
        <v>57</v>
      </c>
      <c r="B72" s="31" t="s">
        <v>58</v>
      </c>
      <c r="C72" s="48">
        <f>SUM(C73:C76)</f>
        <v>3882.6817100000003</v>
      </c>
      <c r="D72" s="48">
        <f>SUM(D73:D76)</f>
        <v>2982.5586399999997</v>
      </c>
      <c r="E72" s="34">
        <f t="shared" si="3"/>
        <v>76.816975038626055</v>
      </c>
      <c r="F72" s="34">
        <f t="shared" si="4"/>
        <v>-900.12307000000055</v>
      </c>
    </row>
    <row r="73" spans="1:7" ht="15" customHeight="1">
      <c r="A73" s="35" t="s">
        <v>59</v>
      </c>
      <c r="B73" s="39" t="s">
        <v>60</v>
      </c>
      <c r="C73" s="49">
        <v>21.448</v>
      </c>
      <c r="D73" s="37">
        <v>2.681</v>
      </c>
      <c r="E73" s="38">
        <f t="shared" si="3"/>
        <v>12.5</v>
      </c>
      <c r="F73" s="38">
        <f t="shared" si="4"/>
        <v>-18.766999999999999</v>
      </c>
    </row>
    <row r="74" spans="1:7" s="6" customFormat="1" ht="15.75" customHeight="1">
      <c r="A74" s="35" t="s">
        <v>61</v>
      </c>
      <c r="B74" s="39" t="s">
        <v>62</v>
      </c>
      <c r="C74" s="49">
        <v>296.8</v>
      </c>
      <c r="D74" s="37">
        <v>238.76186999999999</v>
      </c>
      <c r="E74" s="38">
        <f t="shared" si="3"/>
        <v>80.445373989218311</v>
      </c>
      <c r="F74" s="38">
        <f t="shared" si="4"/>
        <v>-58.038130000000024</v>
      </c>
      <c r="G74" s="50"/>
    </row>
    <row r="75" spans="1:7" ht="15" customHeight="1">
      <c r="A75" s="35" t="s">
        <v>63</v>
      </c>
      <c r="B75" s="39" t="s">
        <v>64</v>
      </c>
      <c r="C75" s="49">
        <v>3248.8977100000002</v>
      </c>
      <c r="D75" s="37">
        <v>2647.6157699999999</v>
      </c>
      <c r="E75" s="38">
        <f t="shared" si="3"/>
        <v>81.492740194642806</v>
      </c>
      <c r="F75" s="38">
        <f t="shared" si="4"/>
        <v>-601.2819400000003</v>
      </c>
    </row>
    <row r="76" spans="1:7" ht="18" customHeight="1">
      <c r="A76" s="35" t="s">
        <v>65</v>
      </c>
      <c r="B76" s="39" t="s">
        <v>66</v>
      </c>
      <c r="C76" s="49">
        <v>315.536</v>
      </c>
      <c r="D76" s="37">
        <v>93.5</v>
      </c>
      <c r="E76" s="38">
        <f t="shared" si="3"/>
        <v>29.632118046752193</v>
      </c>
      <c r="F76" s="38">
        <f t="shared" si="4"/>
        <v>-222.036</v>
      </c>
    </row>
    <row r="77" spans="1:7" s="6" customFormat="1" ht="17.25" customHeight="1">
      <c r="A77" s="30" t="s">
        <v>67</v>
      </c>
      <c r="B77" s="31" t="s">
        <v>68</v>
      </c>
      <c r="C77" s="32">
        <f>C78+C79+C80+C83</f>
        <v>9850.4578999999994</v>
      </c>
      <c r="D77" s="32">
        <f>D78+D79+D80+D83</f>
        <v>6337.4401900000003</v>
      </c>
      <c r="E77" s="34">
        <f t="shared" si="3"/>
        <v>64.336503483761902</v>
      </c>
      <c r="F77" s="34">
        <f t="shared" si="4"/>
        <v>-3513.0177099999992</v>
      </c>
    </row>
    <row r="78" spans="1:7" ht="18" hidden="1" customHeight="1">
      <c r="A78" s="35" t="s">
        <v>69</v>
      </c>
      <c r="B78" s="51" t="s">
        <v>70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20.25" hidden="1" customHeight="1">
      <c r="A79" s="35" t="s">
        <v>71</v>
      </c>
      <c r="B79" s="51" t="s">
        <v>72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 ht="17.25" customHeight="1">
      <c r="A80" s="35" t="s">
        <v>73</v>
      </c>
      <c r="B80" s="39" t="s">
        <v>74</v>
      </c>
      <c r="C80" s="37">
        <v>9850.4578999999994</v>
      </c>
      <c r="D80" s="37">
        <v>6337.4401900000003</v>
      </c>
      <c r="E80" s="38">
        <f t="shared" si="3"/>
        <v>64.336503483761902</v>
      </c>
      <c r="F80" s="38">
        <f t="shared" si="4"/>
        <v>-3513.0177099999992</v>
      </c>
    </row>
    <row r="81" spans="1:6" s="6" customFormat="1" ht="18.75" customHeight="1">
      <c r="A81" s="30" t="s">
        <v>85</v>
      </c>
      <c r="B81" s="31" t="s">
        <v>86</v>
      </c>
      <c r="C81" s="32">
        <f>C82</f>
        <v>3735</v>
      </c>
      <c r="D81" s="32">
        <f>D82</f>
        <v>2367.5</v>
      </c>
      <c r="E81" s="38">
        <f t="shared" si="3"/>
        <v>63.386880856760378</v>
      </c>
      <c r="F81" s="38">
        <f t="shared" si="4"/>
        <v>-1367.5</v>
      </c>
    </row>
    <row r="82" spans="1:6" ht="19.5" customHeight="1">
      <c r="A82" s="35" t="s">
        <v>87</v>
      </c>
      <c r="B82" s="39" t="s">
        <v>233</v>
      </c>
      <c r="C82" s="37">
        <v>3735</v>
      </c>
      <c r="D82" s="37">
        <v>2367.5</v>
      </c>
      <c r="E82" s="38">
        <f t="shared" si="3"/>
        <v>63.386880856760378</v>
      </c>
      <c r="F82" s="38">
        <f t="shared" si="4"/>
        <v>-1367.5</v>
      </c>
    </row>
    <row r="83" spans="1:6" ht="15" hidden="1" customHeight="1">
      <c r="A83" s="35" t="s">
        <v>263</v>
      </c>
      <c r="B83" s="39" t="s">
        <v>264</v>
      </c>
      <c r="C83" s="37">
        <v>0</v>
      </c>
      <c r="D83" s="37"/>
      <c r="E83" s="38" t="e">
        <f t="shared" si="3"/>
        <v>#DIV/0!</v>
      </c>
      <c r="F83" s="38">
        <f t="shared" si="4"/>
        <v>0</v>
      </c>
    </row>
    <row r="84" spans="1:6" s="6" customFormat="1" ht="12.75" hidden="1" customHeight="1">
      <c r="A84" s="52">
        <v>1000</v>
      </c>
      <c r="B84" s="31" t="s">
        <v>88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2.75" hidden="1" customHeight="1">
      <c r="A85" s="53">
        <v>1001</v>
      </c>
      <c r="B85" s="54" t="s">
        <v>89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1003</v>
      </c>
      <c r="B86" s="54" t="s">
        <v>90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8.75" hidden="1" customHeight="1">
      <c r="A87" s="53">
        <v>1004</v>
      </c>
      <c r="B87" s="54" t="s">
        <v>91</v>
      </c>
      <c r="C87" s="37">
        <v>0</v>
      </c>
      <c r="D87" s="55">
        <v>0</v>
      </c>
      <c r="E87" s="38" t="e">
        <f t="shared" si="3"/>
        <v>#DIV/0!</v>
      </c>
      <c r="F87" s="38">
        <f t="shared" si="4"/>
        <v>0</v>
      </c>
    </row>
    <row r="88" spans="1:6" ht="17.25" hidden="1" customHeight="1">
      <c r="A88" s="35" t="s">
        <v>92</v>
      </c>
      <c r="B88" s="39" t="s">
        <v>93</v>
      </c>
      <c r="C88" s="37">
        <v>0</v>
      </c>
      <c r="D88" s="37">
        <v>0</v>
      </c>
      <c r="E88" s="38"/>
      <c r="F88" s="38">
        <f t="shared" si="4"/>
        <v>0</v>
      </c>
    </row>
    <row r="89" spans="1:6" ht="19.5" customHeight="1">
      <c r="A89" s="30" t="s">
        <v>94</v>
      </c>
      <c r="B89" s="31" t="s">
        <v>95</v>
      </c>
      <c r="C89" s="32">
        <f>C90+C91+C92+C93+C94</f>
        <v>0</v>
      </c>
      <c r="D89" s="32">
        <f>D90+D91+D92+D93+D94</f>
        <v>0</v>
      </c>
      <c r="E89" s="38" t="e">
        <f t="shared" si="3"/>
        <v>#DIV/0!</v>
      </c>
      <c r="F89" s="22">
        <f>F90+F91+F92+F93+F94</f>
        <v>0</v>
      </c>
    </row>
    <row r="90" spans="1:6" ht="15.75" customHeight="1">
      <c r="A90" s="35" t="s">
        <v>96</v>
      </c>
      <c r="B90" s="39" t="s">
        <v>97</v>
      </c>
      <c r="C90" s="37">
        <v>0</v>
      </c>
      <c r="D90" s="37">
        <v>0</v>
      </c>
      <c r="E90" s="38" t="e">
        <f t="shared" si="3"/>
        <v>#DIV/0!</v>
      </c>
      <c r="F90" s="38">
        <f>SUM(D90-C90)</f>
        <v>0</v>
      </c>
    </row>
    <row r="91" spans="1:6" ht="15" hidden="1" customHeight="1">
      <c r="A91" s="35" t="s">
        <v>98</v>
      </c>
      <c r="B91" s="39" t="s">
        <v>99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15" hidden="1" customHeight="1">
      <c r="A92" s="35" t="s">
        <v>100</v>
      </c>
      <c r="B92" s="39" t="s">
        <v>101</v>
      </c>
      <c r="C92" s="37"/>
      <c r="D92" s="37"/>
      <c r="E92" s="38" t="e">
        <f t="shared" si="3"/>
        <v>#DIV/0!</v>
      </c>
      <c r="F92" s="38"/>
    </row>
    <row r="93" spans="1:6" ht="15" hidden="1" customHeight="1">
      <c r="A93" s="35" t="s">
        <v>102</v>
      </c>
      <c r="B93" s="39" t="s">
        <v>103</v>
      </c>
      <c r="C93" s="37"/>
      <c r="D93" s="37"/>
      <c r="E93" s="38" t="e">
        <f t="shared" si="3"/>
        <v>#DIV/0!</v>
      </c>
      <c r="F93" s="38"/>
    </row>
    <row r="94" spans="1:6" ht="15" hidden="1" customHeight="1">
      <c r="A94" s="35" t="s">
        <v>104</v>
      </c>
      <c r="B94" s="39" t="s">
        <v>105</v>
      </c>
      <c r="C94" s="37"/>
      <c r="D94" s="37"/>
      <c r="E94" s="38" t="e">
        <f t="shared" si="3"/>
        <v>#DIV/0!</v>
      </c>
      <c r="F94" s="38"/>
    </row>
    <row r="95" spans="1:6" s="6" customFormat="1" ht="18" hidden="1" customHeight="1">
      <c r="A95" s="52">
        <v>1400</v>
      </c>
      <c r="B95" s="56" t="s">
        <v>114</v>
      </c>
      <c r="C95" s="48">
        <f>SUM(C96+C97)</f>
        <v>0</v>
      </c>
      <c r="D95" s="48">
        <f>SUM(D96+D97)</f>
        <v>0</v>
      </c>
      <c r="E95" s="34" t="e">
        <f t="shared" si="3"/>
        <v>#DIV/0!</v>
      </c>
      <c r="F95" s="34">
        <f t="shared" si="4"/>
        <v>0</v>
      </c>
    </row>
    <row r="96" spans="1:6" ht="20.25" hidden="1" customHeight="1">
      <c r="A96" s="53">
        <v>1402</v>
      </c>
      <c r="B96" s="54" t="s">
        <v>116</v>
      </c>
      <c r="C96" s="175"/>
      <c r="D96" s="176"/>
      <c r="E96" s="38" t="e">
        <f t="shared" si="3"/>
        <v>#DIV/0!</v>
      </c>
      <c r="F96" s="38">
        <f t="shared" si="4"/>
        <v>0</v>
      </c>
    </row>
    <row r="97" spans="1:7" ht="15" hidden="1" customHeight="1">
      <c r="A97" s="53">
        <v>1403</v>
      </c>
      <c r="B97" s="54" t="s">
        <v>117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7" s="6" customFormat="1" ht="16.5" customHeight="1">
      <c r="A98" s="52"/>
      <c r="B98" s="57" t="s">
        <v>118</v>
      </c>
      <c r="C98" s="483">
        <f>C56+C72+C77+C84+C89+C95+C66+C81</f>
        <v>19447.566610000002</v>
      </c>
      <c r="D98" s="483">
        <f>SUM(D56+D66+D72+D77+D81+D89)</f>
        <v>13208.32021</v>
      </c>
      <c r="E98" s="34">
        <f t="shared" si="3"/>
        <v>67.917598509256365</v>
      </c>
      <c r="F98" s="34">
        <f t="shared" si="4"/>
        <v>-6239.2464000000018</v>
      </c>
      <c r="G98" s="200"/>
    </row>
    <row r="99" spans="1:7" ht="20.25" customHeight="1">
      <c r="D99" s="181"/>
    </row>
    <row r="100" spans="1:7" s="65" customFormat="1" ht="13.5" customHeight="1">
      <c r="A100" s="63" t="s">
        <v>119</v>
      </c>
      <c r="B100" s="63"/>
      <c r="C100" s="119"/>
      <c r="D100" s="64"/>
    </row>
    <row r="101" spans="1:7" s="65" customFormat="1" ht="12.75">
      <c r="A101" s="66" t="s">
        <v>120</v>
      </c>
      <c r="B101" s="66"/>
      <c r="C101" s="134" t="s">
        <v>121</v>
      </c>
      <c r="D101" s="134"/>
    </row>
    <row r="102" spans="1:7" ht="5.25" customHeight="1"/>
    <row r="142" hidden="1"/>
  </sheetData>
  <customSheetViews>
    <customSheetView guid="{61FF8493-E373-4DFF-BB86-59B971567639}" scale="70" showPageBreaks="1" printArea="1" hiddenRows="1" view="pageBreakPreview">
      <selection activeCell="D99" sqref="D99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howPageBreaks="1" printArea="1" hiddenRows="1" topLeftCell="A41">
      <selection activeCell="D97" sqref="D97"/>
      <pageMargins left="0.7" right="0.7" top="0.75" bottom="0.75" header="0.3" footer="0.3"/>
      <pageSetup paperSize="9" scale="50" orientation="portrait" r:id="rId2"/>
    </customSheetView>
    <customSheetView guid="{B31C8DB7-3E78-4144-A6B5-8DE36DE63F0E}" showPageBreaks="1" printArea="1" hiddenRows="1" topLeftCell="A41">
      <selection activeCell="D97" sqref="D97"/>
      <pageMargins left="0.7" right="0.7" top="0.75" bottom="0.75" header="0.3" footer="0.3"/>
      <pageSetup paperSize="9" scale="50" orientation="portrait" r:id="rId3"/>
    </customSheetView>
    <customSheetView guid="{1A52382B-3765-4E8C-903F-6B8919B7242E}" scale="70" showPageBreaks="1" printArea="1" hiddenRows="1" view="pageBreakPreview" topLeftCell="A34">
      <selection activeCell="C69" sqref="C69"/>
      <pageMargins left="0.7" right="0.7" top="0.75" bottom="0.75" header="0.3" footer="0.3"/>
      <pageSetup paperSize="9" scale="50" orientation="portrait" r:id="rId4"/>
    </customSheetView>
    <customSheetView guid="{A54C432C-6C68-4B53-A75C-446EB3A61B2B}" scale="70" showPageBreaks="1" printArea="1" hiddenRows="1" view="pageBreakPreview" topLeftCell="A42">
      <selection activeCell="G97" sqref="G97"/>
      <pageMargins left="0.70866141732283472" right="0.70866141732283472" top="0.74803149606299213" bottom="0.74803149606299213" header="0.31496062992125984" footer="0.31496062992125984"/>
      <pageSetup paperSize="9" scale="65" orientation="portrait" r:id="rId5"/>
    </customSheetView>
    <customSheetView guid="{3DCB9AAA-F09C-4EA6-B992-F93E466D374A}" hiddenRows="1" topLeftCell="A31">
      <selection activeCell="B100" sqref="B100"/>
      <pageMargins left="0.7" right="0.7" top="0.75" bottom="0.75" header="0.3" footer="0.3"/>
      <pageSetup paperSize="9" scale="50" orientation="portrait" r:id="rId6"/>
    </customSheetView>
    <customSheetView guid="{1718F1EE-9F48-4DBE-9531-3B70F9C4A5DD}" scale="70" showPageBreaks="1" printArea="1" hiddenRows="1" view="pageBreakPreview" topLeftCell="A42">
      <selection activeCell="C41" sqref="C41:C48"/>
      <pageMargins left="0.7" right="0.7" top="0.75" bottom="0.75" header="0.3" footer="0.3"/>
      <pageSetup paperSize="9" scale="41" orientation="portrait" r:id="rId7"/>
    </customSheetView>
    <customSheetView guid="{42584DC0-1D41-4C93-9B38-C388E7B8DAC4}" scale="70" showPageBreaks="1" printArea="1" hiddenRows="1" view="pageBreakPreview" topLeftCell="A54">
      <selection activeCell="C97" sqref="C97:D97"/>
      <pageMargins left="0.70866141732283472" right="0.70866141732283472" top="0.74803149606299213" bottom="0.74803149606299213" header="0.31496062992125984" footer="0.31496062992125984"/>
      <pageSetup paperSize="9" scale="60" orientation="portrait" r:id="rId8"/>
    </customSheetView>
    <customSheetView guid="{B30CE22D-C12F-4E12-8BB9-3AAE0A6991CC}" scale="70" showPageBreaks="1" printArea="1" hiddenRows="1" view="pageBreakPreview" topLeftCell="A13">
      <selection activeCell="D98" activeCellId="1" sqref="C51:D52 C98:D98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  <customSheetView guid="{61528DAC-5C4C-48F4-ADE2-8A724B05A086}" scale="70" showPageBreaks="1" printArea="1" hiddenRows="1" view="pageBreakPreview" topLeftCell="A25">
      <selection activeCell="D99" sqref="D99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1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G143"/>
  <sheetViews>
    <sheetView view="pageBreakPreview" topLeftCell="A25" zoomScale="70" zoomScaleSheetLayoutView="86" workbookViewId="0">
      <selection activeCell="C42" sqref="C42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6.85546875" style="62" customWidth="1"/>
    <col min="5" max="5" width="14.7109375" style="62" customWidth="1"/>
    <col min="6" max="6" width="16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37" t="s">
        <v>436</v>
      </c>
      <c r="B1" s="537"/>
      <c r="C1" s="537"/>
      <c r="D1" s="537"/>
      <c r="E1" s="537"/>
      <c r="F1" s="537"/>
    </row>
    <row r="2" spans="1:6">
      <c r="A2" s="537"/>
      <c r="B2" s="537"/>
      <c r="C2" s="537"/>
      <c r="D2" s="537"/>
      <c r="E2" s="537"/>
      <c r="F2" s="537"/>
    </row>
    <row r="3" spans="1:6" ht="63">
      <c r="A3" s="2" t="s">
        <v>0</v>
      </c>
      <c r="B3" s="2" t="s">
        <v>1</v>
      </c>
      <c r="C3" s="72" t="s">
        <v>411</v>
      </c>
      <c r="D3" s="73" t="s">
        <v>421</v>
      </c>
      <c r="E3" s="72" t="s">
        <v>2</v>
      </c>
      <c r="F3" s="74" t="s">
        <v>3</v>
      </c>
    </row>
    <row r="4" spans="1:6" s="6" customFormat="1">
      <c r="A4" s="3"/>
      <c r="B4" s="4" t="s">
        <v>4</v>
      </c>
      <c r="C4" s="5">
        <f>C5+C12+C14+C17+C20+C7</f>
        <v>4541.1550000000007</v>
      </c>
      <c r="D4" s="5">
        <f>D5+D12+D14+D17+D20+D7</f>
        <v>3123.6131800000003</v>
      </c>
      <c r="E4" s="5">
        <f>SUM(D4/C4*100)</f>
        <v>68.784553268937088</v>
      </c>
      <c r="F4" s="5">
        <f>SUM(D4-C4)</f>
        <v>-1417.5418200000004</v>
      </c>
    </row>
    <row r="5" spans="1:6" s="6" customFormat="1">
      <c r="A5" s="68">
        <v>1010000000</v>
      </c>
      <c r="B5" s="67" t="s">
        <v>5</v>
      </c>
      <c r="C5" s="5">
        <f>C6</f>
        <v>1300.26</v>
      </c>
      <c r="D5" s="5">
        <f>D6</f>
        <v>1034.56817</v>
      </c>
      <c r="E5" s="5">
        <f t="shared" ref="E5:E52" si="0">SUM(D5/C5*100)</f>
        <v>79.566253672342455</v>
      </c>
      <c r="F5" s="5">
        <f t="shared" ref="F5:F52" si="1">SUM(D5-C5)</f>
        <v>-265.69182999999998</v>
      </c>
    </row>
    <row r="6" spans="1:6">
      <c r="A6" s="7">
        <v>1010200001</v>
      </c>
      <c r="B6" s="8" t="s">
        <v>228</v>
      </c>
      <c r="C6" s="9">
        <v>1300.26</v>
      </c>
      <c r="D6" s="10">
        <v>1034.56817</v>
      </c>
      <c r="E6" s="9">
        <f t="shared" ref="E6:E11" si="2">SUM(D6/C6*100)</f>
        <v>79.566253672342455</v>
      </c>
      <c r="F6" s="9">
        <f t="shared" si="1"/>
        <v>-265.69182999999998</v>
      </c>
    </row>
    <row r="7" spans="1:6" ht="31.5">
      <c r="A7" s="3">
        <v>1030000000</v>
      </c>
      <c r="B7" s="13" t="s">
        <v>280</v>
      </c>
      <c r="C7" s="5">
        <f>C8+C10+C9</f>
        <v>665.89499999999998</v>
      </c>
      <c r="D7" s="5">
        <f>D8+D10+D9+D11</f>
        <v>599.83049999999992</v>
      </c>
      <c r="E7" s="9">
        <f t="shared" si="2"/>
        <v>90.078841258757009</v>
      </c>
      <c r="F7" s="9">
        <f t="shared" si="1"/>
        <v>-66.064500000000066</v>
      </c>
    </row>
    <row r="8" spans="1:6">
      <c r="A8" s="7">
        <v>1030223001</v>
      </c>
      <c r="B8" s="8" t="s">
        <v>282</v>
      </c>
      <c r="C8" s="9">
        <v>248.38</v>
      </c>
      <c r="D8" s="10">
        <v>271.53163999999998</v>
      </c>
      <c r="E8" s="9">
        <f t="shared" si="2"/>
        <v>109.32105644576858</v>
      </c>
      <c r="F8" s="9">
        <f t="shared" si="1"/>
        <v>23.151639999999986</v>
      </c>
    </row>
    <row r="9" spans="1:6">
      <c r="A9" s="7">
        <v>1030224001</v>
      </c>
      <c r="B9" s="8" t="s">
        <v>288</v>
      </c>
      <c r="C9" s="9">
        <v>2.665</v>
      </c>
      <c r="D9" s="10">
        <v>2.0643500000000001</v>
      </c>
      <c r="E9" s="9">
        <f t="shared" si="2"/>
        <v>77.461538461538467</v>
      </c>
      <c r="F9" s="9">
        <f t="shared" si="1"/>
        <v>-0.60064999999999991</v>
      </c>
    </row>
    <row r="10" spans="1:6">
      <c r="A10" s="7">
        <v>1030225001</v>
      </c>
      <c r="B10" s="8" t="s">
        <v>281</v>
      </c>
      <c r="C10" s="9">
        <v>414.85</v>
      </c>
      <c r="D10" s="10">
        <v>372.15868</v>
      </c>
      <c r="E10" s="9">
        <f t="shared" si="2"/>
        <v>89.709215379052665</v>
      </c>
      <c r="F10" s="9">
        <f t="shared" si="1"/>
        <v>-42.691320000000019</v>
      </c>
    </row>
    <row r="11" spans="1:6">
      <c r="A11" s="7">
        <v>1030226001</v>
      </c>
      <c r="B11" s="8" t="s">
        <v>291</v>
      </c>
      <c r="C11" s="9">
        <v>0</v>
      </c>
      <c r="D11" s="10">
        <v>-45.924169999999997</v>
      </c>
      <c r="E11" s="9" t="e">
        <f t="shared" si="2"/>
        <v>#DIV/0!</v>
      </c>
      <c r="F11" s="9">
        <f t="shared" si="1"/>
        <v>-45.924169999999997</v>
      </c>
    </row>
    <row r="12" spans="1:6" s="6" customFormat="1">
      <c r="A12" s="68">
        <v>1050000000</v>
      </c>
      <c r="B12" s="67" t="s">
        <v>6</v>
      </c>
      <c r="C12" s="5">
        <f>SUM(C13:C13)</f>
        <v>30</v>
      </c>
      <c r="D12" s="5">
        <f>SUM(D13:D13)</f>
        <v>27.633299999999998</v>
      </c>
      <c r="E12" s="5">
        <f t="shared" si="0"/>
        <v>92.111000000000004</v>
      </c>
      <c r="F12" s="5">
        <f t="shared" si="1"/>
        <v>-2.3667000000000016</v>
      </c>
    </row>
    <row r="13" spans="1:6" ht="15.75" customHeight="1">
      <c r="A13" s="7">
        <v>1050300000</v>
      </c>
      <c r="B13" s="11" t="s">
        <v>229</v>
      </c>
      <c r="C13" s="12">
        <v>30</v>
      </c>
      <c r="D13" s="10">
        <v>27.633299999999998</v>
      </c>
      <c r="E13" s="9">
        <f t="shared" si="0"/>
        <v>92.111000000000004</v>
      </c>
      <c r="F13" s="9">
        <f t="shared" si="1"/>
        <v>-2.3667000000000016</v>
      </c>
    </row>
    <row r="14" spans="1:6" s="6" customFormat="1" ht="15.75" customHeight="1">
      <c r="A14" s="68">
        <v>1060000000</v>
      </c>
      <c r="B14" s="67" t="s">
        <v>135</v>
      </c>
      <c r="C14" s="5">
        <f>C15+C16</f>
        <v>2535</v>
      </c>
      <c r="D14" s="5">
        <f>D15+D16</f>
        <v>1456.0812100000001</v>
      </c>
      <c r="E14" s="5">
        <f t="shared" si="0"/>
        <v>57.439100986193296</v>
      </c>
      <c r="F14" s="5">
        <f t="shared" si="1"/>
        <v>-1078.9187899999999</v>
      </c>
    </row>
    <row r="15" spans="1:6" s="6" customFormat="1" ht="15.75" customHeight="1">
      <c r="A15" s="7">
        <v>1060100000</v>
      </c>
      <c r="B15" s="11" t="s">
        <v>8</v>
      </c>
      <c r="C15" s="9">
        <v>295</v>
      </c>
      <c r="D15" s="10">
        <v>70.576599999999999</v>
      </c>
      <c r="E15" s="9">
        <f t="shared" si="0"/>
        <v>23.924271186440677</v>
      </c>
      <c r="F15" s="9">
        <f>SUM(D15-C15)</f>
        <v>-224.42340000000002</v>
      </c>
    </row>
    <row r="16" spans="1:6" ht="15.75" customHeight="1">
      <c r="A16" s="7">
        <v>1060600000</v>
      </c>
      <c r="B16" s="11" t="s">
        <v>7</v>
      </c>
      <c r="C16" s="9">
        <v>2240</v>
      </c>
      <c r="D16" s="10">
        <v>1385.50461</v>
      </c>
      <c r="E16" s="9">
        <f t="shared" si="0"/>
        <v>61.852884374999995</v>
      </c>
      <c r="F16" s="9">
        <f t="shared" si="1"/>
        <v>-854.49539000000004</v>
      </c>
    </row>
    <row r="17" spans="1:6" s="6" customFormat="1">
      <c r="A17" s="3">
        <v>1080000000</v>
      </c>
      <c r="B17" s="4" t="s">
        <v>10</v>
      </c>
      <c r="C17" s="5">
        <f>C18</f>
        <v>10</v>
      </c>
      <c r="D17" s="5">
        <f>D18</f>
        <v>5.5</v>
      </c>
      <c r="E17" s="5">
        <f t="shared" si="0"/>
        <v>55.000000000000007</v>
      </c>
      <c r="F17" s="5">
        <f t="shared" si="1"/>
        <v>-4.5</v>
      </c>
    </row>
    <row r="18" spans="1:6" ht="15" customHeight="1">
      <c r="A18" s="7">
        <v>1080400001</v>
      </c>
      <c r="B18" s="8" t="s">
        <v>227</v>
      </c>
      <c r="C18" s="9">
        <v>10</v>
      </c>
      <c r="D18" s="10">
        <v>5.5</v>
      </c>
      <c r="E18" s="9">
        <f t="shared" si="0"/>
        <v>55.000000000000007</v>
      </c>
      <c r="F18" s="9">
        <f t="shared" si="1"/>
        <v>-4.5</v>
      </c>
    </row>
    <row r="19" spans="1:6" ht="1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5" hidden="1" customHeight="1">
      <c r="A20" s="68">
        <v>1090000000</v>
      </c>
      <c r="B20" s="69" t="s">
        <v>123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" hidden="1" customHeight="1">
      <c r="A21" s="7">
        <v>1090100000</v>
      </c>
      <c r="B21" s="8" t="s">
        <v>124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5" hidden="1" customHeight="1">
      <c r="A22" s="7">
        <v>1090400000</v>
      </c>
      <c r="B22" s="8" t="s">
        <v>125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15" hidden="1" customHeight="1">
      <c r="A23" s="7">
        <v>1090600000</v>
      </c>
      <c r="B23" s="8" t="s">
        <v>126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" hidden="1" customHeight="1">
      <c r="A24" s="7">
        <v>1090700000</v>
      </c>
      <c r="B24" s="8" t="s">
        <v>127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C26+C29+C31+C36</f>
        <v>0</v>
      </c>
      <c r="D25" s="5">
        <f>D26+D29+D31+D36+D34</f>
        <v>17.513960000000001</v>
      </c>
      <c r="E25" s="5" t="e">
        <f t="shared" si="0"/>
        <v>#DIV/0!</v>
      </c>
      <c r="F25" s="5">
        <f t="shared" si="1"/>
        <v>17.513960000000001</v>
      </c>
    </row>
    <row r="26" spans="1:6" s="6" customFormat="1" ht="30" customHeight="1">
      <c r="A26" s="68">
        <v>1110000000</v>
      </c>
      <c r="B26" s="69" t="s">
        <v>128</v>
      </c>
      <c r="C26" s="5">
        <f>C27+C28</f>
        <v>0</v>
      </c>
      <c r="D26" s="5">
        <f>D27+D28</f>
        <v>0</v>
      </c>
      <c r="E26" s="5" t="e">
        <f t="shared" si="0"/>
        <v>#DIV/0!</v>
      </c>
      <c r="F26" s="5">
        <f t="shared" si="1"/>
        <v>0</v>
      </c>
    </row>
    <row r="27" spans="1:6">
      <c r="A27" s="16">
        <v>1110501101</v>
      </c>
      <c r="B27" s="17" t="s">
        <v>225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18" customHeight="1">
      <c r="A28" s="7">
        <v>1110503505</v>
      </c>
      <c r="B28" s="11" t="s">
        <v>13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17.25" hidden="1" customHeight="1">
      <c r="A29" s="68">
        <v>1130000000</v>
      </c>
      <c r="B29" s="69" t="s">
        <v>130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t="19.5" hidden="1" customHeight="1">
      <c r="A30" s="7">
        <v>1130206005</v>
      </c>
      <c r="B30" s="8" t="s">
        <v>14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25.5" hidden="1" customHeight="1">
      <c r="A31" s="70">
        <v>1140000000</v>
      </c>
      <c r="B31" s="71" t="s">
        <v>131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1.75" hidden="1" customHeight="1">
      <c r="A32" s="16">
        <v>1140200000</v>
      </c>
      <c r="B32" s="18" t="s">
        <v>221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5" hidden="1" customHeight="1">
      <c r="A33" s="7">
        <v>1140600000</v>
      </c>
      <c r="B33" s="8" t="s">
        <v>222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.75" customHeight="1">
      <c r="A34" s="3">
        <v>1160000000</v>
      </c>
      <c r="B34" s="13" t="s">
        <v>251</v>
      </c>
      <c r="C34" s="5">
        <f>C35</f>
        <v>0</v>
      </c>
      <c r="D34" s="5">
        <f>D35</f>
        <v>17.513960000000001</v>
      </c>
      <c r="E34" s="5" t="e">
        <f t="shared" si="0"/>
        <v>#DIV/0!</v>
      </c>
      <c r="F34" s="5">
        <f t="shared" si="1"/>
        <v>17.513960000000001</v>
      </c>
    </row>
    <row r="35" spans="1:7" ht="15" customHeight="1">
      <c r="A35" s="7">
        <v>1163305010</v>
      </c>
      <c r="B35" s="8" t="s">
        <v>267</v>
      </c>
      <c r="C35" s="9">
        <v>0</v>
      </c>
      <c r="D35" s="10">
        <v>17.513960000000001</v>
      </c>
      <c r="E35" s="9" t="e">
        <f t="shared" si="0"/>
        <v>#DIV/0!</v>
      </c>
      <c r="F35" s="9">
        <f t="shared" si="1"/>
        <v>17.513960000000001</v>
      </c>
    </row>
    <row r="36" spans="1:7" ht="15" customHeight="1">
      <c r="A36" s="3">
        <v>1170000000</v>
      </c>
      <c r="B36" s="13" t="s">
        <v>134</v>
      </c>
      <c r="C36" s="5">
        <f>C37+C38</f>
        <v>0</v>
      </c>
      <c r="D36" s="5">
        <f>D37+D38</f>
        <v>0</v>
      </c>
      <c r="E36" s="5" t="e">
        <f t="shared" si="0"/>
        <v>#DIV/0!</v>
      </c>
      <c r="F36" s="5">
        <f t="shared" si="1"/>
        <v>0</v>
      </c>
    </row>
    <row r="37" spans="1:7" ht="15" customHeight="1">
      <c r="A37" s="7">
        <v>1170105005</v>
      </c>
      <c r="B37" s="8" t="s">
        <v>17</v>
      </c>
      <c r="C37" s="9">
        <v>0</v>
      </c>
      <c r="D37" s="9">
        <v>0</v>
      </c>
      <c r="E37" s="9" t="e">
        <f t="shared" si="0"/>
        <v>#DIV/0!</v>
      </c>
      <c r="F37" s="9">
        <f t="shared" si="1"/>
        <v>0</v>
      </c>
    </row>
    <row r="38" spans="1:7" ht="15" customHeight="1">
      <c r="A38" s="7">
        <v>1170505005</v>
      </c>
      <c r="B38" s="11" t="s">
        <v>220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18</v>
      </c>
      <c r="C39" s="127">
        <f>SUM(C4,C25)</f>
        <v>4541.1550000000007</v>
      </c>
      <c r="D39" s="127">
        <f>SUM(D4,D25)</f>
        <v>3141.1271400000005</v>
      </c>
      <c r="E39" s="5">
        <f t="shared" si="0"/>
        <v>69.170225196012908</v>
      </c>
      <c r="F39" s="5">
        <f t="shared" si="1"/>
        <v>-1400.0278600000001</v>
      </c>
    </row>
    <row r="40" spans="1:7" s="6" customFormat="1" ht="20.25" customHeight="1">
      <c r="A40" s="3">
        <v>2000000000</v>
      </c>
      <c r="B40" s="4" t="s">
        <v>19</v>
      </c>
      <c r="C40" s="5">
        <f>C41+C43+C45+C46+C48+C49+C42+C44+C51+C47</f>
        <v>6155.0615099999995</v>
      </c>
      <c r="D40" s="234">
        <f>D41+D43+D45+D46+D48+D49+D42+D44+D51</f>
        <v>2162.7094700000002</v>
      </c>
      <c r="E40" s="5">
        <f t="shared" si="0"/>
        <v>35.137089474837765</v>
      </c>
      <c r="F40" s="5">
        <f t="shared" si="1"/>
        <v>-3992.3520399999993</v>
      </c>
      <c r="G40" s="19"/>
    </row>
    <row r="41" spans="1:7" ht="15.75" customHeight="1">
      <c r="A41" s="16">
        <v>2021500200</v>
      </c>
      <c r="B41" s="17" t="s">
        <v>416</v>
      </c>
      <c r="C41" s="12">
        <v>500</v>
      </c>
      <c r="D41" s="20">
        <v>100</v>
      </c>
      <c r="E41" s="9">
        <f t="shared" si="0"/>
        <v>20</v>
      </c>
      <c r="F41" s="9">
        <f t="shared" si="1"/>
        <v>-400</v>
      </c>
    </row>
    <row r="42" spans="1:7" ht="15.75" customHeight="1">
      <c r="A42" s="16">
        <v>2020100310</v>
      </c>
      <c r="B42" s="17" t="s">
        <v>231</v>
      </c>
      <c r="C42" s="12">
        <v>0</v>
      </c>
      <c r="D42" s="20">
        <v>0</v>
      </c>
      <c r="E42" s="9" t="e">
        <f t="shared" si="0"/>
        <v>#DIV/0!</v>
      </c>
      <c r="F42" s="9">
        <f t="shared" si="1"/>
        <v>0</v>
      </c>
    </row>
    <row r="43" spans="1:7" ht="15.75" customHeight="1">
      <c r="A43" s="16">
        <v>2022000000</v>
      </c>
      <c r="B43" s="17" t="s">
        <v>21</v>
      </c>
      <c r="C43" s="12">
        <v>4585.9104399999997</v>
      </c>
      <c r="D43" s="10">
        <v>1039.8440000000001</v>
      </c>
      <c r="E43" s="9">
        <f t="shared" si="0"/>
        <v>22.674755942246446</v>
      </c>
      <c r="F43" s="9">
        <f t="shared" si="1"/>
        <v>-3546.0664399999996</v>
      </c>
    </row>
    <row r="44" spans="1:7" hidden="1">
      <c r="A44" s="16">
        <v>2022999910</v>
      </c>
      <c r="B44" s="18" t="s">
        <v>349</v>
      </c>
      <c r="C44" s="12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5" customHeight="1">
      <c r="A45" s="16">
        <v>2023000000</v>
      </c>
      <c r="B45" s="17" t="s">
        <v>22</v>
      </c>
      <c r="C45" s="12">
        <v>181.68199999999999</v>
      </c>
      <c r="D45" s="187">
        <v>135.3964</v>
      </c>
      <c r="E45" s="9">
        <f t="shared" si="0"/>
        <v>74.523838354927847</v>
      </c>
      <c r="F45" s="9">
        <f t="shared" si="1"/>
        <v>-46.285599999999988</v>
      </c>
    </row>
    <row r="46" spans="1:7" ht="12.75" customHeight="1">
      <c r="A46" s="16">
        <v>2020400000</v>
      </c>
      <c r="B46" s="17" t="s">
        <v>23</v>
      </c>
      <c r="C46" s="12">
        <v>0</v>
      </c>
      <c r="D46" s="188">
        <v>0</v>
      </c>
      <c r="E46" s="9" t="e">
        <f t="shared" si="0"/>
        <v>#DIV/0!</v>
      </c>
      <c r="F46" s="9">
        <f t="shared" si="1"/>
        <v>0</v>
      </c>
    </row>
    <row r="47" spans="1:7" ht="12.75" customHeight="1">
      <c r="A47" s="16">
        <v>2020700000</v>
      </c>
      <c r="B47" s="17" t="s">
        <v>356</v>
      </c>
      <c r="C47" s="12">
        <v>0</v>
      </c>
      <c r="D47" s="188"/>
      <c r="E47" s="9"/>
      <c r="F47" s="9"/>
    </row>
    <row r="48" spans="1:7" ht="15" customHeight="1">
      <c r="A48" s="16">
        <v>2020900000</v>
      </c>
      <c r="B48" s="18" t="s">
        <v>24</v>
      </c>
      <c r="C48" s="12">
        <v>0</v>
      </c>
      <c r="D48" s="188">
        <v>0</v>
      </c>
      <c r="E48" s="9" t="e">
        <f t="shared" si="0"/>
        <v>#DIV/0!</v>
      </c>
      <c r="F48" s="9">
        <f t="shared" si="1"/>
        <v>0</v>
      </c>
    </row>
    <row r="49" spans="1:7" ht="15.75" customHeight="1">
      <c r="A49" s="7">
        <v>2190500005</v>
      </c>
      <c r="B49" s="11" t="s">
        <v>25</v>
      </c>
      <c r="C49" s="14">
        <v>0</v>
      </c>
      <c r="D49" s="14">
        <v>0</v>
      </c>
      <c r="E49" s="5" t="e">
        <f>SUM(D49/C49*100)</f>
        <v>#DIV/0!</v>
      </c>
      <c r="F49" s="5">
        <f>SUM(D49-C49)</f>
        <v>0</v>
      </c>
    </row>
    <row r="50" spans="1:7" s="6" customFormat="1" ht="18" hidden="1" customHeight="1">
      <c r="A50" s="3">
        <v>3000000000</v>
      </c>
      <c r="B50" s="13" t="s">
        <v>26</v>
      </c>
      <c r="C50" s="191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7" s="6" customFormat="1" ht="17.25" customHeight="1">
      <c r="A51" s="7">
        <v>2070500010</v>
      </c>
      <c r="B51" s="8" t="s">
        <v>351</v>
      </c>
      <c r="C51" s="12">
        <v>887.46906999999999</v>
      </c>
      <c r="D51" s="10">
        <v>887.46906999999999</v>
      </c>
      <c r="E51" s="9">
        <f t="shared" si="0"/>
        <v>100</v>
      </c>
      <c r="F51" s="9">
        <f t="shared" si="1"/>
        <v>0</v>
      </c>
    </row>
    <row r="52" spans="1:7" s="6" customFormat="1" ht="15.75" customHeight="1">
      <c r="A52" s="3"/>
      <c r="B52" s="4" t="s">
        <v>27</v>
      </c>
      <c r="C52" s="250">
        <f>C39+C40</f>
        <v>10696.21651</v>
      </c>
      <c r="D52" s="251">
        <f>D39+D40</f>
        <v>5303.8366100000003</v>
      </c>
      <c r="E52" s="5">
        <f t="shared" si="0"/>
        <v>49.586099954515603</v>
      </c>
      <c r="F52" s="5">
        <f t="shared" si="1"/>
        <v>-5392.3798999999999</v>
      </c>
      <c r="G52" s="94"/>
    </row>
    <row r="53" spans="1:7" s="6" customFormat="1">
      <c r="A53" s="3"/>
      <c r="B53" s="21" t="s">
        <v>321</v>
      </c>
      <c r="C53" s="93">
        <f>C52-C103</f>
        <v>-785.19563000000016</v>
      </c>
      <c r="D53" s="93">
        <f>D52-D103</f>
        <v>854.35685000000012</v>
      </c>
      <c r="E53" s="22"/>
      <c r="F53" s="22"/>
    </row>
    <row r="54" spans="1:7">
      <c r="A54" s="23"/>
      <c r="B54" s="24"/>
      <c r="C54" s="186"/>
      <c r="D54" s="186"/>
      <c r="E54" s="26"/>
      <c r="F54" s="92"/>
    </row>
    <row r="55" spans="1:7" ht="42.75" customHeight="1">
      <c r="A55" s="28" t="s">
        <v>0</v>
      </c>
      <c r="B55" s="28" t="s">
        <v>28</v>
      </c>
      <c r="C55" s="179" t="s">
        <v>411</v>
      </c>
      <c r="D55" s="180" t="s">
        <v>422</v>
      </c>
      <c r="E55" s="72" t="s">
        <v>2</v>
      </c>
      <c r="F55" s="74" t="s">
        <v>3</v>
      </c>
    </row>
    <row r="56" spans="1:7">
      <c r="A56" s="8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7" s="6" customFormat="1" ht="29.25" customHeight="1">
      <c r="A57" s="30" t="s">
        <v>29</v>
      </c>
      <c r="B57" s="31" t="s">
        <v>30</v>
      </c>
      <c r="C57" s="182">
        <f>C58+C59+C60+C61+C62+C64+C63</f>
        <v>2124.7999999999997</v>
      </c>
      <c r="D57" s="32">
        <f>D58+D59+D60+D61+D62+D64+D63</f>
        <v>1331.4787000000001</v>
      </c>
      <c r="E57" s="34">
        <f>SUM(D57/C57*100)</f>
        <v>62.66371893825302</v>
      </c>
      <c r="F57" s="34">
        <f>SUM(D57-C57)</f>
        <v>-793.32129999999961</v>
      </c>
    </row>
    <row r="58" spans="1:7" s="6" customFormat="1" ht="31.5" hidden="1">
      <c r="A58" s="35" t="s">
        <v>31</v>
      </c>
      <c r="B58" s="36" t="s">
        <v>32</v>
      </c>
      <c r="C58" s="37"/>
      <c r="D58" s="37"/>
      <c r="E58" s="38"/>
      <c r="F58" s="38"/>
    </row>
    <row r="59" spans="1:7">
      <c r="A59" s="35" t="s">
        <v>33</v>
      </c>
      <c r="B59" s="39" t="s">
        <v>34</v>
      </c>
      <c r="C59" s="37">
        <v>2115.3229999999999</v>
      </c>
      <c r="D59" s="37">
        <v>1327.0017</v>
      </c>
      <c r="E59" s="38">
        <f t="shared" ref="E59:E103" si="3">SUM(D59/C59*100)</f>
        <v>62.732816690406153</v>
      </c>
      <c r="F59" s="38">
        <f t="shared" ref="F59:F103" si="4">SUM(D59-C59)</f>
        <v>-788.32129999999984</v>
      </c>
    </row>
    <row r="60" spans="1:7" ht="0.75" hidden="1" customHeight="1">
      <c r="A60" s="35" t="s">
        <v>35</v>
      </c>
      <c r="B60" s="39" t="s">
        <v>36</v>
      </c>
      <c r="C60" s="37"/>
      <c r="D60" s="37"/>
      <c r="E60" s="38"/>
      <c r="F60" s="38">
        <f t="shared" si="4"/>
        <v>0</v>
      </c>
    </row>
    <row r="61" spans="1:7" ht="31.5" hidden="1" customHeight="1">
      <c r="A61" s="35" t="s">
        <v>37</v>
      </c>
      <c r="B61" s="39" t="s">
        <v>38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7">
      <c r="A62" s="35" t="s">
        <v>39</v>
      </c>
      <c r="B62" s="39" t="s">
        <v>40</v>
      </c>
      <c r="C62" s="37">
        <v>0</v>
      </c>
      <c r="D62" s="37">
        <v>0</v>
      </c>
      <c r="E62" s="38" t="e">
        <f t="shared" si="3"/>
        <v>#DIV/0!</v>
      </c>
      <c r="F62" s="38">
        <f t="shared" si="4"/>
        <v>0</v>
      </c>
    </row>
    <row r="63" spans="1:7" ht="15.75" customHeight="1">
      <c r="A63" s="35" t="s">
        <v>41</v>
      </c>
      <c r="B63" s="39" t="s">
        <v>42</v>
      </c>
      <c r="C63" s="40">
        <v>5</v>
      </c>
      <c r="D63" s="40">
        <v>0</v>
      </c>
      <c r="E63" s="38">
        <f>SUM(D63/C63*100)</f>
        <v>0</v>
      </c>
      <c r="F63" s="38">
        <f t="shared" si="4"/>
        <v>-5</v>
      </c>
    </row>
    <row r="64" spans="1:7" ht="18" customHeight="1">
      <c r="A64" s="35" t="s">
        <v>43</v>
      </c>
      <c r="B64" s="39" t="s">
        <v>44</v>
      </c>
      <c r="C64" s="37">
        <v>4.4770000000000003</v>
      </c>
      <c r="D64" s="37">
        <v>4.4770000000000003</v>
      </c>
      <c r="E64" s="38">
        <f t="shared" si="3"/>
        <v>100</v>
      </c>
      <c r="F64" s="38">
        <f t="shared" si="4"/>
        <v>0</v>
      </c>
    </row>
    <row r="65" spans="1:7" s="6" customFormat="1">
      <c r="A65" s="41" t="s">
        <v>45</v>
      </c>
      <c r="B65" s="42" t="s">
        <v>46</v>
      </c>
      <c r="C65" s="32">
        <f>C66</f>
        <v>179.892</v>
      </c>
      <c r="D65" s="32">
        <f>D66</f>
        <v>113.00645</v>
      </c>
      <c r="E65" s="34">
        <f t="shared" si="3"/>
        <v>62.819052542636697</v>
      </c>
      <c r="F65" s="34">
        <f t="shared" si="4"/>
        <v>-66.885549999999995</v>
      </c>
    </row>
    <row r="66" spans="1:7">
      <c r="A66" s="43" t="s">
        <v>47</v>
      </c>
      <c r="B66" s="44" t="s">
        <v>48</v>
      </c>
      <c r="C66" s="37">
        <v>179.892</v>
      </c>
      <c r="D66" s="37">
        <v>113.00645</v>
      </c>
      <c r="E66" s="38">
        <f t="shared" si="3"/>
        <v>62.819052542636697</v>
      </c>
      <c r="F66" s="38">
        <f t="shared" si="4"/>
        <v>-66.885549999999995</v>
      </c>
    </row>
    <row r="67" spans="1:7" s="6" customFormat="1" ht="15" customHeight="1">
      <c r="A67" s="30" t="s">
        <v>49</v>
      </c>
      <c r="B67" s="31" t="s">
        <v>50</v>
      </c>
      <c r="C67" s="32">
        <f>C70+C71+C72</f>
        <v>109</v>
      </c>
      <c r="D67" s="32">
        <f>D70+D71</f>
        <v>1.8</v>
      </c>
      <c r="E67" s="34">
        <f t="shared" si="3"/>
        <v>1.6513761467889909</v>
      </c>
      <c r="F67" s="34">
        <f t="shared" si="4"/>
        <v>-107.2</v>
      </c>
    </row>
    <row r="68" spans="1:7" hidden="1">
      <c r="A68" s="3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53</v>
      </c>
      <c r="B69" s="39" t="s">
        <v>54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55</v>
      </c>
      <c r="B70" s="47" t="s">
        <v>56</v>
      </c>
      <c r="C70" s="96">
        <v>2</v>
      </c>
      <c r="D70" s="37">
        <v>0</v>
      </c>
      <c r="E70" s="34">
        <f t="shared" si="3"/>
        <v>0</v>
      </c>
      <c r="F70" s="34">
        <f t="shared" si="4"/>
        <v>-2</v>
      </c>
    </row>
    <row r="71" spans="1:7" ht="15.75" customHeight="1">
      <c r="A71" s="46" t="s">
        <v>218</v>
      </c>
      <c r="B71" s="47" t="s">
        <v>219</v>
      </c>
      <c r="C71" s="37">
        <v>105</v>
      </c>
      <c r="D71" s="37">
        <v>1.8</v>
      </c>
      <c r="E71" s="34">
        <f t="shared" si="3"/>
        <v>1.7142857142857144</v>
      </c>
      <c r="F71" s="34">
        <f t="shared" si="4"/>
        <v>-103.2</v>
      </c>
    </row>
    <row r="72" spans="1:7" ht="15.75" customHeight="1">
      <c r="A72" s="46" t="s">
        <v>357</v>
      </c>
      <c r="B72" s="47" t="s">
        <v>415</v>
      </c>
      <c r="C72" s="37">
        <v>2</v>
      </c>
      <c r="D72" s="37"/>
      <c r="E72" s="34"/>
      <c r="F72" s="34"/>
    </row>
    <row r="73" spans="1:7" s="6" customFormat="1" ht="17.25" customHeight="1">
      <c r="A73" s="30" t="s">
        <v>57</v>
      </c>
      <c r="B73" s="31" t="s">
        <v>58</v>
      </c>
      <c r="C73" s="48">
        <f>SUM(C74:C77)</f>
        <v>6670.4916400000002</v>
      </c>
      <c r="D73" s="48">
        <f>SUM(D74:D77)</f>
        <v>2320.4856500000001</v>
      </c>
      <c r="E73" s="34">
        <f t="shared" si="3"/>
        <v>34.787325661051277</v>
      </c>
      <c r="F73" s="34">
        <f t="shared" si="4"/>
        <v>-4350.0059899999997</v>
      </c>
    </row>
    <row r="74" spans="1:7" ht="15" customHeight="1">
      <c r="A74" s="35" t="s">
        <v>59</v>
      </c>
      <c r="B74" s="39" t="s">
        <v>60</v>
      </c>
      <c r="C74" s="49">
        <v>4.0214999999999996</v>
      </c>
      <c r="D74" s="37">
        <v>1.3405</v>
      </c>
      <c r="E74" s="38">
        <f t="shared" si="3"/>
        <v>33.333333333333336</v>
      </c>
      <c r="F74" s="38">
        <f t="shared" si="4"/>
        <v>-2.6809999999999996</v>
      </c>
    </row>
    <row r="75" spans="1:7" s="6" customFormat="1" ht="15" customHeight="1">
      <c r="A75" s="35" t="s">
        <v>61</v>
      </c>
      <c r="B75" s="39" t="s">
        <v>62</v>
      </c>
      <c r="C75" s="49">
        <v>342</v>
      </c>
      <c r="D75" s="37">
        <v>290.81898000000001</v>
      </c>
      <c r="E75" s="38">
        <f t="shared" si="3"/>
        <v>85.034789473684214</v>
      </c>
      <c r="F75" s="38">
        <f t="shared" si="4"/>
        <v>-51.18101999999999</v>
      </c>
      <c r="G75" s="50"/>
    </row>
    <row r="76" spans="1:7">
      <c r="A76" s="35" t="s">
        <v>63</v>
      </c>
      <c r="B76" s="39" t="s">
        <v>64</v>
      </c>
      <c r="C76" s="49">
        <v>6306.4701400000004</v>
      </c>
      <c r="D76" s="37">
        <v>2010.32617</v>
      </c>
      <c r="E76" s="38">
        <f t="shared" si="3"/>
        <v>31.877201118405672</v>
      </c>
      <c r="F76" s="38">
        <f t="shared" si="4"/>
        <v>-4296.1439700000001</v>
      </c>
    </row>
    <row r="77" spans="1:7">
      <c r="A77" s="35" t="s">
        <v>65</v>
      </c>
      <c r="B77" s="39" t="s">
        <v>66</v>
      </c>
      <c r="C77" s="49">
        <v>18</v>
      </c>
      <c r="D77" s="37">
        <v>18</v>
      </c>
      <c r="E77" s="38">
        <f t="shared" si="3"/>
        <v>100</v>
      </c>
      <c r="F77" s="38">
        <f t="shared" si="4"/>
        <v>0</v>
      </c>
    </row>
    <row r="78" spans="1:7" s="6" customFormat="1" ht="17.25" customHeight="1">
      <c r="A78" s="30" t="s">
        <v>67</v>
      </c>
      <c r="B78" s="31" t="s">
        <v>68</v>
      </c>
      <c r="C78" s="32">
        <f>SUM(C79:C82)</f>
        <v>955.52850000000001</v>
      </c>
      <c r="D78" s="32">
        <f>SUM(D79:D82)</f>
        <v>437.42496</v>
      </c>
      <c r="E78" s="34">
        <f t="shared" si="3"/>
        <v>45.778326863091998</v>
      </c>
      <c r="F78" s="34">
        <f t="shared" si="4"/>
        <v>-518.10354000000007</v>
      </c>
    </row>
    <row r="79" spans="1:7" ht="17.25" hidden="1" customHeight="1">
      <c r="A79" s="35" t="s">
        <v>69</v>
      </c>
      <c r="B79" s="51" t="s">
        <v>70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 ht="15" hidden="1" customHeight="1">
      <c r="A80" s="35" t="s">
        <v>71</v>
      </c>
      <c r="B80" s="51" t="s">
        <v>72</v>
      </c>
      <c r="C80" s="37">
        <v>0</v>
      </c>
      <c r="D80" s="37">
        <v>0</v>
      </c>
      <c r="E80" s="38" t="e">
        <f t="shared" si="3"/>
        <v>#DIV/0!</v>
      </c>
      <c r="F80" s="38">
        <f t="shared" si="4"/>
        <v>0</v>
      </c>
    </row>
    <row r="81" spans="1:6" ht="18" customHeight="1">
      <c r="A81" s="35" t="s">
        <v>73</v>
      </c>
      <c r="B81" s="39" t="s">
        <v>74</v>
      </c>
      <c r="C81" s="37">
        <v>955.52850000000001</v>
      </c>
      <c r="D81" s="37">
        <v>437.42496</v>
      </c>
      <c r="E81" s="38">
        <f t="shared" si="3"/>
        <v>45.778326863091998</v>
      </c>
      <c r="F81" s="38">
        <f t="shared" si="4"/>
        <v>-518.10354000000007</v>
      </c>
    </row>
    <row r="82" spans="1:6" hidden="1">
      <c r="A82" s="35" t="s">
        <v>263</v>
      </c>
      <c r="B82" s="39" t="s">
        <v>264</v>
      </c>
      <c r="C82" s="37">
        <v>0</v>
      </c>
      <c r="D82" s="37">
        <v>0</v>
      </c>
      <c r="E82" s="38" t="e">
        <f t="shared" si="3"/>
        <v>#DIV/0!</v>
      </c>
      <c r="F82" s="38">
        <f t="shared" si="4"/>
        <v>0</v>
      </c>
    </row>
    <row r="83" spans="1:6" s="6" customFormat="1" ht="20.25" customHeight="1">
      <c r="A83" s="30" t="s">
        <v>85</v>
      </c>
      <c r="B83" s="31" t="s">
        <v>86</v>
      </c>
      <c r="C83" s="32">
        <f>C84+C85</f>
        <v>1411.7</v>
      </c>
      <c r="D83" s="32">
        <f>D84+D85</f>
        <v>235.28399999999999</v>
      </c>
      <c r="E83" s="34">
        <f t="shared" si="3"/>
        <v>16.666713891053337</v>
      </c>
      <c r="F83" s="34">
        <f t="shared" si="4"/>
        <v>-1176.4160000000002</v>
      </c>
    </row>
    <row r="84" spans="1:6" ht="18" customHeight="1">
      <c r="A84" s="35" t="s">
        <v>87</v>
      </c>
      <c r="B84" s="39" t="s">
        <v>233</v>
      </c>
      <c r="C84" s="37">
        <v>1411.7</v>
      </c>
      <c r="D84" s="37">
        <v>235.28399999999999</v>
      </c>
      <c r="E84" s="38">
        <f t="shared" si="3"/>
        <v>16.666713891053337</v>
      </c>
      <c r="F84" s="38">
        <f t="shared" si="4"/>
        <v>-1176.4160000000002</v>
      </c>
    </row>
    <row r="85" spans="1:6" hidden="1">
      <c r="A85" s="35" t="s">
        <v>272</v>
      </c>
      <c r="B85" s="39" t="s">
        <v>273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s="6" customFormat="1" hidden="1">
      <c r="A86" s="52">
        <v>1000</v>
      </c>
      <c r="B86" s="31" t="s">
        <v>88</v>
      </c>
      <c r="C86" s="32">
        <f>SUM(C87:C90)</f>
        <v>0</v>
      </c>
      <c r="D86" s="32">
        <f>SUM(D87:D90)</f>
        <v>0</v>
      </c>
      <c r="E86" s="38" t="e">
        <f t="shared" si="3"/>
        <v>#DIV/0!</v>
      </c>
      <c r="F86" s="38">
        <f t="shared" si="4"/>
        <v>0</v>
      </c>
    </row>
    <row r="87" spans="1:6" hidden="1">
      <c r="A87" s="53">
        <v>1001</v>
      </c>
      <c r="B87" s="54" t="s">
        <v>89</v>
      </c>
      <c r="C87" s="37"/>
      <c r="D87" s="37"/>
      <c r="E87" s="38" t="e">
        <f t="shared" si="3"/>
        <v>#DIV/0!</v>
      </c>
      <c r="F87" s="38">
        <f t="shared" si="4"/>
        <v>0</v>
      </c>
    </row>
    <row r="88" spans="1:6" ht="17.25" hidden="1" customHeight="1">
      <c r="A88" s="53">
        <v>1003</v>
      </c>
      <c r="B88" s="54" t="s">
        <v>90</v>
      </c>
      <c r="C88" s="37">
        <v>0</v>
      </c>
      <c r="D88" s="37">
        <v>0</v>
      </c>
      <c r="E88" s="38" t="e">
        <f t="shared" si="3"/>
        <v>#DIV/0!</v>
      </c>
      <c r="F88" s="38">
        <f t="shared" si="4"/>
        <v>0</v>
      </c>
    </row>
    <row r="89" spans="1:6" ht="15" hidden="1" customHeight="1">
      <c r="A89" s="53">
        <v>1004</v>
      </c>
      <c r="B89" s="54" t="s">
        <v>91</v>
      </c>
      <c r="C89" s="37">
        <v>0</v>
      </c>
      <c r="D89" s="55">
        <v>0</v>
      </c>
      <c r="E89" s="38" t="e">
        <f t="shared" si="3"/>
        <v>#DIV/0!</v>
      </c>
      <c r="F89" s="38">
        <f t="shared" si="4"/>
        <v>0</v>
      </c>
    </row>
    <row r="90" spans="1:6" ht="18" hidden="1" customHeight="1">
      <c r="A90" s="35" t="s">
        <v>92</v>
      </c>
      <c r="B90" s="39" t="s">
        <v>93</v>
      </c>
      <c r="C90" s="37">
        <v>0</v>
      </c>
      <c r="D90" s="37">
        <v>0</v>
      </c>
      <c r="E90" s="38" t="e">
        <f t="shared" si="3"/>
        <v>#DIV/0!</v>
      </c>
      <c r="F90" s="38">
        <f t="shared" si="4"/>
        <v>0</v>
      </c>
    </row>
    <row r="91" spans="1:6" ht="18.75" hidden="1" customHeight="1">
      <c r="A91" s="52">
        <v>1000</v>
      </c>
      <c r="B91" s="31" t="s">
        <v>88</v>
      </c>
      <c r="C91" s="32">
        <f>SUM(C92)</f>
        <v>0</v>
      </c>
      <c r="D91" s="32">
        <f>SUM(D92)</f>
        <v>0</v>
      </c>
      <c r="E91" s="34" t="e">
        <f t="shared" si="3"/>
        <v>#DIV/0!</v>
      </c>
      <c r="F91" s="34">
        <f t="shared" si="4"/>
        <v>0</v>
      </c>
    </row>
    <row r="92" spans="1:6" ht="20.25" hidden="1" customHeight="1">
      <c r="A92" s="53">
        <v>1006</v>
      </c>
      <c r="B92" s="54" t="s">
        <v>89</v>
      </c>
      <c r="C92" s="37">
        <v>0</v>
      </c>
      <c r="D92" s="37">
        <v>0</v>
      </c>
      <c r="E92" s="38" t="e">
        <f t="shared" si="3"/>
        <v>#DIV/0!</v>
      </c>
      <c r="F92" s="38">
        <f t="shared" si="4"/>
        <v>0</v>
      </c>
    </row>
    <row r="93" spans="1:6" ht="16.5" customHeight="1">
      <c r="A93" s="53">
        <v>1100</v>
      </c>
      <c r="B93" s="56" t="s">
        <v>95</v>
      </c>
      <c r="C93" s="32">
        <f>C94+C95+C96+C97+C98</f>
        <v>30</v>
      </c>
      <c r="D93" s="32">
        <f>D94+D95+D96+D97+D98</f>
        <v>10</v>
      </c>
      <c r="E93" s="38">
        <f t="shared" si="3"/>
        <v>33.333333333333329</v>
      </c>
      <c r="F93" s="22">
        <f>F94+F95+F96+F97+F98</f>
        <v>-20</v>
      </c>
    </row>
    <row r="94" spans="1:6" ht="18.75" customHeight="1">
      <c r="A94" s="53">
        <v>1101</v>
      </c>
      <c r="B94" s="54" t="s">
        <v>97</v>
      </c>
      <c r="C94" s="37">
        <v>30</v>
      </c>
      <c r="D94" s="37">
        <v>10</v>
      </c>
      <c r="E94" s="38">
        <f t="shared" si="3"/>
        <v>33.333333333333329</v>
      </c>
      <c r="F94" s="38">
        <f>SUM(D94-C94)</f>
        <v>-20</v>
      </c>
    </row>
    <row r="95" spans="1:6" ht="0.75" hidden="1" customHeight="1">
      <c r="A95" s="35" t="s">
        <v>92</v>
      </c>
      <c r="B95" s="39" t="s">
        <v>93</v>
      </c>
      <c r="C95" s="37"/>
      <c r="D95" s="37"/>
      <c r="E95" s="38" t="e">
        <f t="shared" si="3"/>
        <v>#DIV/0!</v>
      </c>
      <c r="F95" s="38">
        <f>SUM(D95-C95)</f>
        <v>0</v>
      </c>
    </row>
    <row r="96" spans="1:6" ht="18" hidden="1" customHeight="1">
      <c r="A96" s="35" t="s">
        <v>100</v>
      </c>
      <c r="B96" s="39" t="s">
        <v>101</v>
      </c>
      <c r="C96" s="37"/>
      <c r="D96" s="37"/>
      <c r="E96" s="38" t="e">
        <f t="shared" si="3"/>
        <v>#DIV/0!</v>
      </c>
      <c r="F96" s="38"/>
    </row>
    <row r="97" spans="1:6" ht="17.25" hidden="1" customHeight="1">
      <c r="A97" s="35" t="s">
        <v>102</v>
      </c>
      <c r="B97" s="39" t="s">
        <v>103</v>
      </c>
      <c r="C97" s="37"/>
      <c r="D97" s="37"/>
      <c r="E97" s="38" t="e">
        <f t="shared" si="3"/>
        <v>#DIV/0!</v>
      </c>
      <c r="F97" s="38"/>
    </row>
    <row r="98" spans="1:6" ht="18" hidden="1" customHeight="1">
      <c r="A98" s="35" t="s">
        <v>104</v>
      </c>
      <c r="B98" s="39" t="s">
        <v>105</v>
      </c>
      <c r="C98" s="37"/>
      <c r="D98" s="37"/>
      <c r="E98" s="38" t="e">
        <f t="shared" si="3"/>
        <v>#DIV/0!</v>
      </c>
      <c r="F98" s="38"/>
    </row>
    <row r="99" spans="1:6" s="6" customFormat="1" ht="57.75" hidden="1" customHeight="1">
      <c r="A99" s="52">
        <v>1400</v>
      </c>
      <c r="B99" s="56" t="s">
        <v>114</v>
      </c>
      <c r="C99" s="48">
        <f>C100+C101+C102</f>
        <v>0</v>
      </c>
      <c r="D99" s="48">
        <f>SUM(D100:D102)</f>
        <v>0</v>
      </c>
      <c r="E99" s="34" t="e">
        <f t="shared" si="3"/>
        <v>#DIV/0!</v>
      </c>
      <c r="F99" s="34">
        <f t="shared" si="4"/>
        <v>0</v>
      </c>
    </row>
    <row r="100" spans="1:6" ht="1.5" hidden="1" customHeight="1">
      <c r="A100" s="53">
        <v>1401</v>
      </c>
      <c r="B100" s="54" t="s">
        <v>115</v>
      </c>
      <c r="C100" s="49"/>
      <c r="D100" s="37"/>
      <c r="E100" s="38" t="e">
        <f t="shared" si="3"/>
        <v>#DIV/0!</v>
      </c>
      <c r="F100" s="38">
        <f t="shared" si="4"/>
        <v>0</v>
      </c>
    </row>
    <row r="101" spans="1:6" ht="16.5" hidden="1" customHeight="1">
      <c r="A101" s="53">
        <v>1402</v>
      </c>
      <c r="B101" s="54" t="s">
        <v>116</v>
      </c>
      <c r="C101" s="49"/>
      <c r="D101" s="37"/>
      <c r="E101" s="38" t="e">
        <f t="shared" si="3"/>
        <v>#DIV/0!</v>
      </c>
      <c r="F101" s="38">
        <f t="shared" si="4"/>
        <v>0</v>
      </c>
    </row>
    <row r="102" spans="1:6" ht="20.25" hidden="1" customHeight="1">
      <c r="A102" s="53">
        <v>1403</v>
      </c>
      <c r="B102" s="54" t="s">
        <v>117</v>
      </c>
      <c r="C102" s="49"/>
      <c r="D102" s="37"/>
      <c r="E102" s="38" t="e">
        <f t="shared" si="3"/>
        <v>#DIV/0!</v>
      </c>
      <c r="F102" s="38">
        <f t="shared" si="4"/>
        <v>0</v>
      </c>
    </row>
    <row r="103" spans="1:6" s="6" customFormat="1" ht="14.25" customHeight="1">
      <c r="A103" s="52"/>
      <c r="B103" s="57" t="s">
        <v>118</v>
      </c>
      <c r="C103" s="253">
        <f>C57+C65+C67+C73+C78+C83+C86+C93+C99+C91</f>
        <v>11481.41214</v>
      </c>
      <c r="D103" s="253">
        <f>D57+D65+D67+D73+D78+D83+D86+D93+D99+D91</f>
        <v>4449.4797600000002</v>
      </c>
      <c r="E103" s="34">
        <f t="shared" si="3"/>
        <v>38.753767443801564</v>
      </c>
      <c r="F103" s="34">
        <f t="shared" si="4"/>
        <v>-7031.9323800000002</v>
      </c>
    </row>
    <row r="104" spans="1:6">
      <c r="D104" s="181"/>
    </row>
    <row r="105" spans="1:6" s="65" customFormat="1" ht="12.75">
      <c r="A105" s="63" t="s">
        <v>119</v>
      </c>
      <c r="B105" s="63"/>
      <c r="C105" s="119"/>
      <c r="D105" s="64"/>
    </row>
    <row r="106" spans="1:6" s="65" customFormat="1" ht="18.75" customHeight="1">
      <c r="A106" s="66" t="s">
        <v>120</v>
      </c>
      <c r="B106" s="66"/>
      <c r="C106" s="65" t="s">
        <v>121</v>
      </c>
    </row>
    <row r="143" hidden="1"/>
  </sheetData>
  <customSheetViews>
    <customSheetView guid="{61FF8493-E373-4DFF-BB86-59B971567639}" scale="70" showPageBreaks="1" hiddenRows="1" view="pageBreakPreview" topLeftCell="A25">
      <selection activeCell="C42" sqref="C42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cale="86" showPageBreaks="1" hiddenRows="1" view="pageBreakPreview">
      <selection activeCell="C102" sqref="C102"/>
      <pageMargins left="0.7" right="0.7" top="0.75" bottom="0.75" header="0.3" footer="0.3"/>
      <pageSetup paperSize="9" scale="53" orientation="portrait" r:id="rId2"/>
    </customSheetView>
    <customSheetView guid="{B31C8DB7-3E78-4144-A6B5-8DE36DE63F0E}" scale="86" showPageBreaks="1" hiddenRows="1" view="pageBreakPreview">
      <selection activeCell="C102" sqref="C102"/>
      <pageMargins left="0.7" right="0.7" top="0.75" bottom="0.75" header="0.3" footer="0.3"/>
      <pageSetup paperSize="9" scale="53" orientation="portrait" r:id="rId3"/>
    </customSheetView>
    <customSheetView guid="{1A52382B-3765-4E8C-903F-6B8919B7242E}" scale="86" showPageBreaks="1" hiddenRows="1" view="pageBreakPreview" topLeftCell="A46">
      <selection activeCell="J91" sqref="J91"/>
      <pageMargins left="0.7" right="0.7" top="0.75" bottom="0.75" header="0.3" footer="0.3"/>
      <pageSetup paperSize="9" scale="52" orientation="portrait" r:id="rId4"/>
    </customSheetView>
    <customSheetView guid="{A54C432C-6C68-4B53-A75C-446EB3A61B2B}" scale="70" showPageBreaks="1" hiddenRows="1" view="pageBreakPreview" topLeftCell="A50">
      <selection activeCell="D81" sqref="D81"/>
      <pageMargins left="0.70866141732283472" right="0.70866141732283472" top="0.74803149606299213" bottom="0.74803149606299213" header="0.31496062992125984" footer="0.31496062992125984"/>
      <pageSetup paperSize="9" scale="64" orientation="portrait" r:id="rId5"/>
    </customSheetView>
    <customSheetView guid="{3DCB9AAA-F09C-4EA6-B992-F93E466D374A}" scale="70" showPageBreaks="1" hiddenRows="1" view="pageBreakPreview" topLeftCell="A4">
      <selection activeCell="C47" sqref="C47"/>
      <pageMargins left="0.7" right="0.7" top="0.75" bottom="0.75" header="0.3" footer="0.3"/>
      <pageSetup paperSize="9" scale="53" orientation="portrait" r:id="rId6"/>
    </customSheetView>
    <customSheetView guid="{1718F1EE-9F48-4DBE-9531-3B70F9C4A5DD}" scale="70" showPageBreaks="1" hiddenRows="1" view="pageBreakPreview" topLeftCell="A42">
      <selection activeCell="D101" sqref="D101"/>
      <pageMargins left="0.7" right="0.7" top="0.75" bottom="0.75" header="0.3" footer="0.3"/>
      <pageSetup paperSize="9" scale="39" orientation="portrait" r:id="rId7"/>
    </customSheetView>
    <customSheetView guid="{42584DC0-1D41-4C93-9B38-C388E7B8DAC4}" scale="70" showPageBreaks="1" hiddenRows="1" view="pageBreakPreview" topLeftCell="A61">
      <selection activeCell="D101" sqref="C101:D101"/>
      <pageMargins left="0.70866141732283472" right="0.70866141732283472" top="0.74803149606299213" bottom="0.74803149606299213" header="0.31496062992125984" footer="0.31496062992125984"/>
      <pageSetup paperSize="9" scale="60" orientation="portrait" r:id="rId8"/>
    </customSheetView>
    <customSheetView guid="{B30CE22D-C12F-4E12-8BB9-3AAE0A6991CC}" scale="70" showPageBreaks="1" hiddenRows="1" view="pageBreakPreview" topLeftCell="A28">
      <selection activeCell="C94" sqref="C94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  <customSheetView guid="{61528DAC-5C4C-48F4-ADE2-8A724B05A086}" scale="70" showPageBreaks="1" hiddenRows="1" view="pageBreakPreview" topLeftCell="A25">
      <selection activeCell="C42" sqref="C42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10</vt:i4>
      </vt:variant>
    </vt:vector>
  </HeadingPairs>
  <TitlesOfParts>
    <vt:vector size="33" baseType="lpstr">
      <vt:lpstr>Консол</vt:lpstr>
      <vt:lpstr>Справка</vt:lpstr>
      <vt:lpstr>район</vt:lpstr>
      <vt:lpstr>Але</vt:lpstr>
      <vt:lpstr>Сун</vt:lpstr>
      <vt:lpstr>Иль</vt:lpstr>
      <vt:lpstr>Кад</vt:lpstr>
      <vt:lpstr>Мор</vt:lpstr>
      <vt:lpstr>Мос</vt:lpstr>
      <vt:lpstr>Ори</vt:lpstr>
      <vt:lpstr>Сят</vt:lpstr>
      <vt:lpstr>Тор</vt:lpstr>
      <vt:lpstr>Хор</vt:lpstr>
      <vt:lpstr>Чум</vt:lpstr>
      <vt:lpstr>Шать</vt:lpstr>
      <vt:lpstr>Юнг</vt:lpstr>
      <vt:lpstr>Юсь</vt:lpstr>
      <vt:lpstr>Яра</vt:lpstr>
      <vt:lpstr>Яро</vt:lpstr>
      <vt:lpstr>Лист1</vt:lpstr>
      <vt:lpstr>Лист2</vt:lpstr>
      <vt:lpstr>Лист3</vt:lpstr>
      <vt:lpstr>Лист4</vt:lpstr>
      <vt:lpstr>Але!Область_печати</vt:lpstr>
      <vt:lpstr>Иль!Область_печати</vt:lpstr>
      <vt:lpstr>Консол!Область_печати</vt:lpstr>
      <vt:lpstr>Мор!Область_печати</vt:lpstr>
      <vt:lpstr>район!Область_печати</vt:lpstr>
      <vt:lpstr>Справка!Область_печати</vt:lpstr>
      <vt:lpstr>Сун!Область_печати</vt:lpstr>
      <vt:lpstr>Тор!Область_печати</vt:lpstr>
      <vt:lpstr>Юнг!Область_печати</vt:lpstr>
      <vt:lpstr>Яра!Область_печати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поселение</cp:lastModifiedBy>
  <cp:lastPrinted>2019-10-04T07:05:00Z</cp:lastPrinted>
  <dcterms:created xsi:type="dcterms:W3CDTF">1996-10-08T23:32:33Z</dcterms:created>
  <dcterms:modified xsi:type="dcterms:W3CDTF">2019-12-27T13:43:05Z</dcterms:modified>
</cp:coreProperties>
</file>