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Красноармейское" sheetId="1" r:id="rId1"/>
  </sheets>
  <definedNames>
    <definedName name="_xlnm.Print_Titles" localSheetId="0">'Красноармейское'!$11:$11</definedName>
  </definedNames>
  <calcPr fullCalcOnLoad="1"/>
</workbook>
</file>

<file path=xl/sharedStrings.xml><?xml version="1.0" encoding="utf-8"?>
<sst xmlns="http://schemas.openxmlformats.org/spreadsheetml/2006/main" count="201" uniqueCount="160">
  <si>
    <t>Единица измерения: руб.</t>
  </si>
  <si>
    <t/>
  </si>
  <si>
    <t>Документ</t>
  </si>
  <si>
    <t>Плательщик</t>
  </si>
  <si>
    <t>Исполнение за отчетный период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</si>
  <si>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</si>
  <si>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</si>
  <si>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</si>
  <si>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</si>
  <si>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</si>
  <si>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</si>
  <si>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00010102000000000000</t>
  </si>
  <si>
    <t xml:space="preserve">          Налог на доходы физических лиц</t>
  </si>
  <si>
    <t>00010102010010000110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</si>
  <si>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</si>
  <si>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00010102030010000110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</si>
  <si>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</si>
  <si>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</si>
  <si>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</si>
  <si>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00010302230010000110</t>
  </si>
  <si>
    <t xml:space="preserve">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</si>
  <si>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</si>
  <si>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</si>
  <si>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</si>
  <si>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</si>
  <si>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</si>
  <si>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</si>
  <si>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</si>
  <si>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    НАЛОГИ НА СОВОКУПНЫЙ ДОХОД</t>
  </si>
  <si>
    <t>00010503000000000000</t>
  </si>
  <si>
    <t xml:space="preserve">          Единый сельскохозяйственный налог</t>
  </si>
  <si>
    <t>00010503010010000110</t>
  </si>
  <si>
    <t xml:space="preserve">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</si>
  <si>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</si>
  <si>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</si>
  <si>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</si>
  <si>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</si>
  <si>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00010601030100000110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</si>
  <si>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</si>
  <si>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00010606000000000000</t>
  </si>
  <si>
    <t xml:space="preserve">          Земельный налог</t>
  </si>
  <si>
    <t>00010606033100000110</t>
  </si>
  <si>
    <t xml:space="preserve">            Земельный налог с организаций, обладающих земельным участком, расположенным в границах сельских поселений</t>
  </si>
  <si>
    <t>00010606043100000110</t>
  </si>
  <si>
    <t xml:space="preserve">            Земельный налог с физических лиц, обладающих земельным участком, расположенным в границах сельских поселений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</si>
  <si>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</si>
  <si>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</si>
  <si>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</si>
  <si>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</si>
  <si>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00011105025100000120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</si>
  <si>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</si>
  <si>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00011105035100000120</t>
  </si>
  <si>
    <t xml:space="preserve">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</si>
  <si>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00011300000000000000</t>
  </si>
  <si>
    <t xml:space="preserve">        ДОХОДЫ ОТ ОКАЗАНИЯ ПЛАТНЫХ УСЛУГ (РАБОТ) И КОМПЕНСАЦИИ ЗАТРАТ ГОСУДАРСТВА</t>
  </si>
  <si>
    <t>00011302000000000000</t>
  </si>
  <si>
    <t xml:space="preserve">          Доходы от компенсации затрат государства</t>
  </si>
  <si>
    <t>00011700000000000000</t>
  </si>
  <si>
    <t xml:space="preserve">        ПРОЧИЕ НЕНАЛОГОВЫЕ ДОХОДЫ</t>
  </si>
  <si>
    <t>00011701000000000000</t>
  </si>
  <si>
    <t xml:space="preserve">          Невыясненные поступления</t>
  </si>
  <si>
    <t>00011701050100000180</t>
  </si>
  <si>
    <t xml:space="preserve">            Невыясненные поступления,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</si>
  <si>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</si>
  <si>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</si>
  <si>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</si>
  <si>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</si>
  <si>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</si>
  <si>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00020201001100000151</t>
  </si>
  <si>
    <t>00020201003100000151</t>
  </si>
  <si>
    <t>00020202000000000000</t>
  </si>
  <si>
    <t xml:space="preserve">          Субсидии бюджетам бюджетной системы Российской Федерации (межбюджетные субсидии)</t>
  </si>
  <si>
    <t>00020202999100000151</t>
  </si>
  <si>
    <t>00020203000000000000</t>
  </si>
  <si>
    <t>00020203015100000151</t>
  </si>
  <si>
    <t xml:space="preserve">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</si>
  <si>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00020800000000000000</t>
  </si>
  <si>
    <t xml:space="preserve">      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</si>
  <si>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00020805000100000180</t>
  </si>
  <si>
    <t xml:space="preserve">           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</si>
  <si>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 ДОХОДОВ</t>
  </si>
  <si>
    <t>00010102020010000110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</si>
  <si>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</si>
  <si>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00011400000000000000</t>
  </si>
  <si>
    <t xml:space="preserve">        ДОХОДЫ ОТ ПРОДАЖИ МАТЕРИАЛЬНЫХ И НЕМАТЕРИАЛЬНЫХ АКТИВОВ</t>
  </si>
  <si>
    <t>00011406000000000000</t>
  </si>
  <si>
    <t xml:space="preserve">          Доходы от продажи земельных участков, находящихся в государственной и муниципальной собственности</t>
  </si>
  <si>
    <t>00011406025100000430</t>
  </si>
  <si>
    <t xml:space="preserve">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</si>
  <si>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</si>
  <si>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</si>
  <si>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00011633000000000000</t>
  </si>
  <si>
    <t xml:space="preserve">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</si>
  <si>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00011633050100000140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</si>
  <si>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</si>
  <si>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00020209000000000000</t>
  </si>
  <si>
    <t xml:space="preserve">          Прочие безвозмездные поступления от других бюджетов бюджетной системы</t>
  </si>
  <si>
    <t>00020209054100000151</t>
  </si>
  <si>
    <t>00011302065100000130</t>
  </si>
  <si>
    <t xml:space="preserve">            Доходы, поступающие в порядке возмещения расходов, понесенных в связи с эксплуатацией имущества сельских поселений</t>
  </si>
  <si>
    <t>00011402000000000000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</si>
  <si>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</si>
  <si>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00011402053100000410</t>
  </si>
  <si>
    <t xml:space="preserve">          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</si>
  <si>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00020203024100000151</t>
  </si>
  <si>
    <t xml:space="preserve">            Субвенции бюджетам сельских поселений на выполнение передаваемых полномочий субъектов Российской Федерации</t>
  </si>
  <si>
    <t>Наименование доходов</t>
  </si>
  <si>
    <t>Код бюджетной 
классификации</t>
  </si>
  <si>
    <t>Сумма</t>
  </si>
  <si>
    <t>Приложение 3</t>
  </si>
  <si>
    <t xml:space="preserve">          Дотации бюджетам бюджетной системы Российской Федерации</t>
  </si>
  <si>
    <t xml:space="preserve">              Дотации бюджетам сельских поселений на выравнивание бюджетной обеспеченности</t>
  </si>
  <si>
    <t>99320215001100000151</t>
  </si>
  <si>
    <t xml:space="preserve">              Дотации бюджетам сельских поселений на поддержку мер по обеспечению сбалансированности бюджетов</t>
  </si>
  <si>
    <t>99320215002100000151</t>
  </si>
  <si>
    <t xml:space="preserve">          Субвенции бюджетам бюджетной системы Российской Федерации</t>
  </si>
  <si>
    <t xml:space="preserve">             Субсидии бюджетам сельских поселений на осуществление дорожной деятельности в отношении автомобильных дорог общего пользовани,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</si>
  <si>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1</t>
  </si>
  <si>
    <t>Прогнозируемые объемы поступлений доходов в бюджет Красноармейского сельского поселения Красноармейского района Чувашской Республики на 2019 год</t>
  </si>
  <si>
    <t>99320225555100000150</t>
  </si>
  <si>
    <t>99320215001100000150</t>
  </si>
  <si>
    <t>00020210000000000150</t>
  </si>
  <si>
    <t>00020220000000000150</t>
  </si>
  <si>
    <t>99320220216100000150</t>
  </si>
  <si>
    <t>00020229999100000150</t>
  </si>
  <si>
    <t>00020230000000000150</t>
  </si>
  <si>
    <t>00020230024100000150</t>
  </si>
  <si>
    <t>00020235118100000150</t>
  </si>
  <si>
    <t>00020209054100000150</t>
  </si>
  <si>
    <t>Изменение к 2 уточнению  2019 (+,-)</t>
  </si>
  <si>
    <t xml:space="preserve">             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</si>
  <si>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</si>
  <si>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</si>
  <si>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</si>
  <si>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</si>
  <si>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</si>
  <si>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18210102010010000110</t>
  </si>
  <si>
    <t>18210102020010000110</t>
  </si>
  <si>
    <t>18210102030010000110</t>
  </si>
  <si>
    <t>10010302230010000110</t>
  </si>
  <si>
    <t>10010302240010000110</t>
  </si>
  <si>
    <t>10010302250010000110</t>
  </si>
  <si>
    <t>10010302231010000110</t>
  </si>
  <si>
    <t>18210503010010000110</t>
  </si>
  <si>
    <t>18210601030100000110</t>
  </si>
  <si>
    <t>18210606033100000110</t>
  </si>
  <si>
    <t>18210606043100000110</t>
  </si>
  <si>
    <t>99311105025100000120</t>
  </si>
  <si>
    <t>99311105035100000120</t>
  </si>
  <si>
    <t>99311302065100000130</t>
  </si>
  <si>
    <t>99320705020100000150</t>
  </si>
  <si>
    <t>00020700000000000000</t>
  </si>
  <si>
    <t>99320705010100000150</t>
  </si>
  <si>
    <t xml:space="preserve">       Прочие безвозмездные поступления</t>
  </si>
  <si>
    <t xml:space="preserve">        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</si>
  <si>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 xml:space="preserve">      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</si>
  <si>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Прочие субсидии бюджетам сельских поселений (Повыш з/п культ. раб. - 254,9; Иниц. гр. R51 ДФ 0409 - 1791,9; Иниц. гр. R67 прочие 1403 - 88,8;) </t>
  </si>
  <si>
    <t xml:space="preserve">            Прочие безвозмездные поступления в бюджеты сельских поселений от бюджетов муниципальных районов (ИМТ на благоустр - 330,0; на обеспеч полном по технич уч и техн инвент - 50,0; на обеспеч культ - 1000,0; ИМТ на осущ-е строит- х и ремонтных работ в целях обесп благоустр террит - 6000,0)</t>
  </si>
  <si>
    <t>к решению Собрания депутатов Красноармейского сельского поселения Красноармейского района Чувашской Республики "О бюджете Красноармейского сельского поселения Красноармейского района Чувашской Республики на 2019 год и на плановый период 2020 и 2021 годов"</t>
  </si>
  <si>
    <t>к  решению Собрания депутатов Красноармейского сельского поселения Красноармейского района Чувашской Республики "О внесении изменений в решение Собрания депутатов Красноармейского сельского поселения Красноармейского района Чувашской Республики "О бюджете Красноармейского сельского поселения Красноармейского района Чувашской Республики на 2019 год и на плановый период 2020 и 2021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</si>
</sst>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6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wrapText="1"/>
      <protection/>
    </xf>
    <xf numFmtId="0" fontId="5" fillId="0" borderId="0">
      <alignment horizontal="left" wrapTex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center" vertical="top" shrinkToFit="1"/>
      <protection/>
    </xf>
    <xf numFmtId="0" fontId="36" fillId="0" borderId="2">
      <alignment horizontal="center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center" vertical="top" shrinkToFit="1"/>
      <protection/>
    </xf>
    <xf numFmtId="0" fontId="36" fillId="20" borderId="4">
      <alignment/>
      <protection/>
    </xf>
    <xf numFmtId="49" fontId="38" fillId="0" borderId="2">
      <alignment horizontal="left" vertical="top" shrinkToFit="1"/>
      <protection/>
    </xf>
    <xf numFmtId="4" fontId="38" fillId="21" borderId="2">
      <alignment horizontal="right" vertical="top" shrinkToFit="1"/>
      <protection/>
    </xf>
    <xf numFmtId="10" fontId="38" fillId="21" borderId="2">
      <alignment horizontal="center" vertical="top" shrinkToFit="1"/>
      <protection/>
    </xf>
    <xf numFmtId="0" fontId="36" fillId="0" borderId="0">
      <alignment/>
      <protection/>
    </xf>
    <xf numFmtId="0" fontId="36" fillId="20" borderId="1">
      <alignment horizontal="left"/>
      <protection/>
    </xf>
    <xf numFmtId="0" fontId="36" fillId="0" borderId="2">
      <alignment horizontal="left" vertical="top" wrapText="1"/>
      <protection/>
    </xf>
    <xf numFmtId="4" fontId="38" fillId="22" borderId="2">
      <alignment horizontal="right" vertical="top" shrinkToFit="1"/>
      <protection/>
    </xf>
    <xf numFmtId="10" fontId="38" fillId="22" borderId="2">
      <alignment horizontal="center" vertical="top" shrinkToFit="1"/>
      <protection/>
    </xf>
    <xf numFmtId="0" fontId="36" fillId="20" borderId="3">
      <alignment horizontal="left"/>
      <protection/>
    </xf>
    <xf numFmtId="0" fontId="36" fillId="20" borderId="4">
      <alignment horizontal="left"/>
      <protection/>
    </xf>
    <xf numFmtId="0" fontId="36" fillId="20" borderId="0">
      <alignment horizontal="left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5" applyNumberFormat="0" applyAlignment="0" applyProtection="0"/>
    <xf numFmtId="0" fontId="40" fillId="30" borderId="6" applyNumberFormat="0" applyAlignment="0" applyProtection="0"/>
    <xf numFmtId="0" fontId="41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1" borderId="11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84">
    <xf numFmtId="0" fontId="0" fillId="0" borderId="0" xfId="0" applyAlignment="1">
      <alignment/>
    </xf>
    <xf numFmtId="0" fontId="6" fillId="36" borderId="0" xfId="39" applyNumberFormat="1" applyFont="1" applyFill="1" applyBorder="1" applyAlignment="1" applyProtection="1">
      <alignment wrapText="1"/>
      <protection/>
    </xf>
    <xf numFmtId="0" fontId="7" fillId="36" borderId="0" xfId="0" applyFont="1" applyFill="1" applyAlignment="1" applyProtection="1">
      <alignment/>
      <protection locked="0"/>
    </xf>
    <xf numFmtId="0" fontId="54" fillId="37" borderId="0" xfId="0" applyFont="1" applyFill="1" applyAlignment="1" applyProtection="1">
      <alignment/>
      <protection locked="0"/>
    </xf>
    <xf numFmtId="0" fontId="54" fillId="37" borderId="0" xfId="0" applyFont="1" applyFill="1" applyAlignment="1" applyProtection="1">
      <alignment vertical="top"/>
      <protection locked="0"/>
    </xf>
    <xf numFmtId="0" fontId="55" fillId="37" borderId="0" xfId="39" applyNumberFormat="1" applyFont="1" applyFill="1" applyBorder="1" applyAlignment="1" applyProtection="1">
      <alignment wrapText="1"/>
      <protection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/>
      <protection locked="0"/>
    </xf>
    <xf numFmtId="0" fontId="56" fillId="37" borderId="0" xfId="41" applyNumberFormat="1" applyFont="1" applyFill="1" applyBorder="1" applyAlignment="1" applyProtection="1">
      <alignment wrapText="1"/>
      <protection/>
    </xf>
    <xf numFmtId="0" fontId="56" fillId="0" borderId="0" xfId="41" applyNumberFormat="1" applyFont="1" applyFill="1" applyProtection="1">
      <alignment horizontal="center" wrapText="1"/>
      <protection/>
    </xf>
    <xf numFmtId="0" fontId="7" fillId="0" borderId="0" xfId="0" applyFont="1" applyFill="1" applyAlignment="1" applyProtection="1">
      <alignment/>
      <protection locked="0"/>
    </xf>
    <xf numFmtId="0" fontId="56" fillId="0" borderId="0" xfId="42" applyNumberFormat="1" applyFont="1" applyFill="1" applyProtection="1">
      <alignment horizontal="center"/>
      <protection/>
    </xf>
    <xf numFmtId="0" fontId="57" fillId="0" borderId="14" xfId="43" applyNumberFormat="1" applyFont="1" applyFill="1" applyBorder="1" applyProtection="1">
      <alignment horizontal="right"/>
      <protection/>
    </xf>
    <xf numFmtId="0" fontId="58" fillId="0" borderId="1" xfId="43" applyNumberFormat="1" applyFont="1" applyFill="1" applyBorder="1" applyProtection="1">
      <alignment horizontal="right"/>
      <protection/>
    </xf>
    <xf numFmtId="0" fontId="58" fillId="0" borderId="15" xfId="45" applyNumberFormat="1" applyFont="1" applyBorder="1" applyProtection="1">
      <alignment horizontal="center" vertical="center" wrapText="1"/>
      <protection/>
    </xf>
    <xf numFmtId="0" fontId="58" fillId="0" borderId="2" xfId="45" applyNumberFormat="1" applyFont="1" applyFill="1" applyProtection="1">
      <alignment horizontal="center" vertical="center" wrapText="1"/>
      <protection/>
    </xf>
    <xf numFmtId="49" fontId="58" fillId="0" borderId="2" xfId="47" applyNumberFormat="1" applyFont="1" applyProtection="1">
      <alignment horizontal="center" vertical="top" shrinkToFit="1"/>
      <protection/>
    </xf>
    <xf numFmtId="0" fontId="58" fillId="0" borderId="2" xfId="57" applyNumberFormat="1" applyFont="1" applyFill="1" applyAlignment="1" applyProtection="1">
      <alignment horizontal="left" vertical="top" wrapText="1"/>
      <protection/>
    </xf>
    <xf numFmtId="49" fontId="57" fillId="0" borderId="16" xfId="47" applyNumberFormat="1" applyFont="1" applyFill="1" applyBorder="1" applyProtection="1">
      <alignment horizontal="center" vertical="top" shrinkToFit="1"/>
      <protection/>
    </xf>
    <xf numFmtId="0" fontId="57" fillId="0" borderId="16" xfId="48" applyNumberFormat="1" applyFont="1" applyFill="1" applyBorder="1" applyProtection="1">
      <alignment horizontal="center" vertical="top" wrapText="1"/>
      <protection/>
    </xf>
    <xf numFmtId="4" fontId="57" fillId="0" borderId="16" xfId="58" applyNumberFormat="1" applyFont="1" applyFill="1" applyBorder="1" applyProtection="1">
      <alignment horizontal="right" vertical="top" shrinkToFit="1"/>
      <protection/>
    </xf>
    <xf numFmtId="49" fontId="57" fillId="0" borderId="2" xfId="47" applyNumberFormat="1" applyFont="1" applyFill="1" applyProtection="1">
      <alignment horizontal="center" vertical="top" shrinkToFit="1"/>
      <protection/>
    </xf>
    <xf numFmtId="0" fontId="57" fillId="0" borderId="2" xfId="48" applyNumberFormat="1" applyFont="1" applyFill="1" applyProtection="1">
      <alignment horizontal="center" vertical="top" wrapText="1"/>
      <protection/>
    </xf>
    <xf numFmtId="4" fontId="57" fillId="0" borderId="2" xfId="58" applyNumberFormat="1" applyFont="1" applyFill="1" applyProtection="1">
      <alignment horizontal="right" vertical="top" shrinkToFit="1"/>
      <protection/>
    </xf>
    <xf numFmtId="0" fontId="58" fillId="0" borderId="2" xfId="57" applyNumberFormat="1" applyFont="1" applyAlignment="1" applyProtection="1">
      <alignment horizontal="left" vertical="top" wrapText="1"/>
      <protection/>
    </xf>
    <xf numFmtId="49" fontId="57" fillId="0" borderId="2" xfId="47" applyNumberFormat="1" applyFont="1" applyProtection="1">
      <alignment horizontal="center" vertical="top" shrinkToFit="1"/>
      <protection/>
    </xf>
    <xf numFmtId="49" fontId="57" fillId="0" borderId="2" xfId="52" applyNumberFormat="1" applyFont="1" applyFill="1" applyProtection="1">
      <alignment horizontal="left" vertical="top" shrinkToFit="1"/>
      <protection/>
    </xf>
    <xf numFmtId="4" fontId="57" fillId="0" borderId="2" xfId="53" applyNumberFormat="1" applyFont="1" applyFill="1" applyProtection="1">
      <alignment horizontal="right" vertical="top" shrinkToFit="1"/>
      <protection/>
    </xf>
    <xf numFmtId="0" fontId="58" fillId="0" borderId="0" xfId="55" applyNumberFormat="1" applyFont="1" applyProtection="1">
      <alignment/>
      <protection/>
    </xf>
    <xf numFmtId="0" fontId="58" fillId="0" borderId="0" xfId="55" applyNumberFormat="1" applyFont="1" applyFill="1" applyProtection="1">
      <alignment/>
      <protection/>
    </xf>
    <xf numFmtId="0" fontId="57" fillId="0" borderId="0" xfId="55" applyNumberFormat="1" applyFont="1" applyFill="1" applyProtection="1">
      <alignment/>
      <protection/>
    </xf>
    <xf numFmtId="0" fontId="58" fillId="0" borderId="0" xfId="39" applyNumberFormat="1" applyFont="1" applyFill="1" applyProtection="1">
      <alignment horizontal="left" wrapText="1"/>
      <protection/>
    </xf>
    <xf numFmtId="0" fontId="59" fillId="0" borderId="0" xfId="0" applyFont="1" applyFill="1" applyAlignment="1" applyProtection="1">
      <alignment/>
      <protection locked="0"/>
    </xf>
    <xf numFmtId="0" fontId="58" fillId="0" borderId="0" xfId="43" applyNumberFormat="1" applyFont="1" applyBorder="1" applyProtection="1">
      <alignment horizontal="right"/>
      <protection/>
    </xf>
    <xf numFmtId="0" fontId="57" fillId="0" borderId="14" xfId="45" applyNumberFormat="1" applyFont="1" applyFill="1" applyBorder="1" applyProtection="1">
      <alignment horizontal="center" vertical="center" wrapText="1"/>
      <protection/>
    </xf>
    <xf numFmtId="0" fontId="6" fillId="36" borderId="2" xfId="57" applyNumberFormat="1" applyFont="1" applyFill="1" applyAlignment="1" applyProtection="1">
      <alignment horizontal="left" vertical="top" wrapText="1"/>
      <protection/>
    </xf>
    <xf numFmtId="49" fontId="6" fillId="36" borderId="2" xfId="47" applyNumberFormat="1" applyFont="1" applyFill="1" applyProtection="1">
      <alignment horizontal="center" vertical="top" shrinkToFit="1"/>
      <protection/>
    </xf>
    <xf numFmtId="4" fontId="8" fillId="0" borderId="14" xfId="0" applyNumberFormat="1" applyFont="1" applyBorder="1" applyAlignment="1" applyProtection="1">
      <alignment/>
      <protection locked="0"/>
    </xf>
    <xf numFmtId="4" fontId="57" fillId="0" borderId="17" xfId="58" applyNumberFormat="1" applyFont="1" applyFill="1" applyBorder="1" applyProtection="1">
      <alignment horizontal="right" vertical="top" shrinkToFit="1"/>
      <protection/>
    </xf>
    <xf numFmtId="4" fontId="57" fillId="0" borderId="16" xfId="58" applyNumberFormat="1" applyFont="1" applyFill="1" applyBorder="1" applyAlignment="1" applyProtection="1">
      <alignment horizontal="right" shrinkToFit="1"/>
      <protection/>
    </xf>
    <xf numFmtId="4" fontId="57" fillId="0" borderId="2" xfId="58" applyNumberFormat="1" applyFont="1" applyFill="1" applyAlignment="1" applyProtection="1">
      <alignment horizontal="right" shrinkToFit="1"/>
      <protection/>
    </xf>
    <xf numFmtId="4" fontId="58" fillId="0" borderId="2" xfId="58" applyNumberFormat="1" applyFont="1" applyFill="1" applyAlignment="1" applyProtection="1">
      <alignment horizontal="right" shrinkToFit="1"/>
      <protection/>
    </xf>
    <xf numFmtId="10" fontId="58" fillId="0" borderId="2" xfId="59" applyNumberFormat="1" applyFont="1" applyFill="1" applyAlignment="1" applyProtection="1">
      <alignment horizontal="center" shrinkToFit="1"/>
      <protection/>
    </xf>
    <xf numFmtId="10" fontId="58" fillId="0" borderId="17" xfId="59" applyNumberFormat="1" applyFont="1" applyFill="1" applyBorder="1" applyAlignment="1" applyProtection="1">
      <alignment horizontal="center" shrinkToFit="1"/>
      <protection/>
    </xf>
    <xf numFmtId="4" fontId="8" fillId="0" borderId="14" xfId="0" applyNumberFormat="1" applyFont="1" applyFill="1" applyBorder="1" applyAlignment="1" applyProtection="1">
      <alignment/>
      <protection locked="0"/>
    </xf>
    <xf numFmtId="4" fontId="57" fillId="0" borderId="15" xfId="58" applyNumberFormat="1" applyFont="1" applyFill="1" applyBorder="1" applyAlignment="1" applyProtection="1">
      <alignment horizontal="right" shrinkToFit="1"/>
      <protection/>
    </xf>
    <xf numFmtId="4" fontId="58" fillId="0" borderId="15" xfId="58" applyNumberFormat="1" applyFont="1" applyFill="1" applyBorder="1" applyAlignment="1" applyProtection="1">
      <alignment horizontal="right" shrinkToFit="1"/>
      <protection/>
    </xf>
    <xf numFmtId="10" fontId="58" fillId="0" borderId="15" xfId="59" applyNumberFormat="1" applyFont="1" applyFill="1" applyBorder="1" applyAlignment="1" applyProtection="1">
      <alignment horizontal="center" shrinkToFit="1"/>
      <protection/>
    </xf>
    <xf numFmtId="10" fontId="58" fillId="0" borderId="18" xfId="59" applyNumberFormat="1" applyFont="1" applyFill="1" applyBorder="1" applyAlignment="1" applyProtection="1">
      <alignment horizontal="center" shrinkToFit="1"/>
      <protection/>
    </xf>
    <xf numFmtId="4" fontId="8" fillId="0" borderId="19" xfId="0" applyNumberFormat="1" applyFont="1" applyBorder="1" applyAlignment="1" applyProtection="1">
      <alignment/>
      <protection locked="0"/>
    </xf>
    <xf numFmtId="4" fontId="57" fillId="0" borderId="14" xfId="58" applyNumberFormat="1" applyFont="1" applyFill="1" applyBorder="1" applyAlignment="1" applyProtection="1">
      <alignment shrinkToFit="1"/>
      <protection/>
    </xf>
    <xf numFmtId="4" fontId="57" fillId="0" borderId="2" xfId="53" applyNumberFormat="1" applyFont="1" applyFill="1" applyAlignment="1" applyProtection="1">
      <alignment horizontal="right" shrinkToFit="1"/>
      <protection/>
    </xf>
    <xf numFmtId="4" fontId="57" fillId="0" borderId="16" xfId="53" applyNumberFormat="1" applyFont="1" applyFill="1" applyBorder="1" applyAlignment="1" applyProtection="1">
      <alignment horizontal="right" shrinkToFit="1"/>
      <protection/>
    </xf>
    <xf numFmtId="0" fontId="60" fillId="0" borderId="0" xfId="0" applyFont="1" applyFill="1" applyAlignment="1">
      <alignment horizontal="center" vertical="top" wrapText="1"/>
    </xf>
    <xf numFmtId="0" fontId="9" fillId="37" borderId="0" xfId="39" applyNumberFormat="1" applyFont="1" applyFill="1" applyBorder="1" applyAlignment="1" applyProtection="1">
      <alignment horizontal="justify" wrapText="1"/>
      <protection/>
    </xf>
    <xf numFmtId="0" fontId="9" fillId="37" borderId="0" xfId="0" applyFont="1" applyFill="1" applyAlignment="1" applyProtection="1">
      <alignment horizontal="center"/>
      <protection locked="0"/>
    </xf>
    <xf numFmtId="0" fontId="58" fillId="0" borderId="20" xfId="43" applyNumberFormat="1" applyFont="1" applyFill="1" applyBorder="1" applyAlignment="1" applyProtection="1">
      <alignment horizontal="center" vertical="center"/>
      <protection/>
    </xf>
    <xf numFmtId="0" fontId="58" fillId="0" borderId="21" xfId="43" applyNumberFormat="1" applyFont="1" applyFill="1" applyBorder="1" applyAlignment="1" applyProtection="1">
      <alignment horizontal="center" vertical="center"/>
      <protection/>
    </xf>
    <xf numFmtId="0" fontId="58" fillId="0" borderId="22" xfId="43" applyNumberFormat="1" applyFont="1" applyFill="1" applyBorder="1" applyAlignment="1" applyProtection="1">
      <alignment horizontal="center" vertical="center"/>
      <protection/>
    </xf>
    <xf numFmtId="0" fontId="58" fillId="0" borderId="23" xfId="43" applyNumberFormat="1" applyFont="1" applyFill="1" applyBorder="1" applyAlignment="1" applyProtection="1">
      <alignment horizontal="center" vertical="center"/>
      <protection/>
    </xf>
    <xf numFmtId="0" fontId="58" fillId="0" borderId="24" xfId="43" applyNumberFormat="1" applyFont="1" applyFill="1" applyBorder="1" applyAlignment="1" applyProtection="1">
      <alignment horizontal="center" vertical="center"/>
      <protection/>
    </xf>
    <xf numFmtId="0" fontId="58" fillId="0" borderId="25" xfId="43" applyNumberFormat="1" applyFont="1" applyFill="1" applyBorder="1" applyAlignment="1" applyProtection="1">
      <alignment horizontal="center" vertical="center"/>
      <protection/>
    </xf>
    <xf numFmtId="49" fontId="58" fillId="0" borderId="17" xfId="52" applyNumberFormat="1" applyFont="1" applyBorder="1" applyProtection="1">
      <alignment horizontal="left" vertical="top" shrinkToFit="1"/>
      <protection/>
    </xf>
    <xf numFmtId="49" fontId="58" fillId="0" borderId="3" xfId="52" applyNumberFormat="1" applyFont="1" applyBorder="1" applyProtection="1">
      <alignment horizontal="left" vertical="top" shrinkToFit="1"/>
      <protection/>
    </xf>
    <xf numFmtId="49" fontId="58" fillId="0" borderId="26" xfId="52" applyNumberFormat="1" applyFont="1" applyBorder="1" applyProtection="1">
      <alignment horizontal="left" vertical="top" shrinkToFit="1"/>
      <protection/>
    </xf>
    <xf numFmtId="0" fontId="4" fillId="36" borderId="0" xfId="40" applyNumberFormat="1" applyFont="1" applyFill="1" applyBorder="1" applyAlignment="1" applyProtection="1">
      <alignment horizontal="center" wrapText="1"/>
      <protection/>
    </xf>
    <xf numFmtId="0" fontId="6" fillId="36" borderId="27" xfId="45" applyNumberFormat="1" applyFont="1" applyFill="1" applyBorder="1" applyAlignment="1" applyProtection="1">
      <alignment horizontal="center" vertical="center" wrapText="1"/>
      <protection/>
    </xf>
    <xf numFmtId="0" fontId="6" fillId="36" borderId="28" xfId="45" applyNumberFormat="1" applyFont="1" applyFill="1" applyBorder="1" applyAlignment="1" applyProtection="1">
      <alignment horizontal="center" vertical="center" wrapText="1"/>
      <protection/>
    </xf>
    <xf numFmtId="0" fontId="6" fillId="36" borderId="27" xfId="45" applyNumberFormat="1" applyFont="1" applyFill="1" applyBorder="1" applyAlignment="1" applyProtection="1">
      <alignment horizontal="center" vertical="top" wrapText="1"/>
      <protection/>
    </xf>
    <xf numFmtId="0" fontId="6" fillId="36" borderId="28" xfId="45" applyNumberFormat="1" applyFont="1" applyFill="1" applyBorder="1" applyAlignment="1" applyProtection="1">
      <alignment horizontal="center" vertical="top" wrapText="1"/>
      <protection/>
    </xf>
    <xf numFmtId="0" fontId="56" fillId="0" borderId="0" xfId="42" applyNumberFormat="1" applyFont="1" applyBorder="1" applyProtection="1">
      <alignment horizontal="center"/>
      <protection/>
    </xf>
    <xf numFmtId="0" fontId="58" fillId="0" borderId="17" xfId="45" applyNumberFormat="1" applyFont="1" applyFill="1" applyBorder="1" applyProtection="1">
      <alignment horizontal="center" vertical="center" wrapText="1"/>
      <protection/>
    </xf>
    <xf numFmtId="0" fontId="58" fillId="0" borderId="26" xfId="45" applyNumberFormat="1" applyFont="1" applyFill="1" applyBorder="1" applyProtection="1">
      <alignment horizontal="center" vertical="center" wrapText="1"/>
      <protection/>
    </xf>
    <xf numFmtId="0" fontId="58" fillId="0" borderId="18" xfId="45" applyNumberFormat="1" applyFont="1" applyFill="1" applyBorder="1" applyAlignment="1" applyProtection="1">
      <alignment horizontal="center" vertical="center" wrapText="1"/>
      <protection/>
    </xf>
    <xf numFmtId="0" fontId="58" fillId="0" borderId="29" xfId="45" applyNumberFormat="1" applyFont="1" applyFill="1" applyBorder="1" applyAlignment="1" applyProtection="1">
      <alignment horizontal="center" vertical="center" wrapText="1"/>
      <protection/>
    </xf>
    <xf numFmtId="0" fontId="57" fillId="0" borderId="14" xfId="45" applyNumberFormat="1" applyFont="1" applyFill="1" applyBorder="1" applyAlignment="1" applyProtection="1">
      <alignment horizontal="center" vertical="center" wrapText="1"/>
      <protection/>
    </xf>
    <xf numFmtId="0" fontId="4" fillId="0" borderId="0" xfId="40" applyNumberFormat="1" applyFont="1" applyFill="1" applyBorder="1" applyAlignment="1" applyProtection="1">
      <alignment horizontal="justify" vertical="center" wrapText="1"/>
      <protection/>
    </xf>
    <xf numFmtId="0" fontId="55" fillId="37" borderId="0" xfId="39" applyNumberFormat="1" applyFont="1" applyFill="1" applyBorder="1" applyProtection="1">
      <alignment horizontal="left" wrapText="1"/>
      <protection/>
    </xf>
    <xf numFmtId="0" fontId="58" fillId="0" borderId="3" xfId="45" applyNumberFormat="1" applyFont="1" applyFill="1" applyBorder="1" applyProtection="1">
      <alignment horizontal="center" vertical="center" wrapText="1"/>
      <protection/>
    </xf>
    <xf numFmtId="0" fontId="58" fillId="0" borderId="0" xfId="39" applyNumberFormat="1" applyFont="1" applyBorder="1" applyProtection="1">
      <alignment horizontal="left" wrapText="1"/>
      <protection/>
    </xf>
    <xf numFmtId="0" fontId="58" fillId="0" borderId="1" xfId="43" applyNumberFormat="1" applyFont="1" applyBorder="1" applyProtection="1">
      <alignment horizontal="right"/>
      <protection/>
    </xf>
    <xf numFmtId="0" fontId="58" fillId="0" borderId="0" xfId="43" applyNumberFormat="1" applyFont="1" applyBorder="1" applyProtection="1">
      <alignment horizontal="right"/>
      <protection/>
    </xf>
    <xf numFmtId="0" fontId="57" fillId="0" borderId="14" xfId="45" applyNumberFormat="1" applyFont="1" applyFill="1" applyBorder="1" applyProtection="1">
      <alignment horizontal="center" vertical="center" wrapText="1"/>
      <protection/>
    </xf>
    <xf numFmtId="0" fontId="56" fillId="0" borderId="0" xfId="41" applyNumberFormat="1" applyFont="1" applyBorder="1" applyProtection="1">
      <alignment horizont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2 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showGridLines="0" showZeros="0" tabSelected="1" zoomScalePageLayoutView="0" workbookViewId="0" topLeftCell="B38">
      <selection activeCell="AI53" sqref="AI53"/>
    </sheetView>
  </sheetViews>
  <sheetFormatPr defaultColWidth="8.8515625" defaultRowHeight="15" outlineLevelRow="3"/>
  <cols>
    <col min="1" max="1" width="110.421875" style="7" hidden="1" customWidth="1"/>
    <col min="2" max="2" width="46.421875" style="10" customWidth="1"/>
    <col min="3" max="3" width="21.140625" style="32" customWidth="1"/>
    <col min="4" max="16" width="8.8515625" style="32" hidden="1" customWidth="1"/>
    <col min="17" max="17" width="15.140625" style="32" hidden="1" customWidth="1"/>
    <col min="18" max="23" width="8.8515625" style="10" hidden="1" customWidth="1"/>
    <col min="24" max="24" width="15.28125" style="10" hidden="1" customWidth="1"/>
    <col min="25" max="32" width="8.8515625" style="10" hidden="1" customWidth="1"/>
    <col min="33" max="33" width="0.13671875" style="10" hidden="1" customWidth="1"/>
    <col min="34" max="34" width="14.421875" style="10" hidden="1" customWidth="1"/>
    <col min="35" max="35" width="13.7109375" style="6" customWidth="1"/>
    <col min="36" max="16384" width="8.8515625" style="7" customWidth="1"/>
  </cols>
  <sheetData>
    <row r="1" spans="1:35" s="2" customFormat="1" ht="14.25" customHeight="1">
      <c r="A1" s="1"/>
      <c r="B1" s="1"/>
      <c r="C1" s="65" t="s">
        <v>117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s="2" customFormat="1" ht="132.75" customHeight="1">
      <c r="A2" s="1"/>
      <c r="B2" s="1"/>
      <c r="C2" s="76" t="s">
        <v>159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</row>
    <row r="3" spans="3:35" s="3" customFormat="1" ht="33" customHeight="1">
      <c r="C3" s="55" t="s">
        <v>109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35" s="3" customFormat="1" ht="82.5" customHeight="1">
      <c r="A4" s="5"/>
      <c r="B4" s="5"/>
      <c r="C4" s="54" t="s">
        <v>158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5" ht="27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4"/>
    </row>
    <row r="6" spans="1:35" ht="75.75" customHeight="1">
      <c r="A6" s="8"/>
      <c r="B6" s="53" t="s">
        <v>118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</row>
    <row r="7" spans="1:33" ht="0" customHeight="1" hidden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9"/>
      <c r="AG7" s="9"/>
    </row>
    <row r="8" spans="1:33" ht="15" customHeight="1" hidden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11"/>
      <c r="AG8" s="11"/>
    </row>
    <row r="9" spans="1:33" ht="14.25" customHeight="1">
      <c r="A9" s="80" t="s">
        <v>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0"/>
      <c r="AA9" s="80"/>
      <c r="AB9" s="80"/>
      <c r="AC9" s="80"/>
      <c r="AD9" s="80"/>
      <c r="AE9" s="80"/>
      <c r="AF9" s="80"/>
      <c r="AG9" s="80"/>
    </row>
    <row r="10" spans="1:35" ht="14.25" customHeight="1">
      <c r="A10" s="33"/>
      <c r="B10" s="73" t="s">
        <v>106</v>
      </c>
      <c r="C10" s="75" t="s">
        <v>107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6" t="s">
        <v>108</v>
      </c>
      <c r="R10" s="57"/>
      <c r="S10" s="57"/>
      <c r="T10" s="57"/>
      <c r="U10" s="57"/>
      <c r="V10" s="57"/>
      <c r="W10" s="57"/>
      <c r="X10" s="57"/>
      <c r="Y10" s="58"/>
      <c r="Z10" s="13"/>
      <c r="AA10" s="13"/>
      <c r="AB10" s="13"/>
      <c r="AC10" s="13"/>
      <c r="AD10" s="13"/>
      <c r="AE10" s="13"/>
      <c r="AF10" s="13"/>
      <c r="AG10" s="13"/>
      <c r="AH10" s="66" t="s">
        <v>129</v>
      </c>
      <c r="AI10" s="68" t="s">
        <v>108</v>
      </c>
    </row>
    <row r="11" spans="1:35" ht="52.5" customHeight="1">
      <c r="A11" s="14" t="s">
        <v>1</v>
      </c>
      <c r="B11" s="74"/>
      <c r="C11" s="75"/>
      <c r="D11" s="34" t="s">
        <v>1</v>
      </c>
      <c r="E11" s="34" t="s">
        <v>1</v>
      </c>
      <c r="F11" s="82" t="s">
        <v>2</v>
      </c>
      <c r="G11" s="82"/>
      <c r="H11" s="82"/>
      <c r="I11" s="82" t="s">
        <v>3</v>
      </c>
      <c r="J11" s="82"/>
      <c r="K11" s="82"/>
      <c r="L11" s="34" t="s">
        <v>1</v>
      </c>
      <c r="M11" s="34" t="s">
        <v>1</v>
      </c>
      <c r="N11" s="34" t="s">
        <v>1</v>
      </c>
      <c r="O11" s="34" t="s">
        <v>1</v>
      </c>
      <c r="P11" s="34" t="s">
        <v>1</v>
      </c>
      <c r="Q11" s="59"/>
      <c r="R11" s="60"/>
      <c r="S11" s="60"/>
      <c r="T11" s="60"/>
      <c r="U11" s="60"/>
      <c r="V11" s="60"/>
      <c r="W11" s="60"/>
      <c r="X11" s="60"/>
      <c r="Y11" s="61"/>
      <c r="Z11" s="78" t="s">
        <v>4</v>
      </c>
      <c r="AA11" s="78"/>
      <c r="AB11" s="72"/>
      <c r="AC11" s="15" t="s">
        <v>1</v>
      </c>
      <c r="AD11" s="71" t="s">
        <v>5</v>
      </c>
      <c r="AE11" s="72"/>
      <c r="AF11" s="71" t="s">
        <v>6</v>
      </c>
      <c r="AG11" s="78"/>
      <c r="AH11" s="67"/>
      <c r="AI11" s="69"/>
    </row>
    <row r="12" spans="1:35" ht="14.25" customHeight="1">
      <c r="A12" s="16" t="s">
        <v>7</v>
      </c>
      <c r="B12" s="17" t="s">
        <v>8</v>
      </c>
      <c r="C12" s="18" t="s">
        <v>7</v>
      </c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20">
        <v>4554300</v>
      </c>
      <c r="P12" s="20">
        <v>2077100</v>
      </c>
      <c r="Q12" s="39">
        <f aca="true" t="shared" si="0" ref="Q12:AI12">Q13+Q18+Q26+Q29+Q35+Q39+Q42+Q47</f>
        <v>6262670</v>
      </c>
      <c r="R12" s="39">
        <f t="shared" si="0"/>
        <v>6631400</v>
      </c>
      <c r="S12" s="39">
        <f t="shared" si="0"/>
        <v>6631400</v>
      </c>
      <c r="T12" s="39">
        <f t="shared" si="0"/>
        <v>0</v>
      </c>
      <c r="U12" s="39">
        <f t="shared" si="0"/>
        <v>0</v>
      </c>
      <c r="V12" s="39">
        <f t="shared" si="0"/>
        <v>0</v>
      </c>
      <c r="W12" s="39">
        <f t="shared" si="0"/>
        <v>0</v>
      </c>
      <c r="X12" s="39">
        <f t="shared" si="0"/>
        <v>0</v>
      </c>
      <c r="Y12" s="39">
        <f t="shared" si="0"/>
        <v>5145172.090000001</v>
      </c>
      <c r="Z12" s="39">
        <f t="shared" si="0"/>
        <v>0</v>
      </c>
      <c r="AA12" s="39">
        <f t="shared" si="0"/>
        <v>5145172.090000001</v>
      </c>
      <c r="AB12" s="39">
        <f t="shared" si="0"/>
        <v>5145172.090000001</v>
      </c>
      <c r="AC12" s="39">
        <f t="shared" si="0"/>
        <v>5145172.090000001</v>
      </c>
      <c r="AD12" s="39">
        <f t="shared" si="0"/>
        <v>1486227.9100000001</v>
      </c>
      <c r="AE12" s="39">
        <f t="shared" si="0"/>
        <v>13.333156474190645</v>
      </c>
      <c r="AF12" s="39">
        <f t="shared" si="0"/>
        <v>0</v>
      </c>
      <c r="AG12" s="39">
        <f t="shared" si="0"/>
        <v>0</v>
      </c>
      <c r="AH12" s="39">
        <f t="shared" si="0"/>
        <v>71300</v>
      </c>
      <c r="AI12" s="39">
        <f t="shared" si="0"/>
        <v>6333970</v>
      </c>
    </row>
    <row r="13" spans="1:35" ht="14.25" customHeight="1" outlineLevel="1">
      <c r="A13" s="16" t="s">
        <v>9</v>
      </c>
      <c r="B13" s="17" t="s">
        <v>10</v>
      </c>
      <c r="C13" s="21" t="s">
        <v>9</v>
      </c>
      <c r="D13" s="21"/>
      <c r="E13" s="21"/>
      <c r="F13" s="22"/>
      <c r="G13" s="21"/>
      <c r="H13" s="21"/>
      <c r="I13" s="21"/>
      <c r="J13" s="21"/>
      <c r="K13" s="21"/>
      <c r="L13" s="21"/>
      <c r="M13" s="21"/>
      <c r="N13" s="21"/>
      <c r="O13" s="23">
        <v>2408100</v>
      </c>
      <c r="P13" s="23">
        <v>0</v>
      </c>
      <c r="Q13" s="40">
        <f>Q14</f>
        <v>3036270</v>
      </c>
      <c r="R13" s="40">
        <f aca="true" t="shared" si="1" ref="R13:AI13">R14</f>
        <v>2408100</v>
      </c>
      <c r="S13" s="40">
        <f t="shared" si="1"/>
        <v>2408100</v>
      </c>
      <c r="T13" s="40">
        <f t="shared" si="1"/>
        <v>0</v>
      </c>
      <c r="U13" s="40">
        <f t="shared" si="1"/>
        <v>0</v>
      </c>
      <c r="V13" s="40">
        <f t="shared" si="1"/>
        <v>0</v>
      </c>
      <c r="W13" s="40">
        <f t="shared" si="1"/>
        <v>0</v>
      </c>
      <c r="X13" s="40">
        <f t="shared" si="1"/>
        <v>0</v>
      </c>
      <c r="Y13" s="40">
        <f t="shared" si="1"/>
        <v>2061716.41</v>
      </c>
      <c r="Z13" s="40">
        <f t="shared" si="1"/>
        <v>0</v>
      </c>
      <c r="AA13" s="40">
        <f t="shared" si="1"/>
        <v>2061716.41</v>
      </c>
      <c r="AB13" s="40">
        <f t="shared" si="1"/>
        <v>2061716.41</v>
      </c>
      <c r="AC13" s="40">
        <f t="shared" si="1"/>
        <v>2061716.41</v>
      </c>
      <c r="AD13" s="40">
        <f t="shared" si="1"/>
        <v>346383.58999999997</v>
      </c>
      <c r="AE13" s="40">
        <f t="shared" si="1"/>
        <v>3.486830627523297</v>
      </c>
      <c r="AF13" s="40">
        <f t="shared" si="1"/>
        <v>0</v>
      </c>
      <c r="AG13" s="40">
        <f t="shared" si="1"/>
        <v>0</v>
      </c>
      <c r="AH13" s="40">
        <f t="shared" si="1"/>
        <v>0</v>
      </c>
      <c r="AI13" s="40">
        <f t="shared" si="1"/>
        <v>3036270</v>
      </c>
    </row>
    <row r="14" spans="1:35" ht="14.25" customHeight="1" outlineLevel="2">
      <c r="A14" s="16" t="s">
        <v>11</v>
      </c>
      <c r="B14" s="17" t="s">
        <v>12</v>
      </c>
      <c r="C14" s="21" t="s">
        <v>11</v>
      </c>
      <c r="D14" s="21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3">
        <v>2408100</v>
      </c>
      <c r="P14" s="23">
        <v>0</v>
      </c>
      <c r="Q14" s="40">
        <f>Q15+Q16+Q17</f>
        <v>3036270</v>
      </c>
      <c r="R14" s="40">
        <f aca="true" t="shared" si="2" ref="R14:AI14">R15+R16+R17</f>
        <v>2408100</v>
      </c>
      <c r="S14" s="40">
        <f t="shared" si="2"/>
        <v>2408100</v>
      </c>
      <c r="T14" s="40">
        <f t="shared" si="2"/>
        <v>0</v>
      </c>
      <c r="U14" s="40">
        <f t="shared" si="2"/>
        <v>0</v>
      </c>
      <c r="V14" s="40">
        <f t="shared" si="2"/>
        <v>0</v>
      </c>
      <c r="W14" s="40">
        <f t="shared" si="2"/>
        <v>0</v>
      </c>
      <c r="X14" s="40">
        <f t="shared" si="2"/>
        <v>0</v>
      </c>
      <c r="Y14" s="40">
        <f t="shared" si="2"/>
        <v>2061716.41</v>
      </c>
      <c r="Z14" s="40">
        <f t="shared" si="2"/>
        <v>0</v>
      </c>
      <c r="AA14" s="40">
        <f t="shared" si="2"/>
        <v>2061716.41</v>
      </c>
      <c r="AB14" s="40">
        <f t="shared" si="2"/>
        <v>2061716.41</v>
      </c>
      <c r="AC14" s="40">
        <f t="shared" si="2"/>
        <v>2061716.41</v>
      </c>
      <c r="AD14" s="40">
        <f t="shared" si="2"/>
        <v>346383.58999999997</v>
      </c>
      <c r="AE14" s="40">
        <f t="shared" si="2"/>
        <v>3.486830627523297</v>
      </c>
      <c r="AF14" s="40">
        <f t="shared" si="2"/>
        <v>0</v>
      </c>
      <c r="AG14" s="40">
        <f t="shared" si="2"/>
        <v>0</v>
      </c>
      <c r="AH14" s="40">
        <f t="shared" si="2"/>
        <v>0</v>
      </c>
      <c r="AI14" s="40">
        <f t="shared" si="2"/>
        <v>3036270</v>
      </c>
    </row>
    <row r="15" spans="1:35" ht="84" customHeight="1" outlineLevel="3">
      <c r="A15" s="16" t="s">
        <v>13</v>
      </c>
      <c r="B15" s="17" t="s">
        <v>14</v>
      </c>
      <c r="C15" s="21" t="s">
        <v>136</v>
      </c>
      <c r="D15" s="21"/>
      <c r="E15" s="21"/>
      <c r="F15" s="22"/>
      <c r="G15" s="21"/>
      <c r="H15" s="21"/>
      <c r="I15" s="21"/>
      <c r="J15" s="21"/>
      <c r="K15" s="21"/>
      <c r="L15" s="21"/>
      <c r="M15" s="21"/>
      <c r="N15" s="21"/>
      <c r="O15" s="23">
        <v>2389100</v>
      </c>
      <c r="P15" s="23">
        <v>0</v>
      </c>
      <c r="Q15" s="40">
        <v>3008900</v>
      </c>
      <c r="R15" s="41">
        <v>2389100</v>
      </c>
      <c r="S15" s="41">
        <v>2389100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2037610.32</v>
      </c>
      <c r="Z15" s="41">
        <v>0</v>
      </c>
      <c r="AA15" s="41">
        <v>2037610.32</v>
      </c>
      <c r="AB15" s="41">
        <v>2037610.32</v>
      </c>
      <c r="AC15" s="41">
        <v>2037610.32</v>
      </c>
      <c r="AD15" s="41">
        <v>351489.68</v>
      </c>
      <c r="AE15" s="42">
        <v>0.8528777866142062</v>
      </c>
      <c r="AF15" s="41">
        <v>0</v>
      </c>
      <c r="AG15" s="43"/>
      <c r="AH15" s="44">
        <f aca="true" t="shared" si="3" ref="AH15:AH68">AI15-Q15</f>
        <v>0</v>
      </c>
      <c r="AI15" s="37">
        <f>Q15</f>
        <v>3008900</v>
      </c>
    </row>
    <row r="16" spans="1:35" ht="120" customHeight="1" outlineLevel="3">
      <c r="A16" s="16" t="s">
        <v>81</v>
      </c>
      <c r="B16" s="17" t="s">
        <v>82</v>
      </c>
      <c r="C16" s="21" t="s">
        <v>137</v>
      </c>
      <c r="D16" s="21"/>
      <c r="E16" s="21"/>
      <c r="F16" s="22"/>
      <c r="G16" s="21"/>
      <c r="H16" s="21"/>
      <c r="I16" s="21"/>
      <c r="J16" s="21"/>
      <c r="K16" s="21"/>
      <c r="L16" s="21"/>
      <c r="M16" s="21"/>
      <c r="N16" s="21"/>
      <c r="O16" s="23">
        <v>11000</v>
      </c>
      <c r="P16" s="23">
        <v>0</v>
      </c>
      <c r="Q16" s="40">
        <v>12100</v>
      </c>
      <c r="R16" s="41">
        <v>11000</v>
      </c>
      <c r="S16" s="41">
        <v>11000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11126.38</v>
      </c>
      <c r="Z16" s="41">
        <v>0</v>
      </c>
      <c r="AA16" s="41">
        <v>11126.38</v>
      </c>
      <c r="AB16" s="41">
        <v>11126.38</v>
      </c>
      <c r="AC16" s="41">
        <v>11126.38</v>
      </c>
      <c r="AD16" s="41">
        <v>-126.38</v>
      </c>
      <c r="AE16" s="42">
        <v>1.011489090909091</v>
      </c>
      <c r="AF16" s="41">
        <v>0</v>
      </c>
      <c r="AG16" s="43"/>
      <c r="AH16" s="44">
        <f t="shared" si="3"/>
        <v>0</v>
      </c>
      <c r="AI16" s="37">
        <f>Q16</f>
        <v>12100</v>
      </c>
    </row>
    <row r="17" spans="1:35" ht="52.5" customHeight="1" outlineLevel="3">
      <c r="A17" s="16" t="s">
        <v>15</v>
      </c>
      <c r="B17" s="17" t="s">
        <v>16</v>
      </c>
      <c r="C17" s="21" t="s">
        <v>138</v>
      </c>
      <c r="D17" s="21"/>
      <c r="E17" s="21"/>
      <c r="F17" s="22"/>
      <c r="G17" s="21"/>
      <c r="H17" s="21"/>
      <c r="I17" s="21"/>
      <c r="J17" s="21"/>
      <c r="K17" s="21"/>
      <c r="L17" s="21"/>
      <c r="M17" s="21"/>
      <c r="N17" s="21"/>
      <c r="O17" s="23">
        <v>8000</v>
      </c>
      <c r="P17" s="23">
        <v>0</v>
      </c>
      <c r="Q17" s="40">
        <v>15270</v>
      </c>
      <c r="R17" s="41">
        <v>8000</v>
      </c>
      <c r="S17" s="41">
        <v>8000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12979.71</v>
      </c>
      <c r="Z17" s="41">
        <v>0</v>
      </c>
      <c r="AA17" s="41">
        <v>12979.71</v>
      </c>
      <c r="AB17" s="41">
        <v>12979.71</v>
      </c>
      <c r="AC17" s="41">
        <v>12979.71</v>
      </c>
      <c r="AD17" s="41">
        <v>-4979.71</v>
      </c>
      <c r="AE17" s="42">
        <v>1.62246375</v>
      </c>
      <c r="AF17" s="41">
        <v>0</v>
      </c>
      <c r="AG17" s="43"/>
      <c r="AH17" s="44">
        <f t="shared" si="3"/>
        <v>0</v>
      </c>
      <c r="AI17" s="37">
        <f>Q17</f>
        <v>15270</v>
      </c>
    </row>
    <row r="18" spans="1:35" ht="39" customHeight="1" outlineLevel="1">
      <c r="A18" s="16" t="s">
        <v>17</v>
      </c>
      <c r="B18" s="17" t="s">
        <v>18</v>
      </c>
      <c r="C18" s="21" t="s">
        <v>17</v>
      </c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3">
        <v>925900</v>
      </c>
      <c r="P18" s="23">
        <v>0</v>
      </c>
      <c r="Q18" s="40">
        <f>Q19+Q20+Q21+Q22+Q23+Q25</f>
        <v>757800</v>
      </c>
      <c r="R18" s="40">
        <f aca="true" t="shared" si="4" ref="R18:AG18">R19+R21+R23</f>
        <v>925900</v>
      </c>
      <c r="S18" s="40">
        <f t="shared" si="4"/>
        <v>925900</v>
      </c>
      <c r="T18" s="40">
        <f t="shared" si="4"/>
        <v>0</v>
      </c>
      <c r="U18" s="40">
        <f t="shared" si="4"/>
        <v>0</v>
      </c>
      <c r="V18" s="40">
        <f t="shared" si="4"/>
        <v>0</v>
      </c>
      <c r="W18" s="40">
        <f t="shared" si="4"/>
        <v>0</v>
      </c>
      <c r="X18" s="40">
        <f t="shared" si="4"/>
        <v>0</v>
      </c>
      <c r="Y18" s="40">
        <f t="shared" si="4"/>
        <v>952429.72</v>
      </c>
      <c r="Z18" s="40">
        <f t="shared" si="4"/>
        <v>0</v>
      </c>
      <c r="AA18" s="40">
        <f t="shared" si="4"/>
        <v>952429.72</v>
      </c>
      <c r="AB18" s="40">
        <f t="shared" si="4"/>
        <v>952429.72</v>
      </c>
      <c r="AC18" s="40">
        <f t="shared" si="4"/>
        <v>952429.72</v>
      </c>
      <c r="AD18" s="40">
        <f t="shared" si="4"/>
        <v>-26529.720000000005</v>
      </c>
      <c r="AE18" s="40">
        <f t="shared" si="4"/>
        <v>2.796126818561162</v>
      </c>
      <c r="AF18" s="40">
        <f t="shared" si="4"/>
        <v>0</v>
      </c>
      <c r="AG18" s="40">
        <f t="shared" si="4"/>
        <v>0</v>
      </c>
      <c r="AH18" s="44">
        <f t="shared" si="3"/>
        <v>71300</v>
      </c>
      <c r="AI18" s="40">
        <f>AI19+AI20+AI21+AI22+AI23+AI25</f>
        <v>829100</v>
      </c>
    </row>
    <row r="19" spans="1:35" ht="78.75" customHeight="1" hidden="1" outlineLevel="3">
      <c r="A19" s="16" t="s">
        <v>19</v>
      </c>
      <c r="B19" s="17" t="s">
        <v>20</v>
      </c>
      <c r="C19" s="21" t="s">
        <v>139</v>
      </c>
      <c r="D19" s="21"/>
      <c r="E19" s="21"/>
      <c r="F19" s="22"/>
      <c r="G19" s="21"/>
      <c r="H19" s="21"/>
      <c r="I19" s="21"/>
      <c r="J19" s="21"/>
      <c r="K19" s="21"/>
      <c r="L19" s="21"/>
      <c r="M19" s="21"/>
      <c r="N19" s="21"/>
      <c r="O19" s="23">
        <v>250000</v>
      </c>
      <c r="P19" s="23">
        <v>0</v>
      </c>
      <c r="Q19" s="40">
        <v>85600</v>
      </c>
      <c r="R19" s="41">
        <v>250000</v>
      </c>
      <c r="S19" s="41">
        <v>250000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308056.62</v>
      </c>
      <c r="Z19" s="41">
        <v>0</v>
      </c>
      <c r="AA19" s="41">
        <v>308056.62</v>
      </c>
      <c r="AB19" s="41">
        <v>308056.62</v>
      </c>
      <c r="AC19" s="41">
        <v>308056.62</v>
      </c>
      <c r="AD19" s="41">
        <v>-58056.62</v>
      </c>
      <c r="AE19" s="42">
        <v>1.23222648</v>
      </c>
      <c r="AF19" s="41">
        <v>0</v>
      </c>
      <c r="AG19" s="43"/>
      <c r="AH19" s="44">
        <f t="shared" si="3"/>
        <v>-85600</v>
      </c>
      <c r="AI19" s="37">
        <f>Q19-85600</f>
        <v>0</v>
      </c>
    </row>
    <row r="20" spans="1:35" ht="122.25" customHeight="1" outlineLevel="3">
      <c r="A20" s="16"/>
      <c r="B20" s="35" t="s">
        <v>131</v>
      </c>
      <c r="C20" s="21" t="s">
        <v>142</v>
      </c>
      <c r="D20" s="21"/>
      <c r="E20" s="21"/>
      <c r="F20" s="22"/>
      <c r="G20" s="21"/>
      <c r="H20" s="21"/>
      <c r="I20" s="21"/>
      <c r="J20" s="21"/>
      <c r="K20" s="21"/>
      <c r="L20" s="21"/>
      <c r="M20" s="21"/>
      <c r="N20" s="21"/>
      <c r="O20" s="23"/>
      <c r="P20" s="23"/>
      <c r="Q20" s="40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2"/>
      <c r="AF20" s="41"/>
      <c r="AG20" s="43"/>
      <c r="AH20" s="44">
        <f t="shared" si="3"/>
        <v>156900</v>
      </c>
      <c r="AI20" s="37">
        <f>Q20+85600+71300</f>
        <v>156900</v>
      </c>
    </row>
    <row r="21" spans="1:35" ht="92.25" customHeight="1" hidden="1" outlineLevel="3">
      <c r="A21" s="16" t="s">
        <v>21</v>
      </c>
      <c r="B21" s="17" t="s">
        <v>22</v>
      </c>
      <c r="C21" s="21" t="s">
        <v>140</v>
      </c>
      <c r="D21" s="21"/>
      <c r="E21" s="21"/>
      <c r="F21" s="22"/>
      <c r="G21" s="21"/>
      <c r="H21" s="21"/>
      <c r="I21" s="21"/>
      <c r="J21" s="21"/>
      <c r="K21" s="21"/>
      <c r="L21" s="21"/>
      <c r="M21" s="21"/>
      <c r="N21" s="21"/>
      <c r="O21" s="23">
        <v>8000</v>
      </c>
      <c r="P21" s="23">
        <v>0</v>
      </c>
      <c r="Q21" s="40">
        <v>4500</v>
      </c>
      <c r="R21" s="41">
        <v>8000</v>
      </c>
      <c r="S21" s="41">
        <v>8000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4851.11</v>
      </c>
      <c r="Z21" s="41">
        <v>0</v>
      </c>
      <c r="AA21" s="41">
        <v>4851.11</v>
      </c>
      <c r="AB21" s="41">
        <v>4851.11</v>
      </c>
      <c r="AC21" s="41">
        <v>4851.11</v>
      </c>
      <c r="AD21" s="41">
        <v>3148.89</v>
      </c>
      <c r="AE21" s="42">
        <v>0.60638875</v>
      </c>
      <c r="AF21" s="41">
        <v>0</v>
      </c>
      <c r="AG21" s="43"/>
      <c r="AH21" s="44">
        <f t="shared" si="3"/>
        <v>-4500</v>
      </c>
      <c r="AI21" s="37">
        <f>Q21-4500</f>
        <v>0</v>
      </c>
    </row>
    <row r="22" spans="1:35" ht="141" customHeight="1" outlineLevel="3">
      <c r="A22" s="16"/>
      <c r="B22" s="35" t="s">
        <v>132</v>
      </c>
      <c r="C22" s="36" t="s">
        <v>133</v>
      </c>
      <c r="D22" s="21"/>
      <c r="E22" s="21"/>
      <c r="F22" s="22"/>
      <c r="G22" s="21"/>
      <c r="H22" s="21"/>
      <c r="I22" s="21"/>
      <c r="J22" s="21"/>
      <c r="K22" s="21"/>
      <c r="L22" s="21"/>
      <c r="M22" s="21"/>
      <c r="N22" s="21"/>
      <c r="O22" s="23"/>
      <c r="P22" s="23"/>
      <c r="Q22" s="40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  <c r="AF22" s="41"/>
      <c r="AG22" s="43"/>
      <c r="AH22" s="44">
        <f t="shared" si="3"/>
        <v>4500</v>
      </c>
      <c r="AI22" s="37">
        <f>Q22+4500</f>
        <v>4500</v>
      </c>
    </row>
    <row r="23" spans="1:35" ht="78.75" customHeight="1" hidden="1" outlineLevel="3">
      <c r="A23" s="16" t="s">
        <v>23</v>
      </c>
      <c r="B23" s="17" t="s">
        <v>24</v>
      </c>
      <c r="C23" s="21" t="s">
        <v>141</v>
      </c>
      <c r="D23" s="21"/>
      <c r="E23" s="21"/>
      <c r="F23" s="22"/>
      <c r="G23" s="21"/>
      <c r="H23" s="21"/>
      <c r="I23" s="21"/>
      <c r="J23" s="21"/>
      <c r="K23" s="21"/>
      <c r="L23" s="21"/>
      <c r="M23" s="21"/>
      <c r="N23" s="21"/>
      <c r="O23" s="23">
        <v>667900</v>
      </c>
      <c r="P23" s="23">
        <v>0</v>
      </c>
      <c r="Q23" s="40">
        <v>667700</v>
      </c>
      <c r="R23" s="41">
        <v>667900</v>
      </c>
      <c r="S23" s="41">
        <v>667900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639521.99</v>
      </c>
      <c r="Z23" s="41">
        <v>0</v>
      </c>
      <c r="AA23" s="41">
        <v>639521.99</v>
      </c>
      <c r="AB23" s="41">
        <v>639521.99</v>
      </c>
      <c r="AC23" s="41">
        <v>639521.99</v>
      </c>
      <c r="AD23" s="41">
        <v>28378.01</v>
      </c>
      <c r="AE23" s="42">
        <v>0.9575115885611618</v>
      </c>
      <c r="AF23" s="41">
        <v>0</v>
      </c>
      <c r="AG23" s="43"/>
      <c r="AH23" s="44">
        <f t="shared" si="3"/>
        <v>-667700</v>
      </c>
      <c r="AI23" s="37">
        <f>Q23-667700</f>
        <v>0</v>
      </c>
    </row>
    <row r="24" spans="1:35" ht="78.75" customHeight="1" hidden="1" outlineLevel="3">
      <c r="A24" s="16" t="s">
        <v>25</v>
      </c>
      <c r="B24" s="17" t="s">
        <v>26</v>
      </c>
      <c r="C24" s="21" t="s">
        <v>25</v>
      </c>
      <c r="D24" s="21"/>
      <c r="E24" s="21"/>
      <c r="F24" s="22"/>
      <c r="G24" s="21"/>
      <c r="H24" s="21"/>
      <c r="I24" s="21"/>
      <c r="J24" s="21"/>
      <c r="K24" s="21"/>
      <c r="L24" s="21"/>
      <c r="M24" s="21"/>
      <c r="N24" s="21"/>
      <c r="O24" s="23">
        <v>0</v>
      </c>
      <c r="P24" s="23">
        <v>0</v>
      </c>
      <c r="Q24" s="45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-44027.15</v>
      </c>
      <c r="Z24" s="46">
        <v>0</v>
      </c>
      <c r="AA24" s="46">
        <v>-44027.15</v>
      </c>
      <c r="AB24" s="46">
        <v>-44027.15</v>
      </c>
      <c r="AC24" s="46">
        <v>-44027.15</v>
      </c>
      <c r="AD24" s="46">
        <v>44027.15</v>
      </c>
      <c r="AE24" s="47"/>
      <c r="AF24" s="46">
        <v>0</v>
      </c>
      <c r="AG24" s="48"/>
      <c r="AH24" s="44">
        <f t="shared" si="3"/>
        <v>0</v>
      </c>
      <c r="AI24" s="49">
        <f>Q24</f>
        <v>0</v>
      </c>
    </row>
    <row r="25" spans="1:35" ht="121.5" customHeight="1" outlineLevel="3">
      <c r="A25" s="16"/>
      <c r="B25" s="35" t="s">
        <v>134</v>
      </c>
      <c r="C25" s="36" t="s">
        <v>135</v>
      </c>
      <c r="D25" s="21"/>
      <c r="E25" s="21"/>
      <c r="F25" s="22"/>
      <c r="G25" s="21"/>
      <c r="H25" s="21"/>
      <c r="I25" s="21"/>
      <c r="J25" s="21"/>
      <c r="K25" s="21"/>
      <c r="L25" s="21"/>
      <c r="M25" s="21"/>
      <c r="N25" s="21"/>
      <c r="O25" s="23"/>
      <c r="P25" s="38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44">
        <f t="shared" si="3"/>
        <v>667700</v>
      </c>
      <c r="AI25" s="50">
        <f>Q25+667700</f>
        <v>667700</v>
      </c>
    </row>
    <row r="26" spans="1:35" ht="14.25" customHeight="1" outlineLevel="1">
      <c r="A26" s="16" t="s">
        <v>27</v>
      </c>
      <c r="B26" s="17" t="s">
        <v>28</v>
      </c>
      <c r="C26" s="21" t="s">
        <v>27</v>
      </c>
      <c r="D26" s="21"/>
      <c r="E26" s="21"/>
      <c r="F26" s="22"/>
      <c r="G26" s="21"/>
      <c r="H26" s="21"/>
      <c r="I26" s="21"/>
      <c r="J26" s="21"/>
      <c r="K26" s="21"/>
      <c r="L26" s="21"/>
      <c r="M26" s="21"/>
      <c r="N26" s="21"/>
      <c r="O26" s="23">
        <v>6000</v>
      </c>
      <c r="P26" s="23">
        <v>0</v>
      </c>
      <c r="Q26" s="39">
        <f>Q27</f>
        <v>4800</v>
      </c>
      <c r="R26" s="39">
        <f aca="true" t="shared" si="5" ref="R26:AI27">R27</f>
        <v>6000</v>
      </c>
      <c r="S26" s="39">
        <f t="shared" si="5"/>
        <v>6000</v>
      </c>
      <c r="T26" s="39">
        <f t="shared" si="5"/>
        <v>0</v>
      </c>
      <c r="U26" s="39">
        <f t="shared" si="5"/>
        <v>0</v>
      </c>
      <c r="V26" s="39">
        <f t="shared" si="5"/>
        <v>0</v>
      </c>
      <c r="W26" s="39">
        <f t="shared" si="5"/>
        <v>0</v>
      </c>
      <c r="X26" s="39">
        <f t="shared" si="5"/>
        <v>0</v>
      </c>
      <c r="Y26" s="39">
        <f t="shared" si="5"/>
        <v>2184.6</v>
      </c>
      <c r="Z26" s="39">
        <f t="shared" si="5"/>
        <v>0</v>
      </c>
      <c r="AA26" s="39">
        <f t="shared" si="5"/>
        <v>2184.6</v>
      </c>
      <c r="AB26" s="39">
        <f t="shared" si="5"/>
        <v>2184.6</v>
      </c>
      <c r="AC26" s="39">
        <f t="shared" si="5"/>
        <v>2184.6</v>
      </c>
      <c r="AD26" s="39">
        <f t="shared" si="5"/>
        <v>3815.4</v>
      </c>
      <c r="AE26" s="39">
        <f t="shared" si="5"/>
        <v>0.3641</v>
      </c>
      <c r="AF26" s="39">
        <f t="shared" si="5"/>
        <v>0</v>
      </c>
      <c r="AG26" s="39">
        <f t="shared" si="5"/>
        <v>0</v>
      </c>
      <c r="AH26" s="39">
        <f t="shared" si="5"/>
        <v>0</v>
      </c>
      <c r="AI26" s="39">
        <f t="shared" si="5"/>
        <v>4800</v>
      </c>
    </row>
    <row r="27" spans="1:35" ht="14.25" customHeight="1" outlineLevel="2">
      <c r="A27" s="16" t="s">
        <v>29</v>
      </c>
      <c r="B27" s="17" t="s">
        <v>30</v>
      </c>
      <c r="C27" s="21" t="s">
        <v>29</v>
      </c>
      <c r="D27" s="21"/>
      <c r="E27" s="21"/>
      <c r="F27" s="22"/>
      <c r="G27" s="21"/>
      <c r="H27" s="21"/>
      <c r="I27" s="21"/>
      <c r="J27" s="21"/>
      <c r="K27" s="21"/>
      <c r="L27" s="21"/>
      <c r="M27" s="21"/>
      <c r="N27" s="21"/>
      <c r="O27" s="23">
        <v>6000</v>
      </c>
      <c r="P27" s="23">
        <v>0</v>
      </c>
      <c r="Q27" s="40">
        <f>Q28</f>
        <v>4800</v>
      </c>
      <c r="R27" s="40">
        <f t="shared" si="5"/>
        <v>6000</v>
      </c>
      <c r="S27" s="40">
        <f t="shared" si="5"/>
        <v>6000</v>
      </c>
      <c r="T27" s="40">
        <f t="shared" si="5"/>
        <v>0</v>
      </c>
      <c r="U27" s="40">
        <f t="shared" si="5"/>
        <v>0</v>
      </c>
      <c r="V27" s="40">
        <f t="shared" si="5"/>
        <v>0</v>
      </c>
      <c r="W27" s="40">
        <f t="shared" si="5"/>
        <v>0</v>
      </c>
      <c r="X27" s="40">
        <f t="shared" si="5"/>
        <v>0</v>
      </c>
      <c r="Y27" s="40">
        <f t="shared" si="5"/>
        <v>2184.6</v>
      </c>
      <c r="Z27" s="40">
        <f t="shared" si="5"/>
        <v>0</v>
      </c>
      <c r="AA27" s="40">
        <f t="shared" si="5"/>
        <v>2184.6</v>
      </c>
      <c r="AB27" s="40">
        <f t="shared" si="5"/>
        <v>2184.6</v>
      </c>
      <c r="AC27" s="40">
        <f t="shared" si="5"/>
        <v>2184.6</v>
      </c>
      <c r="AD27" s="40">
        <f t="shared" si="5"/>
        <v>3815.4</v>
      </c>
      <c r="AE27" s="40">
        <f t="shared" si="5"/>
        <v>0.3641</v>
      </c>
      <c r="AF27" s="40">
        <f t="shared" si="5"/>
        <v>0</v>
      </c>
      <c r="AG27" s="40">
        <f t="shared" si="5"/>
        <v>0</v>
      </c>
      <c r="AH27" s="40">
        <f t="shared" si="5"/>
        <v>0</v>
      </c>
      <c r="AI27" s="40">
        <f t="shared" si="5"/>
        <v>4800</v>
      </c>
    </row>
    <row r="28" spans="1:35" ht="14.25" customHeight="1" outlineLevel="3">
      <c r="A28" s="16" t="s">
        <v>31</v>
      </c>
      <c r="B28" s="17" t="s">
        <v>32</v>
      </c>
      <c r="C28" s="21" t="s">
        <v>143</v>
      </c>
      <c r="D28" s="21"/>
      <c r="E28" s="21"/>
      <c r="F28" s="22"/>
      <c r="G28" s="21"/>
      <c r="H28" s="21"/>
      <c r="I28" s="21"/>
      <c r="J28" s="21"/>
      <c r="K28" s="21"/>
      <c r="L28" s="21"/>
      <c r="M28" s="21"/>
      <c r="N28" s="21"/>
      <c r="O28" s="23">
        <v>6000</v>
      </c>
      <c r="P28" s="23">
        <v>0</v>
      </c>
      <c r="Q28" s="40">
        <v>4800</v>
      </c>
      <c r="R28" s="41">
        <v>6000</v>
      </c>
      <c r="S28" s="41">
        <v>6000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2184.6</v>
      </c>
      <c r="Z28" s="41">
        <v>0</v>
      </c>
      <c r="AA28" s="41">
        <v>2184.6</v>
      </c>
      <c r="AB28" s="41">
        <v>2184.6</v>
      </c>
      <c r="AC28" s="41">
        <v>2184.6</v>
      </c>
      <c r="AD28" s="41">
        <v>3815.4</v>
      </c>
      <c r="AE28" s="42">
        <v>0.3641</v>
      </c>
      <c r="AF28" s="41">
        <v>0</v>
      </c>
      <c r="AG28" s="43"/>
      <c r="AH28" s="44">
        <f t="shared" si="3"/>
        <v>0</v>
      </c>
      <c r="AI28" s="37">
        <f>Q28</f>
        <v>4800</v>
      </c>
    </row>
    <row r="29" spans="1:35" ht="14.25" customHeight="1" outlineLevel="1">
      <c r="A29" s="16" t="s">
        <v>33</v>
      </c>
      <c r="B29" s="17" t="s">
        <v>34</v>
      </c>
      <c r="C29" s="21" t="s">
        <v>33</v>
      </c>
      <c r="D29" s="21"/>
      <c r="E29" s="21"/>
      <c r="F29" s="22"/>
      <c r="G29" s="21"/>
      <c r="H29" s="21"/>
      <c r="I29" s="21"/>
      <c r="J29" s="21"/>
      <c r="K29" s="21"/>
      <c r="L29" s="21"/>
      <c r="M29" s="21"/>
      <c r="N29" s="21"/>
      <c r="O29" s="23">
        <v>1177600</v>
      </c>
      <c r="P29" s="23">
        <v>0</v>
      </c>
      <c r="Q29" s="40">
        <f>Q30+Q32</f>
        <v>1470800</v>
      </c>
      <c r="R29" s="40">
        <f aca="true" t="shared" si="6" ref="R29:AI29">R30+R32</f>
        <v>1177600</v>
      </c>
      <c r="S29" s="40">
        <f t="shared" si="6"/>
        <v>1177600</v>
      </c>
      <c r="T29" s="40">
        <f t="shared" si="6"/>
        <v>0</v>
      </c>
      <c r="U29" s="40">
        <f t="shared" si="6"/>
        <v>0</v>
      </c>
      <c r="V29" s="40">
        <f t="shared" si="6"/>
        <v>0</v>
      </c>
      <c r="W29" s="40">
        <f t="shared" si="6"/>
        <v>0</v>
      </c>
      <c r="X29" s="40">
        <f t="shared" si="6"/>
        <v>0</v>
      </c>
      <c r="Y29" s="40">
        <f t="shared" si="6"/>
        <v>811285.35</v>
      </c>
      <c r="Z29" s="40">
        <f t="shared" si="6"/>
        <v>0</v>
      </c>
      <c r="AA29" s="40">
        <f t="shared" si="6"/>
        <v>811285.35</v>
      </c>
      <c r="AB29" s="40">
        <f t="shared" si="6"/>
        <v>811285.35</v>
      </c>
      <c r="AC29" s="40">
        <f t="shared" si="6"/>
        <v>811285.35</v>
      </c>
      <c r="AD29" s="40">
        <f t="shared" si="6"/>
        <v>366314.65</v>
      </c>
      <c r="AE29" s="40">
        <f t="shared" si="6"/>
        <v>2.002219494428491</v>
      </c>
      <c r="AF29" s="40">
        <f t="shared" si="6"/>
        <v>0</v>
      </c>
      <c r="AG29" s="40">
        <f t="shared" si="6"/>
        <v>0</v>
      </c>
      <c r="AH29" s="40">
        <f t="shared" si="6"/>
        <v>0</v>
      </c>
      <c r="AI29" s="40">
        <f t="shared" si="6"/>
        <v>1470800</v>
      </c>
    </row>
    <row r="30" spans="1:35" ht="14.25" customHeight="1" outlineLevel="2">
      <c r="A30" s="16" t="s">
        <v>35</v>
      </c>
      <c r="B30" s="17" t="s">
        <v>36</v>
      </c>
      <c r="C30" s="21" t="s">
        <v>35</v>
      </c>
      <c r="D30" s="21"/>
      <c r="E30" s="21"/>
      <c r="F30" s="22"/>
      <c r="G30" s="21"/>
      <c r="H30" s="21"/>
      <c r="I30" s="21"/>
      <c r="J30" s="21"/>
      <c r="K30" s="21"/>
      <c r="L30" s="21"/>
      <c r="M30" s="21"/>
      <c r="N30" s="21"/>
      <c r="O30" s="23">
        <v>371800</v>
      </c>
      <c r="P30" s="23">
        <v>0</v>
      </c>
      <c r="Q30" s="40">
        <f>Q31</f>
        <v>550300</v>
      </c>
      <c r="R30" s="40">
        <f aca="true" t="shared" si="7" ref="R30:AI30">R31</f>
        <v>371800</v>
      </c>
      <c r="S30" s="40">
        <f t="shared" si="7"/>
        <v>371800</v>
      </c>
      <c r="T30" s="40">
        <f t="shared" si="7"/>
        <v>0</v>
      </c>
      <c r="U30" s="40">
        <f t="shared" si="7"/>
        <v>0</v>
      </c>
      <c r="V30" s="40">
        <f t="shared" si="7"/>
        <v>0</v>
      </c>
      <c r="W30" s="40">
        <f t="shared" si="7"/>
        <v>0</v>
      </c>
      <c r="X30" s="40">
        <f t="shared" si="7"/>
        <v>0</v>
      </c>
      <c r="Y30" s="40">
        <f t="shared" si="7"/>
        <v>160983.9</v>
      </c>
      <c r="Z30" s="40">
        <f t="shared" si="7"/>
        <v>0</v>
      </c>
      <c r="AA30" s="40">
        <f t="shared" si="7"/>
        <v>160983.9</v>
      </c>
      <c r="AB30" s="40">
        <f t="shared" si="7"/>
        <v>160983.9</v>
      </c>
      <c r="AC30" s="40">
        <f t="shared" si="7"/>
        <v>160983.9</v>
      </c>
      <c r="AD30" s="40">
        <f t="shared" si="7"/>
        <v>210816.1</v>
      </c>
      <c r="AE30" s="40">
        <f t="shared" si="7"/>
        <v>0.43298520710059174</v>
      </c>
      <c r="AF30" s="40">
        <f t="shared" si="7"/>
        <v>0</v>
      </c>
      <c r="AG30" s="40">
        <f t="shared" si="7"/>
        <v>0</v>
      </c>
      <c r="AH30" s="40">
        <f t="shared" si="7"/>
        <v>0</v>
      </c>
      <c r="AI30" s="40">
        <f t="shared" si="7"/>
        <v>550300</v>
      </c>
    </row>
    <row r="31" spans="1:35" ht="52.5" customHeight="1" outlineLevel="3">
      <c r="A31" s="16" t="s">
        <v>37</v>
      </c>
      <c r="B31" s="17" t="s">
        <v>38</v>
      </c>
      <c r="C31" s="21" t="s">
        <v>144</v>
      </c>
      <c r="D31" s="21"/>
      <c r="E31" s="21"/>
      <c r="F31" s="22"/>
      <c r="G31" s="21"/>
      <c r="H31" s="21"/>
      <c r="I31" s="21"/>
      <c r="J31" s="21"/>
      <c r="K31" s="21"/>
      <c r="L31" s="21"/>
      <c r="M31" s="21"/>
      <c r="N31" s="21"/>
      <c r="O31" s="23">
        <v>371800</v>
      </c>
      <c r="P31" s="23">
        <v>0</v>
      </c>
      <c r="Q31" s="40">
        <v>550300</v>
      </c>
      <c r="R31" s="41">
        <v>371800</v>
      </c>
      <c r="S31" s="41">
        <v>371800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160983.9</v>
      </c>
      <c r="Z31" s="41">
        <v>0</v>
      </c>
      <c r="AA31" s="41">
        <v>160983.9</v>
      </c>
      <c r="AB31" s="41">
        <v>160983.9</v>
      </c>
      <c r="AC31" s="41">
        <v>160983.9</v>
      </c>
      <c r="AD31" s="41">
        <v>210816.1</v>
      </c>
      <c r="AE31" s="42">
        <v>0.43298520710059174</v>
      </c>
      <c r="AF31" s="41">
        <v>0</v>
      </c>
      <c r="AG31" s="43"/>
      <c r="AH31" s="44">
        <f t="shared" si="3"/>
        <v>0</v>
      </c>
      <c r="AI31" s="37">
        <f>Q31</f>
        <v>550300</v>
      </c>
    </row>
    <row r="32" spans="1:35" ht="14.25" customHeight="1" outlineLevel="2">
      <c r="A32" s="16" t="s">
        <v>39</v>
      </c>
      <c r="B32" s="17" t="s">
        <v>40</v>
      </c>
      <c r="C32" s="21" t="s">
        <v>39</v>
      </c>
      <c r="D32" s="21"/>
      <c r="E32" s="21"/>
      <c r="F32" s="22"/>
      <c r="G32" s="21"/>
      <c r="H32" s="21"/>
      <c r="I32" s="21"/>
      <c r="J32" s="21"/>
      <c r="K32" s="21"/>
      <c r="L32" s="21"/>
      <c r="M32" s="21"/>
      <c r="N32" s="21"/>
      <c r="O32" s="23">
        <v>805800</v>
      </c>
      <c r="P32" s="23">
        <v>0</v>
      </c>
      <c r="Q32" s="40">
        <f>Q33+Q34</f>
        <v>920500</v>
      </c>
      <c r="R32" s="40">
        <f aca="true" t="shared" si="8" ref="R32:AI32">R33+R34</f>
        <v>805800</v>
      </c>
      <c r="S32" s="40">
        <f t="shared" si="8"/>
        <v>805800</v>
      </c>
      <c r="T32" s="40">
        <f t="shared" si="8"/>
        <v>0</v>
      </c>
      <c r="U32" s="40">
        <f t="shared" si="8"/>
        <v>0</v>
      </c>
      <c r="V32" s="40">
        <f t="shared" si="8"/>
        <v>0</v>
      </c>
      <c r="W32" s="40">
        <f t="shared" si="8"/>
        <v>0</v>
      </c>
      <c r="X32" s="40">
        <f t="shared" si="8"/>
        <v>0</v>
      </c>
      <c r="Y32" s="40">
        <f t="shared" si="8"/>
        <v>650301.45</v>
      </c>
      <c r="Z32" s="40">
        <f t="shared" si="8"/>
        <v>0</v>
      </c>
      <c r="AA32" s="40">
        <f t="shared" si="8"/>
        <v>650301.45</v>
      </c>
      <c r="AB32" s="40">
        <f t="shared" si="8"/>
        <v>650301.45</v>
      </c>
      <c r="AC32" s="40">
        <f t="shared" si="8"/>
        <v>650301.45</v>
      </c>
      <c r="AD32" s="40">
        <f t="shared" si="8"/>
        <v>155498.55000000002</v>
      </c>
      <c r="AE32" s="40">
        <f t="shared" si="8"/>
        <v>1.569234287327899</v>
      </c>
      <c r="AF32" s="40">
        <f t="shared" si="8"/>
        <v>0</v>
      </c>
      <c r="AG32" s="40">
        <f t="shared" si="8"/>
        <v>0</v>
      </c>
      <c r="AH32" s="44">
        <f t="shared" si="3"/>
        <v>0</v>
      </c>
      <c r="AI32" s="40">
        <f t="shared" si="8"/>
        <v>920500</v>
      </c>
    </row>
    <row r="33" spans="1:35" ht="39" customHeight="1" outlineLevel="3">
      <c r="A33" s="16" t="s">
        <v>41</v>
      </c>
      <c r="B33" s="17" t="s">
        <v>42</v>
      </c>
      <c r="C33" s="21" t="s">
        <v>145</v>
      </c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3">
        <v>440000</v>
      </c>
      <c r="P33" s="23">
        <v>0</v>
      </c>
      <c r="Q33" s="40">
        <v>462100</v>
      </c>
      <c r="R33" s="41">
        <v>440000</v>
      </c>
      <c r="S33" s="41">
        <v>440000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452307.83</v>
      </c>
      <c r="Z33" s="41">
        <v>0</v>
      </c>
      <c r="AA33" s="41">
        <v>452307.83</v>
      </c>
      <c r="AB33" s="41">
        <v>452307.83</v>
      </c>
      <c r="AC33" s="41">
        <v>452307.83</v>
      </c>
      <c r="AD33" s="41">
        <v>-12307.83</v>
      </c>
      <c r="AE33" s="42">
        <v>1.0279723409090908</v>
      </c>
      <c r="AF33" s="41">
        <v>0</v>
      </c>
      <c r="AG33" s="43"/>
      <c r="AH33" s="44">
        <f t="shared" si="3"/>
        <v>0</v>
      </c>
      <c r="AI33" s="37">
        <f>Q33</f>
        <v>462100</v>
      </c>
    </row>
    <row r="34" spans="1:35" ht="39" customHeight="1" outlineLevel="3">
      <c r="A34" s="16" t="s">
        <v>43</v>
      </c>
      <c r="B34" s="17" t="s">
        <v>44</v>
      </c>
      <c r="C34" s="21" t="s">
        <v>146</v>
      </c>
      <c r="D34" s="21"/>
      <c r="E34" s="21"/>
      <c r="F34" s="22"/>
      <c r="G34" s="21"/>
      <c r="H34" s="21"/>
      <c r="I34" s="21"/>
      <c r="J34" s="21"/>
      <c r="K34" s="21"/>
      <c r="L34" s="21"/>
      <c r="M34" s="21"/>
      <c r="N34" s="21"/>
      <c r="O34" s="23">
        <v>365800</v>
      </c>
      <c r="P34" s="23">
        <v>0</v>
      </c>
      <c r="Q34" s="40">
        <v>458400</v>
      </c>
      <c r="R34" s="41">
        <v>365800</v>
      </c>
      <c r="S34" s="41">
        <v>365800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197993.62</v>
      </c>
      <c r="Z34" s="41">
        <v>0</v>
      </c>
      <c r="AA34" s="41">
        <v>197993.62</v>
      </c>
      <c r="AB34" s="41">
        <v>197993.62</v>
      </c>
      <c r="AC34" s="41">
        <v>197993.62</v>
      </c>
      <c r="AD34" s="41">
        <v>167806.38</v>
      </c>
      <c r="AE34" s="42">
        <v>0.5412619464188081</v>
      </c>
      <c r="AF34" s="41">
        <v>0</v>
      </c>
      <c r="AG34" s="43"/>
      <c r="AH34" s="44">
        <f t="shared" si="3"/>
        <v>0</v>
      </c>
      <c r="AI34" s="37">
        <f>Q34</f>
        <v>458400</v>
      </c>
    </row>
    <row r="35" spans="1:35" ht="52.5" customHeight="1" outlineLevel="1">
      <c r="A35" s="16" t="s">
        <v>45</v>
      </c>
      <c r="B35" s="17" t="s">
        <v>46</v>
      </c>
      <c r="C35" s="21" t="s">
        <v>45</v>
      </c>
      <c r="D35" s="21"/>
      <c r="E35" s="21"/>
      <c r="F35" s="22"/>
      <c r="G35" s="21"/>
      <c r="H35" s="21"/>
      <c r="I35" s="21"/>
      <c r="J35" s="21"/>
      <c r="K35" s="21"/>
      <c r="L35" s="21"/>
      <c r="M35" s="21"/>
      <c r="N35" s="21"/>
      <c r="O35" s="23">
        <v>36700</v>
      </c>
      <c r="P35" s="23">
        <v>1474600</v>
      </c>
      <c r="Q35" s="40">
        <f>Q36</f>
        <v>539100</v>
      </c>
      <c r="R35" s="40">
        <f aca="true" t="shared" si="9" ref="R35:AI35">R36</f>
        <v>1511300</v>
      </c>
      <c r="S35" s="40">
        <f t="shared" si="9"/>
        <v>1511300</v>
      </c>
      <c r="T35" s="40">
        <f t="shared" si="9"/>
        <v>0</v>
      </c>
      <c r="U35" s="40">
        <f t="shared" si="9"/>
        <v>0</v>
      </c>
      <c r="V35" s="40">
        <f t="shared" si="9"/>
        <v>0</v>
      </c>
      <c r="W35" s="40">
        <f t="shared" si="9"/>
        <v>0</v>
      </c>
      <c r="X35" s="40">
        <f t="shared" si="9"/>
        <v>0</v>
      </c>
      <c r="Y35" s="40">
        <f t="shared" si="9"/>
        <v>917160.23</v>
      </c>
      <c r="Z35" s="40">
        <f t="shared" si="9"/>
        <v>0</v>
      </c>
      <c r="AA35" s="40">
        <f t="shared" si="9"/>
        <v>917160.23</v>
      </c>
      <c r="AB35" s="40">
        <f t="shared" si="9"/>
        <v>917160.23</v>
      </c>
      <c r="AC35" s="40">
        <f t="shared" si="9"/>
        <v>917160.23</v>
      </c>
      <c r="AD35" s="40">
        <f t="shared" si="9"/>
        <v>594139.77</v>
      </c>
      <c r="AE35" s="40">
        <f t="shared" si="9"/>
        <v>3.2934864351253994</v>
      </c>
      <c r="AF35" s="40">
        <f t="shared" si="9"/>
        <v>0</v>
      </c>
      <c r="AG35" s="40">
        <f t="shared" si="9"/>
        <v>0</v>
      </c>
      <c r="AH35" s="44">
        <f t="shared" si="3"/>
        <v>0</v>
      </c>
      <c r="AI35" s="40">
        <f t="shared" si="9"/>
        <v>539100</v>
      </c>
    </row>
    <row r="36" spans="1:35" ht="92.25" customHeight="1" outlineLevel="2">
      <c r="A36" s="16" t="s">
        <v>47</v>
      </c>
      <c r="B36" s="17" t="s">
        <v>48</v>
      </c>
      <c r="C36" s="21" t="s">
        <v>47</v>
      </c>
      <c r="D36" s="21"/>
      <c r="E36" s="21"/>
      <c r="F36" s="22"/>
      <c r="G36" s="21"/>
      <c r="H36" s="21"/>
      <c r="I36" s="21"/>
      <c r="J36" s="21"/>
      <c r="K36" s="21"/>
      <c r="L36" s="21"/>
      <c r="M36" s="21"/>
      <c r="N36" s="21"/>
      <c r="O36" s="23">
        <v>36700</v>
      </c>
      <c r="P36" s="23">
        <v>1474600</v>
      </c>
      <c r="Q36" s="40">
        <f>Q37+Q38</f>
        <v>539100</v>
      </c>
      <c r="R36" s="40">
        <f aca="true" t="shared" si="10" ref="R36:AI36">R37+R38</f>
        <v>1511300</v>
      </c>
      <c r="S36" s="40">
        <f t="shared" si="10"/>
        <v>1511300</v>
      </c>
      <c r="T36" s="40">
        <f t="shared" si="10"/>
        <v>0</v>
      </c>
      <c r="U36" s="40">
        <f t="shared" si="10"/>
        <v>0</v>
      </c>
      <c r="V36" s="40">
        <f t="shared" si="10"/>
        <v>0</v>
      </c>
      <c r="W36" s="40">
        <f t="shared" si="10"/>
        <v>0</v>
      </c>
      <c r="X36" s="40">
        <f t="shared" si="10"/>
        <v>0</v>
      </c>
      <c r="Y36" s="40">
        <f t="shared" si="10"/>
        <v>917160.23</v>
      </c>
      <c r="Z36" s="40">
        <f t="shared" si="10"/>
        <v>0</v>
      </c>
      <c r="AA36" s="40">
        <f t="shared" si="10"/>
        <v>917160.23</v>
      </c>
      <c r="AB36" s="40">
        <f t="shared" si="10"/>
        <v>917160.23</v>
      </c>
      <c r="AC36" s="40">
        <f t="shared" si="10"/>
        <v>917160.23</v>
      </c>
      <c r="AD36" s="40">
        <f t="shared" si="10"/>
        <v>594139.77</v>
      </c>
      <c r="AE36" s="40">
        <f t="shared" si="10"/>
        <v>3.2934864351253994</v>
      </c>
      <c r="AF36" s="40">
        <f t="shared" si="10"/>
        <v>0</v>
      </c>
      <c r="AG36" s="40">
        <f t="shared" si="10"/>
        <v>0</v>
      </c>
      <c r="AH36" s="44">
        <f t="shared" si="3"/>
        <v>0</v>
      </c>
      <c r="AI36" s="40">
        <f t="shared" si="10"/>
        <v>539100</v>
      </c>
    </row>
    <row r="37" spans="1:35" ht="92.25" customHeight="1" outlineLevel="3">
      <c r="A37" s="16" t="s">
        <v>49</v>
      </c>
      <c r="B37" s="17" t="s">
        <v>50</v>
      </c>
      <c r="C37" s="21" t="s">
        <v>147</v>
      </c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21"/>
      <c r="O37" s="23">
        <v>0</v>
      </c>
      <c r="P37" s="23">
        <v>1471300</v>
      </c>
      <c r="Q37" s="40">
        <v>500000</v>
      </c>
      <c r="R37" s="41">
        <v>1471300</v>
      </c>
      <c r="S37" s="41">
        <v>1471300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807370.63</v>
      </c>
      <c r="Z37" s="41">
        <v>0</v>
      </c>
      <c r="AA37" s="41">
        <v>807370.63</v>
      </c>
      <c r="AB37" s="41">
        <v>807370.63</v>
      </c>
      <c r="AC37" s="41">
        <v>807370.63</v>
      </c>
      <c r="AD37" s="41">
        <v>663929.37</v>
      </c>
      <c r="AE37" s="42">
        <v>0.5487464351253993</v>
      </c>
      <c r="AF37" s="41">
        <v>0</v>
      </c>
      <c r="AG37" s="43"/>
      <c r="AH37" s="44">
        <f t="shared" si="3"/>
        <v>0</v>
      </c>
      <c r="AI37" s="37">
        <f>Q37</f>
        <v>500000</v>
      </c>
    </row>
    <row r="38" spans="1:35" ht="78.75" customHeight="1" outlineLevel="3">
      <c r="A38" s="16" t="s">
        <v>51</v>
      </c>
      <c r="B38" s="17" t="s">
        <v>52</v>
      </c>
      <c r="C38" s="21" t="s">
        <v>148</v>
      </c>
      <c r="D38" s="21"/>
      <c r="E38" s="21"/>
      <c r="F38" s="22"/>
      <c r="G38" s="21"/>
      <c r="H38" s="21"/>
      <c r="I38" s="21"/>
      <c r="J38" s="21"/>
      <c r="K38" s="21"/>
      <c r="L38" s="21"/>
      <c r="M38" s="21"/>
      <c r="N38" s="21"/>
      <c r="O38" s="23">
        <v>36700</v>
      </c>
      <c r="P38" s="23">
        <v>3300</v>
      </c>
      <c r="Q38" s="40">
        <v>39100</v>
      </c>
      <c r="R38" s="41">
        <v>40000</v>
      </c>
      <c r="S38" s="41">
        <v>40000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109789.6</v>
      </c>
      <c r="Z38" s="41">
        <v>0</v>
      </c>
      <c r="AA38" s="41">
        <v>109789.6</v>
      </c>
      <c r="AB38" s="41">
        <v>109789.6</v>
      </c>
      <c r="AC38" s="41">
        <v>109789.6</v>
      </c>
      <c r="AD38" s="41">
        <v>-69789.6</v>
      </c>
      <c r="AE38" s="42">
        <v>2.74474</v>
      </c>
      <c r="AF38" s="41">
        <v>0</v>
      </c>
      <c r="AG38" s="43"/>
      <c r="AH38" s="44">
        <f t="shared" si="3"/>
        <v>0</v>
      </c>
      <c r="AI38" s="37">
        <f>Q38</f>
        <v>39100</v>
      </c>
    </row>
    <row r="39" spans="1:35" ht="39" customHeight="1" outlineLevel="1">
      <c r="A39" s="16" t="s">
        <v>53</v>
      </c>
      <c r="B39" s="17" t="s">
        <v>54</v>
      </c>
      <c r="C39" s="21" t="s">
        <v>53</v>
      </c>
      <c r="D39" s="21"/>
      <c r="E39" s="21"/>
      <c r="F39" s="22"/>
      <c r="G39" s="21"/>
      <c r="H39" s="21"/>
      <c r="I39" s="21"/>
      <c r="J39" s="21"/>
      <c r="K39" s="21"/>
      <c r="L39" s="21"/>
      <c r="M39" s="21"/>
      <c r="N39" s="21"/>
      <c r="O39" s="23">
        <v>0</v>
      </c>
      <c r="P39" s="23">
        <v>0</v>
      </c>
      <c r="Q39" s="40">
        <f>Q40</f>
        <v>453900</v>
      </c>
      <c r="R39" s="40">
        <f aca="true" t="shared" si="11" ref="R39:AI40">R40</f>
        <v>0</v>
      </c>
      <c r="S39" s="40">
        <f t="shared" si="11"/>
        <v>0</v>
      </c>
      <c r="T39" s="40">
        <f t="shared" si="11"/>
        <v>0</v>
      </c>
      <c r="U39" s="40">
        <f t="shared" si="11"/>
        <v>0</v>
      </c>
      <c r="V39" s="40">
        <f t="shared" si="11"/>
        <v>0</v>
      </c>
      <c r="W39" s="40">
        <f t="shared" si="11"/>
        <v>0</v>
      </c>
      <c r="X39" s="40">
        <f t="shared" si="11"/>
        <v>0</v>
      </c>
      <c r="Y39" s="40">
        <f t="shared" si="11"/>
        <v>27103.15</v>
      </c>
      <c r="Z39" s="40">
        <f t="shared" si="11"/>
        <v>0</v>
      </c>
      <c r="AA39" s="40">
        <f t="shared" si="11"/>
        <v>27103.15</v>
      </c>
      <c r="AB39" s="40">
        <f t="shared" si="11"/>
        <v>27103.15</v>
      </c>
      <c r="AC39" s="40">
        <f t="shared" si="11"/>
        <v>27103.15</v>
      </c>
      <c r="AD39" s="40">
        <f t="shared" si="11"/>
        <v>-27103.15</v>
      </c>
      <c r="AE39" s="40">
        <f t="shared" si="11"/>
        <v>0</v>
      </c>
      <c r="AF39" s="40">
        <f t="shared" si="11"/>
        <v>0</v>
      </c>
      <c r="AG39" s="40">
        <f t="shared" si="11"/>
        <v>0</v>
      </c>
      <c r="AH39" s="44">
        <f t="shared" si="3"/>
        <v>0</v>
      </c>
      <c r="AI39" s="40">
        <f t="shared" si="11"/>
        <v>453900</v>
      </c>
    </row>
    <row r="40" spans="1:35" ht="14.25" customHeight="1" outlineLevel="2">
      <c r="A40" s="16" t="s">
        <v>55</v>
      </c>
      <c r="B40" s="17" t="s">
        <v>56</v>
      </c>
      <c r="C40" s="21" t="s">
        <v>55</v>
      </c>
      <c r="D40" s="21"/>
      <c r="E40" s="21"/>
      <c r="F40" s="22"/>
      <c r="G40" s="21"/>
      <c r="H40" s="21"/>
      <c r="I40" s="21"/>
      <c r="J40" s="21"/>
      <c r="K40" s="21"/>
      <c r="L40" s="21"/>
      <c r="M40" s="21"/>
      <c r="N40" s="21"/>
      <c r="O40" s="23">
        <v>0</v>
      </c>
      <c r="P40" s="23">
        <v>0</v>
      </c>
      <c r="Q40" s="40">
        <f>Q41</f>
        <v>453900</v>
      </c>
      <c r="R40" s="40">
        <f t="shared" si="11"/>
        <v>0</v>
      </c>
      <c r="S40" s="40">
        <f t="shared" si="11"/>
        <v>0</v>
      </c>
      <c r="T40" s="40">
        <f t="shared" si="11"/>
        <v>0</v>
      </c>
      <c r="U40" s="40">
        <f t="shared" si="11"/>
        <v>0</v>
      </c>
      <c r="V40" s="40">
        <f t="shared" si="11"/>
        <v>0</v>
      </c>
      <c r="W40" s="40">
        <f t="shared" si="11"/>
        <v>0</v>
      </c>
      <c r="X40" s="40">
        <f t="shared" si="11"/>
        <v>0</v>
      </c>
      <c r="Y40" s="40">
        <f t="shared" si="11"/>
        <v>27103.15</v>
      </c>
      <c r="Z40" s="40">
        <f t="shared" si="11"/>
        <v>0</v>
      </c>
      <c r="AA40" s="40">
        <f t="shared" si="11"/>
        <v>27103.15</v>
      </c>
      <c r="AB40" s="40">
        <f t="shared" si="11"/>
        <v>27103.15</v>
      </c>
      <c r="AC40" s="40">
        <f t="shared" si="11"/>
        <v>27103.15</v>
      </c>
      <c r="AD40" s="40">
        <f t="shared" si="11"/>
        <v>-27103.15</v>
      </c>
      <c r="AE40" s="40">
        <f t="shared" si="11"/>
        <v>0</v>
      </c>
      <c r="AF40" s="40">
        <f t="shared" si="11"/>
        <v>0</v>
      </c>
      <c r="AG40" s="40">
        <f t="shared" si="11"/>
        <v>0</v>
      </c>
      <c r="AH40" s="44">
        <f t="shared" si="3"/>
        <v>0</v>
      </c>
      <c r="AI40" s="40">
        <f t="shared" si="11"/>
        <v>453900</v>
      </c>
    </row>
    <row r="41" spans="1:35" ht="39" customHeight="1" outlineLevel="3">
      <c r="A41" s="16" t="s">
        <v>98</v>
      </c>
      <c r="B41" s="17" t="s">
        <v>99</v>
      </c>
      <c r="C41" s="21" t="s">
        <v>149</v>
      </c>
      <c r="D41" s="21"/>
      <c r="E41" s="21"/>
      <c r="F41" s="22"/>
      <c r="G41" s="21"/>
      <c r="H41" s="21"/>
      <c r="I41" s="21"/>
      <c r="J41" s="21"/>
      <c r="K41" s="21"/>
      <c r="L41" s="21"/>
      <c r="M41" s="21"/>
      <c r="N41" s="21"/>
      <c r="O41" s="23">
        <v>0</v>
      </c>
      <c r="P41" s="23">
        <v>0</v>
      </c>
      <c r="Q41" s="40">
        <v>453900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27103.15</v>
      </c>
      <c r="Z41" s="41">
        <v>0</v>
      </c>
      <c r="AA41" s="41">
        <v>27103.15</v>
      </c>
      <c r="AB41" s="41">
        <v>27103.15</v>
      </c>
      <c r="AC41" s="41">
        <v>27103.15</v>
      </c>
      <c r="AD41" s="41">
        <v>-27103.15</v>
      </c>
      <c r="AE41" s="42"/>
      <c r="AF41" s="41">
        <v>0</v>
      </c>
      <c r="AG41" s="43"/>
      <c r="AH41" s="44">
        <f t="shared" si="3"/>
        <v>0</v>
      </c>
      <c r="AI41" s="37">
        <f aca="true" t="shared" si="12" ref="AI41:AI52">Q41</f>
        <v>453900</v>
      </c>
    </row>
    <row r="42" spans="1:35" ht="26.25" customHeight="1" hidden="1" outlineLevel="1">
      <c r="A42" s="16" t="s">
        <v>83</v>
      </c>
      <c r="B42" s="17" t="s">
        <v>84</v>
      </c>
      <c r="C42" s="21" t="s">
        <v>83</v>
      </c>
      <c r="D42" s="21"/>
      <c r="E42" s="21"/>
      <c r="F42" s="22"/>
      <c r="G42" s="21"/>
      <c r="H42" s="21"/>
      <c r="I42" s="21"/>
      <c r="J42" s="21"/>
      <c r="K42" s="21"/>
      <c r="L42" s="21"/>
      <c r="M42" s="21"/>
      <c r="N42" s="21"/>
      <c r="O42" s="23">
        <v>0</v>
      </c>
      <c r="P42" s="23">
        <v>375900</v>
      </c>
      <c r="Q42" s="40">
        <f>Q43+Q45</f>
        <v>0</v>
      </c>
      <c r="R42" s="41">
        <v>375900</v>
      </c>
      <c r="S42" s="41">
        <v>375900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146607.43</v>
      </c>
      <c r="Z42" s="41">
        <v>0</v>
      </c>
      <c r="AA42" s="41">
        <v>146607.43</v>
      </c>
      <c r="AB42" s="41">
        <v>146607.43</v>
      </c>
      <c r="AC42" s="41">
        <v>146607.43</v>
      </c>
      <c r="AD42" s="41">
        <v>229292.57</v>
      </c>
      <c r="AE42" s="42">
        <v>0.390017105613195</v>
      </c>
      <c r="AF42" s="41">
        <v>0</v>
      </c>
      <c r="AG42" s="43"/>
      <c r="AH42" s="44">
        <f t="shared" si="3"/>
        <v>0</v>
      </c>
      <c r="AI42" s="37">
        <f t="shared" si="12"/>
        <v>0</v>
      </c>
    </row>
    <row r="43" spans="1:35" ht="92.25" customHeight="1" hidden="1" outlineLevel="2">
      <c r="A43" s="16" t="s">
        <v>100</v>
      </c>
      <c r="B43" s="17" t="s">
        <v>101</v>
      </c>
      <c r="C43" s="21" t="s">
        <v>100</v>
      </c>
      <c r="D43" s="21"/>
      <c r="E43" s="21"/>
      <c r="F43" s="22"/>
      <c r="G43" s="21"/>
      <c r="H43" s="21"/>
      <c r="I43" s="21"/>
      <c r="J43" s="21"/>
      <c r="K43" s="21"/>
      <c r="L43" s="21"/>
      <c r="M43" s="21"/>
      <c r="N43" s="21"/>
      <c r="O43" s="23">
        <v>0</v>
      </c>
      <c r="P43" s="23">
        <v>324000</v>
      </c>
      <c r="Q43" s="40">
        <f>Q44</f>
        <v>0</v>
      </c>
      <c r="R43" s="41">
        <v>324000</v>
      </c>
      <c r="S43" s="41">
        <v>324000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324000</v>
      </c>
      <c r="AE43" s="42">
        <v>0</v>
      </c>
      <c r="AF43" s="41">
        <v>0</v>
      </c>
      <c r="AG43" s="43"/>
      <c r="AH43" s="44">
        <f t="shared" si="3"/>
        <v>0</v>
      </c>
      <c r="AI43" s="37">
        <f t="shared" si="12"/>
        <v>0</v>
      </c>
    </row>
    <row r="44" spans="1:35" ht="105" customHeight="1" hidden="1" outlineLevel="3">
      <c r="A44" s="16" t="s">
        <v>102</v>
      </c>
      <c r="B44" s="17" t="s">
        <v>103</v>
      </c>
      <c r="C44" s="21" t="s">
        <v>102</v>
      </c>
      <c r="D44" s="21"/>
      <c r="E44" s="21"/>
      <c r="F44" s="22"/>
      <c r="G44" s="21"/>
      <c r="H44" s="21"/>
      <c r="I44" s="21"/>
      <c r="J44" s="21"/>
      <c r="K44" s="21"/>
      <c r="L44" s="21"/>
      <c r="M44" s="21"/>
      <c r="N44" s="21"/>
      <c r="O44" s="23">
        <v>0</v>
      </c>
      <c r="P44" s="23">
        <v>324000</v>
      </c>
      <c r="Q44" s="40"/>
      <c r="R44" s="41">
        <v>324000</v>
      </c>
      <c r="S44" s="41">
        <v>324000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324000</v>
      </c>
      <c r="AE44" s="42">
        <v>0</v>
      </c>
      <c r="AF44" s="41">
        <v>0</v>
      </c>
      <c r="AG44" s="43"/>
      <c r="AH44" s="44">
        <f t="shared" si="3"/>
        <v>0</v>
      </c>
      <c r="AI44" s="37">
        <f t="shared" si="12"/>
        <v>0</v>
      </c>
    </row>
    <row r="45" spans="1:35" ht="39" customHeight="1" hidden="1" outlineLevel="2">
      <c r="A45" s="16" t="s">
        <v>85</v>
      </c>
      <c r="B45" s="17" t="s">
        <v>86</v>
      </c>
      <c r="C45" s="21" t="s">
        <v>85</v>
      </c>
      <c r="D45" s="21"/>
      <c r="E45" s="21"/>
      <c r="F45" s="22"/>
      <c r="G45" s="21"/>
      <c r="H45" s="21"/>
      <c r="I45" s="21"/>
      <c r="J45" s="21"/>
      <c r="K45" s="21"/>
      <c r="L45" s="21"/>
      <c r="M45" s="21"/>
      <c r="N45" s="21"/>
      <c r="O45" s="23">
        <v>0</v>
      </c>
      <c r="P45" s="23">
        <v>51900</v>
      </c>
      <c r="Q45" s="40">
        <f>Q46</f>
        <v>0</v>
      </c>
      <c r="R45" s="41">
        <v>51900</v>
      </c>
      <c r="S45" s="41">
        <v>51900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146607.43</v>
      </c>
      <c r="Z45" s="41">
        <v>0</v>
      </c>
      <c r="AA45" s="41">
        <v>146607.43</v>
      </c>
      <c r="AB45" s="41">
        <v>146607.43</v>
      </c>
      <c r="AC45" s="41">
        <v>146607.43</v>
      </c>
      <c r="AD45" s="41">
        <v>-94707.43</v>
      </c>
      <c r="AE45" s="42">
        <v>2.824805973025048</v>
      </c>
      <c r="AF45" s="41">
        <v>0</v>
      </c>
      <c r="AG45" s="43"/>
      <c r="AH45" s="44">
        <f t="shared" si="3"/>
        <v>0</v>
      </c>
      <c r="AI45" s="37">
        <f t="shared" si="12"/>
        <v>0</v>
      </c>
    </row>
    <row r="46" spans="1:35" ht="66" customHeight="1" hidden="1" outlineLevel="3">
      <c r="A46" s="16" t="s">
        <v>87</v>
      </c>
      <c r="B46" s="17" t="s">
        <v>88</v>
      </c>
      <c r="C46" s="21" t="s">
        <v>87</v>
      </c>
      <c r="D46" s="21"/>
      <c r="E46" s="21"/>
      <c r="F46" s="22"/>
      <c r="G46" s="21"/>
      <c r="H46" s="21"/>
      <c r="I46" s="21"/>
      <c r="J46" s="21"/>
      <c r="K46" s="21"/>
      <c r="L46" s="21"/>
      <c r="M46" s="21"/>
      <c r="N46" s="21"/>
      <c r="O46" s="23">
        <v>0</v>
      </c>
      <c r="P46" s="23">
        <v>51900</v>
      </c>
      <c r="Q46" s="40"/>
      <c r="R46" s="41">
        <v>51900</v>
      </c>
      <c r="S46" s="41">
        <v>51900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146607.43</v>
      </c>
      <c r="Z46" s="41">
        <v>0</v>
      </c>
      <c r="AA46" s="41">
        <v>146607.43</v>
      </c>
      <c r="AB46" s="41">
        <v>146607.43</v>
      </c>
      <c r="AC46" s="41">
        <v>146607.43</v>
      </c>
      <c r="AD46" s="41">
        <v>-94707.43</v>
      </c>
      <c r="AE46" s="42">
        <v>2.824805973025048</v>
      </c>
      <c r="AF46" s="41">
        <v>0</v>
      </c>
      <c r="AG46" s="43"/>
      <c r="AH46" s="44">
        <f t="shared" si="3"/>
        <v>0</v>
      </c>
      <c r="AI46" s="37">
        <f t="shared" si="12"/>
        <v>0</v>
      </c>
    </row>
    <row r="47" spans="1:35" ht="26.25" customHeight="1" hidden="1" outlineLevel="1">
      <c r="A47" s="16" t="s">
        <v>89</v>
      </c>
      <c r="B47" s="17" t="s">
        <v>90</v>
      </c>
      <c r="C47" s="21" t="s">
        <v>89</v>
      </c>
      <c r="D47" s="21"/>
      <c r="E47" s="21"/>
      <c r="F47" s="22"/>
      <c r="G47" s="21"/>
      <c r="H47" s="21"/>
      <c r="I47" s="21"/>
      <c r="J47" s="21"/>
      <c r="K47" s="21"/>
      <c r="L47" s="21"/>
      <c r="M47" s="21"/>
      <c r="N47" s="21"/>
      <c r="O47" s="23">
        <v>0</v>
      </c>
      <c r="P47" s="23">
        <v>226600</v>
      </c>
      <c r="Q47" s="40">
        <f>Q48</f>
        <v>0</v>
      </c>
      <c r="R47" s="41">
        <v>226600</v>
      </c>
      <c r="S47" s="41">
        <v>226600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226685.2</v>
      </c>
      <c r="Z47" s="41">
        <v>0</v>
      </c>
      <c r="AA47" s="41">
        <v>226685.2</v>
      </c>
      <c r="AB47" s="41">
        <v>226685.2</v>
      </c>
      <c r="AC47" s="41">
        <v>226685.2</v>
      </c>
      <c r="AD47" s="41">
        <v>-85.2</v>
      </c>
      <c r="AE47" s="42">
        <v>1.0003759929390996</v>
      </c>
      <c r="AF47" s="41">
        <v>0</v>
      </c>
      <c r="AG47" s="43"/>
      <c r="AH47" s="44">
        <f t="shared" si="3"/>
        <v>0</v>
      </c>
      <c r="AI47" s="37">
        <f t="shared" si="12"/>
        <v>0</v>
      </c>
    </row>
    <row r="48" spans="1:35" ht="66" customHeight="1" hidden="1" outlineLevel="2">
      <c r="A48" s="16" t="s">
        <v>91</v>
      </c>
      <c r="B48" s="17" t="s">
        <v>92</v>
      </c>
      <c r="C48" s="21" t="s">
        <v>91</v>
      </c>
      <c r="D48" s="21"/>
      <c r="E48" s="21"/>
      <c r="F48" s="22"/>
      <c r="G48" s="21"/>
      <c r="H48" s="21"/>
      <c r="I48" s="21"/>
      <c r="J48" s="21"/>
      <c r="K48" s="21"/>
      <c r="L48" s="21"/>
      <c r="M48" s="21"/>
      <c r="N48" s="21"/>
      <c r="O48" s="23">
        <v>0</v>
      </c>
      <c r="P48" s="23">
        <v>226600</v>
      </c>
      <c r="Q48" s="40">
        <f>Q49</f>
        <v>0</v>
      </c>
      <c r="R48" s="41">
        <v>226600</v>
      </c>
      <c r="S48" s="41">
        <v>226600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226685.2</v>
      </c>
      <c r="Z48" s="41">
        <v>0</v>
      </c>
      <c r="AA48" s="41">
        <v>226685.2</v>
      </c>
      <c r="AB48" s="41">
        <v>226685.2</v>
      </c>
      <c r="AC48" s="41">
        <v>226685.2</v>
      </c>
      <c r="AD48" s="41">
        <v>-85.2</v>
      </c>
      <c r="AE48" s="42">
        <v>1.0003759929390996</v>
      </c>
      <c r="AF48" s="41">
        <v>0</v>
      </c>
      <c r="AG48" s="43"/>
      <c r="AH48" s="44">
        <f t="shared" si="3"/>
        <v>0</v>
      </c>
      <c r="AI48" s="37">
        <f t="shared" si="12"/>
        <v>0</v>
      </c>
    </row>
    <row r="49" spans="1:35" ht="78.75" customHeight="1" hidden="1" outlineLevel="3">
      <c r="A49" s="16" t="s">
        <v>93</v>
      </c>
      <c r="B49" s="17" t="s">
        <v>94</v>
      </c>
      <c r="C49" s="21" t="s">
        <v>93</v>
      </c>
      <c r="D49" s="21"/>
      <c r="E49" s="21"/>
      <c r="F49" s="22"/>
      <c r="G49" s="21"/>
      <c r="H49" s="21"/>
      <c r="I49" s="21"/>
      <c r="J49" s="21"/>
      <c r="K49" s="21"/>
      <c r="L49" s="21"/>
      <c r="M49" s="21"/>
      <c r="N49" s="21"/>
      <c r="O49" s="23">
        <v>0</v>
      </c>
      <c r="P49" s="23">
        <v>226600</v>
      </c>
      <c r="Q49" s="40"/>
      <c r="R49" s="41">
        <v>226600</v>
      </c>
      <c r="S49" s="41">
        <v>226600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226685.2</v>
      </c>
      <c r="Z49" s="41">
        <v>0</v>
      </c>
      <c r="AA49" s="41">
        <v>226685.2</v>
      </c>
      <c r="AB49" s="41">
        <v>226685.2</v>
      </c>
      <c r="AC49" s="41">
        <v>226685.2</v>
      </c>
      <c r="AD49" s="41">
        <v>-85.2</v>
      </c>
      <c r="AE49" s="42">
        <v>1.0003759929390996</v>
      </c>
      <c r="AF49" s="41">
        <v>0</v>
      </c>
      <c r="AG49" s="43"/>
      <c r="AH49" s="44">
        <f t="shared" si="3"/>
        <v>0</v>
      </c>
      <c r="AI49" s="37">
        <f t="shared" si="12"/>
        <v>0</v>
      </c>
    </row>
    <row r="50" spans="1:35" ht="14.25" customHeight="1" hidden="1" outlineLevel="1">
      <c r="A50" s="16" t="s">
        <v>57</v>
      </c>
      <c r="B50" s="17" t="s">
        <v>58</v>
      </c>
      <c r="C50" s="21" t="s">
        <v>57</v>
      </c>
      <c r="D50" s="21"/>
      <c r="E50" s="21"/>
      <c r="F50" s="22"/>
      <c r="G50" s="21"/>
      <c r="H50" s="21"/>
      <c r="I50" s="21"/>
      <c r="J50" s="21"/>
      <c r="K50" s="21"/>
      <c r="L50" s="21"/>
      <c r="M50" s="21"/>
      <c r="N50" s="21"/>
      <c r="O50" s="23">
        <v>0</v>
      </c>
      <c r="P50" s="23">
        <v>0</v>
      </c>
      <c r="Q50" s="40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27566.85</v>
      </c>
      <c r="Z50" s="41">
        <v>0</v>
      </c>
      <c r="AA50" s="41">
        <v>27566.85</v>
      </c>
      <c r="AB50" s="41">
        <v>27566.85</v>
      </c>
      <c r="AC50" s="41">
        <v>27566.85</v>
      </c>
      <c r="AD50" s="41">
        <v>-27566.85</v>
      </c>
      <c r="AE50" s="42"/>
      <c r="AF50" s="41">
        <v>0</v>
      </c>
      <c r="AG50" s="43"/>
      <c r="AH50" s="44">
        <f t="shared" si="3"/>
        <v>0</v>
      </c>
      <c r="AI50" s="37">
        <f t="shared" si="12"/>
        <v>0</v>
      </c>
    </row>
    <row r="51" spans="1:35" ht="14.25" customHeight="1" hidden="1" outlineLevel="2">
      <c r="A51" s="16" t="s">
        <v>59</v>
      </c>
      <c r="B51" s="17" t="s">
        <v>60</v>
      </c>
      <c r="C51" s="21" t="s">
        <v>59</v>
      </c>
      <c r="D51" s="21"/>
      <c r="E51" s="21"/>
      <c r="F51" s="22"/>
      <c r="G51" s="21"/>
      <c r="H51" s="21"/>
      <c r="I51" s="21"/>
      <c r="J51" s="21"/>
      <c r="K51" s="21"/>
      <c r="L51" s="21"/>
      <c r="M51" s="21"/>
      <c r="N51" s="21"/>
      <c r="O51" s="23">
        <v>0</v>
      </c>
      <c r="P51" s="23">
        <v>0</v>
      </c>
      <c r="Q51" s="40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27566.85</v>
      </c>
      <c r="Z51" s="41">
        <v>0</v>
      </c>
      <c r="AA51" s="41">
        <v>27566.85</v>
      </c>
      <c r="AB51" s="41">
        <v>27566.85</v>
      </c>
      <c r="AC51" s="41">
        <v>27566.85</v>
      </c>
      <c r="AD51" s="41">
        <v>-27566.85</v>
      </c>
      <c r="AE51" s="42"/>
      <c r="AF51" s="41">
        <v>0</v>
      </c>
      <c r="AG51" s="43"/>
      <c r="AH51" s="44">
        <f t="shared" si="3"/>
        <v>0</v>
      </c>
      <c r="AI51" s="37">
        <f t="shared" si="12"/>
        <v>0</v>
      </c>
    </row>
    <row r="52" spans="1:35" ht="26.25" customHeight="1" hidden="1" outlineLevel="3">
      <c r="A52" s="16" t="s">
        <v>61</v>
      </c>
      <c r="B52" s="17" t="s">
        <v>62</v>
      </c>
      <c r="C52" s="21" t="s">
        <v>61</v>
      </c>
      <c r="D52" s="21"/>
      <c r="E52" s="21"/>
      <c r="F52" s="22"/>
      <c r="G52" s="21"/>
      <c r="H52" s="21"/>
      <c r="I52" s="21"/>
      <c r="J52" s="21"/>
      <c r="K52" s="21"/>
      <c r="L52" s="21"/>
      <c r="M52" s="21"/>
      <c r="N52" s="21"/>
      <c r="O52" s="23">
        <v>0</v>
      </c>
      <c r="P52" s="23">
        <v>0</v>
      </c>
      <c r="Q52" s="40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27566.85</v>
      </c>
      <c r="Z52" s="41">
        <v>0</v>
      </c>
      <c r="AA52" s="41">
        <v>27566.85</v>
      </c>
      <c r="AB52" s="41">
        <v>27566.85</v>
      </c>
      <c r="AC52" s="41">
        <v>27566.85</v>
      </c>
      <c r="AD52" s="41">
        <v>-27566.85</v>
      </c>
      <c r="AE52" s="42"/>
      <c r="AF52" s="41">
        <v>0</v>
      </c>
      <c r="AG52" s="43"/>
      <c r="AH52" s="44">
        <f t="shared" si="3"/>
        <v>0</v>
      </c>
      <c r="AI52" s="37">
        <f t="shared" si="12"/>
        <v>0</v>
      </c>
    </row>
    <row r="53" spans="1:35" ht="14.25" customHeight="1" collapsed="1">
      <c r="A53" s="16" t="s">
        <v>63</v>
      </c>
      <c r="B53" s="17" t="s">
        <v>64</v>
      </c>
      <c r="C53" s="21" t="s">
        <v>63</v>
      </c>
      <c r="D53" s="21"/>
      <c r="E53" s="21"/>
      <c r="F53" s="22"/>
      <c r="G53" s="21"/>
      <c r="H53" s="21"/>
      <c r="I53" s="21"/>
      <c r="J53" s="21"/>
      <c r="K53" s="21"/>
      <c r="L53" s="21"/>
      <c r="M53" s="21"/>
      <c r="N53" s="21"/>
      <c r="O53" s="23">
        <v>4988900</v>
      </c>
      <c r="P53" s="23">
        <v>1980148</v>
      </c>
      <c r="Q53" s="40">
        <f>Q54+Q70</f>
        <v>11036196.32</v>
      </c>
      <c r="R53" s="40" t="e">
        <f>R54+#REF!</f>
        <v>#REF!</v>
      </c>
      <c r="S53" s="40" t="e">
        <f>S54+#REF!</f>
        <v>#REF!</v>
      </c>
      <c r="T53" s="40" t="e">
        <f>T54+#REF!</f>
        <v>#REF!</v>
      </c>
      <c r="U53" s="40" t="e">
        <f>U54+#REF!</f>
        <v>#REF!</v>
      </c>
      <c r="V53" s="40" t="e">
        <f>V54+#REF!</f>
        <v>#REF!</v>
      </c>
      <c r="W53" s="40" t="e">
        <f>W54+#REF!</f>
        <v>#REF!</v>
      </c>
      <c r="X53" s="40" t="e">
        <f>X54+#REF!</f>
        <v>#REF!</v>
      </c>
      <c r="Y53" s="40" t="e">
        <f>Y54+#REF!</f>
        <v>#REF!</v>
      </c>
      <c r="Z53" s="40" t="e">
        <f>Z54+#REF!</f>
        <v>#REF!</v>
      </c>
      <c r="AA53" s="40" t="e">
        <f>AA54+#REF!</f>
        <v>#REF!</v>
      </c>
      <c r="AB53" s="40" t="e">
        <f>AB54+#REF!</f>
        <v>#REF!</v>
      </c>
      <c r="AC53" s="40" t="e">
        <f>AC54+#REF!</f>
        <v>#REF!</v>
      </c>
      <c r="AD53" s="40" t="e">
        <f>AD54+#REF!</f>
        <v>#REF!</v>
      </c>
      <c r="AE53" s="40" t="e">
        <f>AE54+#REF!</f>
        <v>#REF!</v>
      </c>
      <c r="AF53" s="40" t="e">
        <f>AF54+#REF!</f>
        <v>#REF!</v>
      </c>
      <c r="AG53" s="40" t="e">
        <f>AG54+#REF!</f>
        <v>#REF!</v>
      </c>
      <c r="AH53" s="44">
        <f t="shared" si="3"/>
        <v>11383067.46</v>
      </c>
      <c r="AI53" s="40">
        <f>AI54+AI70</f>
        <v>22419263.78</v>
      </c>
    </row>
    <row r="54" spans="1:35" ht="39" customHeight="1" outlineLevel="1">
      <c r="A54" s="16" t="s">
        <v>65</v>
      </c>
      <c r="B54" s="17" t="s">
        <v>66</v>
      </c>
      <c r="C54" s="21" t="s">
        <v>65</v>
      </c>
      <c r="D54" s="21"/>
      <c r="E54" s="21"/>
      <c r="F54" s="22"/>
      <c r="G54" s="21"/>
      <c r="H54" s="21"/>
      <c r="I54" s="21"/>
      <c r="J54" s="21"/>
      <c r="K54" s="21"/>
      <c r="L54" s="21"/>
      <c r="M54" s="21"/>
      <c r="N54" s="21"/>
      <c r="O54" s="23">
        <v>4988900</v>
      </c>
      <c r="P54" s="23">
        <v>1980148</v>
      </c>
      <c r="Q54" s="40">
        <f>Q55+Q59+Q63+Q66</f>
        <v>11036196.32</v>
      </c>
      <c r="R54" s="40" t="e">
        <f>R55+R59+R63+#REF!+#REF!</f>
        <v>#REF!</v>
      </c>
      <c r="S54" s="40" t="e">
        <f>S55+S59+S63+#REF!+#REF!</f>
        <v>#REF!</v>
      </c>
      <c r="T54" s="40" t="e">
        <f>T55+T59+T63+#REF!+#REF!</f>
        <v>#REF!</v>
      </c>
      <c r="U54" s="40" t="e">
        <f>U55+U59+U63+#REF!+#REF!</f>
        <v>#REF!</v>
      </c>
      <c r="V54" s="40" t="e">
        <f>V55+V59+V63+#REF!+#REF!</f>
        <v>#REF!</v>
      </c>
      <c r="W54" s="40" t="e">
        <f>W55+W59+W63+#REF!+#REF!</f>
        <v>#REF!</v>
      </c>
      <c r="X54" s="40" t="e">
        <f>X55+X59+X63+#REF!+#REF!</f>
        <v>#REF!</v>
      </c>
      <c r="Y54" s="40" t="e">
        <f>Y55+Y59+Y63+#REF!+#REF!</f>
        <v>#REF!</v>
      </c>
      <c r="Z54" s="40" t="e">
        <f>Z55+Z59+Z63+#REF!+#REF!</f>
        <v>#REF!</v>
      </c>
      <c r="AA54" s="40" t="e">
        <f>AA55+AA59+AA63+#REF!+#REF!</f>
        <v>#REF!</v>
      </c>
      <c r="AB54" s="40" t="e">
        <f>AB55+AB59+AB63+#REF!+#REF!</f>
        <v>#REF!</v>
      </c>
      <c r="AC54" s="40" t="e">
        <f>AC55+AC59+AC63+#REF!+#REF!</f>
        <v>#REF!</v>
      </c>
      <c r="AD54" s="40" t="e">
        <f>AD55+AD59+AD63+#REF!+#REF!</f>
        <v>#REF!</v>
      </c>
      <c r="AE54" s="40" t="e">
        <f>AE55+AE59+AE63+#REF!+#REF!</f>
        <v>#REF!</v>
      </c>
      <c r="AF54" s="40" t="e">
        <f>AF55+AF59+AF63+#REF!+#REF!</f>
        <v>#REF!</v>
      </c>
      <c r="AG54" s="40" t="e">
        <f>AG55+AG59+AG63+#REF!+#REF!</f>
        <v>#REF!</v>
      </c>
      <c r="AH54" s="44">
        <f>AI54-Q54</f>
        <v>10956167.46</v>
      </c>
      <c r="AI54" s="40">
        <f>AI55+AI59+AI63+AI66</f>
        <v>21992363.78</v>
      </c>
    </row>
    <row r="55" spans="1:35" ht="26.25" customHeight="1" outlineLevel="2">
      <c r="A55" s="16" t="s">
        <v>67</v>
      </c>
      <c r="B55" s="24" t="s">
        <v>110</v>
      </c>
      <c r="C55" s="25" t="s">
        <v>121</v>
      </c>
      <c r="D55" s="21"/>
      <c r="E55" s="21"/>
      <c r="F55" s="22"/>
      <c r="G55" s="21"/>
      <c r="H55" s="21"/>
      <c r="I55" s="21"/>
      <c r="J55" s="21"/>
      <c r="K55" s="21"/>
      <c r="L55" s="21"/>
      <c r="M55" s="21"/>
      <c r="N55" s="21"/>
      <c r="O55" s="23">
        <v>4316300</v>
      </c>
      <c r="P55" s="23">
        <v>124600</v>
      </c>
      <c r="Q55" s="40">
        <f>Q56+Q57+Q58</f>
        <v>4836100</v>
      </c>
      <c r="R55" s="40">
        <f aca="true" t="shared" si="13" ref="R55:AG55">R56+R57</f>
        <v>4440900</v>
      </c>
      <c r="S55" s="40">
        <f t="shared" si="13"/>
        <v>4440900</v>
      </c>
      <c r="T55" s="40">
        <f t="shared" si="13"/>
        <v>0</v>
      </c>
      <c r="U55" s="40">
        <f t="shared" si="13"/>
        <v>0</v>
      </c>
      <c r="V55" s="40">
        <f t="shared" si="13"/>
        <v>0</v>
      </c>
      <c r="W55" s="40">
        <f t="shared" si="13"/>
        <v>0</v>
      </c>
      <c r="X55" s="40">
        <f t="shared" si="13"/>
        <v>0</v>
      </c>
      <c r="Y55" s="40">
        <f t="shared" si="13"/>
        <v>3706320</v>
      </c>
      <c r="Z55" s="40">
        <f t="shared" si="13"/>
        <v>0</v>
      </c>
      <c r="AA55" s="40">
        <f t="shared" si="13"/>
        <v>3706320</v>
      </c>
      <c r="AB55" s="40">
        <f t="shared" si="13"/>
        <v>3706320</v>
      </c>
      <c r="AC55" s="40">
        <f t="shared" si="13"/>
        <v>3706320</v>
      </c>
      <c r="AD55" s="40">
        <f t="shared" si="13"/>
        <v>734580</v>
      </c>
      <c r="AE55" s="40">
        <f t="shared" si="13"/>
        <v>1.7130584169181522</v>
      </c>
      <c r="AF55" s="40">
        <f t="shared" si="13"/>
        <v>0</v>
      </c>
      <c r="AG55" s="40">
        <f t="shared" si="13"/>
        <v>0</v>
      </c>
      <c r="AH55" s="44">
        <f t="shared" si="3"/>
        <v>0</v>
      </c>
      <c r="AI55" s="40">
        <f>AI56+AI58</f>
        <v>4836100</v>
      </c>
    </row>
    <row r="56" spans="1:35" ht="30.75" customHeight="1" hidden="1" outlineLevel="3">
      <c r="A56" s="16" t="s">
        <v>68</v>
      </c>
      <c r="B56" s="24" t="s">
        <v>111</v>
      </c>
      <c r="C56" s="25" t="s">
        <v>112</v>
      </c>
      <c r="D56" s="21"/>
      <c r="E56" s="21"/>
      <c r="F56" s="22"/>
      <c r="G56" s="21"/>
      <c r="H56" s="21"/>
      <c r="I56" s="21"/>
      <c r="J56" s="21"/>
      <c r="K56" s="21"/>
      <c r="L56" s="21"/>
      <c r="M56" s="21"/>
      <c r="N56" s="21"/>
      <c r="O56" s="23">
        <v>4316300</v>
      </c>
      <c r="P56" s="23">
        <v>0</v>
      </c>
      <c r="Q56" s="40"/>
      <c r="R56" s="41">
        <v>4316300</v>
      </c>
      <c r="S56" s="41">
        <v>4316300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3596700</v>
      </c>
      <c r="Z56" s="41">
        <v>0</v>
      </c>
      <c r="AA56" s="41">
        <v>3596700</v>
      </c>
      <c r="AB56" s="41">
        <v>3596700</v>
      </c>
      <c r="AC56" s="41">
        <v>3596700</v>
      </c>
      <c r="AD56" s="41">
        <v>719600</v>
      </c>
      <c r="AE56" s="42">
        <v>0.8332831360192757</v>
      </c>
      <c r="AF56" s="41">
        <v>0</v>
      </c>
      <c r="AG56" s="43"/>
      <c r="AH56" s="44"/>
      <c r="AI56" s="37"/>
    </row>
    <row r="57" spans="1:35" ht="39" customHeight="1" hidden="1" outlineLevel="3">
      <c r="A57" s="16" t="s">
        <v>69</v>
      </c>
      <c r="B57" s="24" t="s">
        <v>113</v>
      </c>
      <c r="C57" s="25" t="s">
        <v>114</v>
      </c>
      <c r="D57" s="21"/>
      <c r="E57" s="21"/>
      <c r="F57" s="22"/>
      <c r="G57" s="21"/>
      <c r="H57" s="21"/>
      <c r="I57" s="21"/>
      <c r="J57" s="21"/>
      <c r="K57" s="21"/>
      <c r="L57" s="21"/>
      <c r="M57" s="21"/>
      <c r="N57" s="21"/>
      <c r="O57" s="23">
        <v>0</v>
      </c>
      <c r="P57" s="23">
        <v>124600</v>
      </c>
      <c r="Q57" s="40"/>
      <c r="R57" s="41">
        <v>124600</v>
      </c>
      <c r="S57" s="41">
        <v>124600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109620</v>
      </c>
      <c r="Z57" s="41">
        <v>0</v>
      </c>
      <c r="AA57" s="41">
        <v>109620</v>
      </c>
      <c r="AB57" s="41">
        <v>109620</v>
      </c>
      <c r="AC57" s="41">
        <v>109620</v>
      </c>
      <c r="AD57" s="41">
        <v>14980</v>
      </c>
      <c r="AE57" s="42">
        <v>0.8797752808988764</v>
      </c>
      <c r="AF57" s="41">
        <v>0</v>
      </c>
      <c r="AG57" s="43"/>
      <c r="AH57" s="44">
        <f t="shared" si="3"/>
        <v>0</v>
      </c>
      <c r="AI57" s="37">
        <f>Q57</f>
        <v>0</v>
      </c>
    </row>
    <row r="58" spans="1:35" ht="39" customHeight="1" outlineLevel="3">
      <c r="A58" s="16"/>
      <c r="B58" s="24" t="s">
        <v>111</v>
      </c>
      <c r="C58" s="25" t="s">
        <v>120</v>
      </c>
      <c r="D58" s="21"/>
      <c r="E58" s="21"/>
      <c r="F58" s="22"/>
      <c r="G58" s="21"/>
      <c r="H58" s="21"/>
      <c r="I58" s="21"/>
      <c r="J58" s="21"/>
      <c r="K58" s="21"/>
      <c r="L58" s="21"/>
      <c r="M58" s="21"/>
      <c r="N58" s="21"/>
      <c r="O58" s="23"/>
      <c r="P58" s="23"/>
      <c r="Q58" s="40">
        <v>4836100</v>
      </c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2"/>
      <c r="AF58" s="41"/>
      <c r="AG58" s="43"/>
      <c r="AH58" s="44">
        <f t="shared" si="3"/>
        <v>0</v>
      </c>
      <c r="AI58" s="37">
        <f>Q58</f>
        <v>4836100</v>
      </c>
    </row>
    <row r="59" spans="1:35" ht="26.25" customHeight="1" outlineLevel="2">
      <c r="A59" s="16" t="s">
        <v>70</v>
      </c>
      <c r="B59" s="17" t="s">
        <v>71</v>
      </c>
      <c r="C59" s="21" t="s">
        <v>122</v>
      </c>
      <c r="D59" s="21"/>
      <c r="E59" s="21"/>
      <c r="F59" s="22"/>
      <c r="G59" s="21"/>
      <c r="H59" s="21"/>
      <c r="I59" s="21"/>
      <c r="J59" s="21"/>
      <c r="K59" s="21"/>
      <c r="L59" s="21"/>
      <c r="M59" s="21"/>
      <c r="N59" s="21"/>
      <c r="O59" s="23">
        <v>382600</v>
      </c>
      <c r="P59" s="23">
        <v>1877568</v>
      </c>
      <c r="Q59" s="40">
        <f>Q60+Q61+Q62</f>
        <v>5486156.32</v>
      </c>
      <c r="R59" s="40" t="e">
        <f>#REF!+#REF!+#REF!</f>
        <v>#REF!</v>
      </c>
      <c r="S59" s="40" t="e">
        <f>#REF!+#REF!+#REF!</f>
        <v>#REF!</v>
      </c>
      <c r="T59" s="40" t="e">
        <f>#REF!+#REF!+#REF!</f>
        <v>#REF!</v>
      </c>
      <c r="U59" s="40" t="e">
        <f>#REF!+#REF!+#REF!</f>
        <v>#REF!</v>
      </c>
      <c r="V59" s="40" t="e">
        <f>#REF!+#REF!+#REF!</f>
        <v>#REF!</v>
      </c>
      <c r="W59" s="40" t="e">
        <f>#REF!+#REF!+#REF!</f>
        <v>#REF!</v>
      </c>
      <c r="X59" s="40" t="e">
        <f>#REF!+#REF!+#REF!</f>
        <v>#REF!</v>
      </c>
      <c r="Y59" s="40" t="e">
        <f>#REF!+#REF!+#REF!</f>
        <v>#REF!</v>
      </c>
      <c r="Z59" s="40" t="e">
        <f>#REF!+#REF!+#REF!</f>
        <v>#REF!</v>
      </c>
      <c r="AA59" s="40" t="e">
        <f>#REF!+#REF!+#REF!</f>
        <v>#REF!</v>
      </c>
      <c r="AB59" s="40" t="e">
        <f>#REF!+#REF!+#REF!</f>
        <v>#REF!</v>
      </c>
      <c r="AC59" s="40" t="e">
        <f>#REF!+#REF!+#REF!</f>
        <v>#REF!</v>
      </c>
      <c r="AD59" s="40" t="e">
        <f>#REF!+#REF!+#REF!</f>
        <v>#REF!</v>
      </c>
      <c r="AE59" s="40" t="e">
        <f>#REF!+#REF!+#REF!</f>
        <v>#REF!</v>
      </c>
      <c r="AF59" s="40" t="e">
        <f>#REF!+#REF!+#REF!</f>
        <v>#REF!</v>
      </c>
      <c r="AG59" s="40" t="e">
        <f>#REF!+#REF!+#REF!</f>
        <v>#REF!</v>
      </c>
      <c r="AH59" s="44">
        <f t="shared" si="3"/>
        <v>4097167.459999999</v>
      </c>
      <c r="AI59" s="40">
        <f>AI60+AI61+AI62</f>
        <v>9583323.78</v>
      </c>
    </row>
    <row r="60" spans="1:35" ht="93" customHeight="1" outlineLevel="2">
      <c r="A60" s="16"/>
      <c r="B60" s="17" t="s">
        <v>116</v>
      </c>
      <c r="C60" s="21" t="s">
        <v>123</v>
      </c>
      <c r="D60" s="21"/>
      <c r="E60" s="21"/>
      <c r="F60" s="22"/>
      <c r="G60" s="21"/>
      <c r="H60" s="21"/>
      <c r="I60" s="21"/>
      <c r="J60" s="21"/>
      <c r="K60" s="21"/>
      <c r="L60" s="21"/>
      <c r="M60" s="21"/>
      <c r="N60" s="21"/>
      <c r="O60" s="23"/>
      <c r="P60" s="23"/>
      <c r="Q60" s="40">
        <v>1009900</v>
      </c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2"/>
      <c r="AF60" s="41"/>
      <c r="AG60" s="43"/>
      <c r="AH60" s="44">
        <f t="shared" si="3"/>
        <v>1893500</v>
      </c>
      <c r="AI60" s="37">
        <f>Q60+575900+1317600</f>
        <v>2903400</v>
      </c>
    </row>
    <row r="61" spans="1:35" ht="60" customHeight="1" outlineLevel="2">
      <c r="A61" s="16"/>
      <c r="B61" s="17" t="s">
        <v>130</v>
      </c>
      <c r="C61" s="21" t="s">
        <v>119</v>
      </c>
      <c r="D61" s="21"/>
      <c r="E61" s="21"/>
      <c r="F61" s="22"/>
      <c r="G61" s="21"/>
      <c r="H61" s="21"/>
      <c r="I61" s="21"/>
      <c r="J61" s="21"/>
      <c r="K61" s="21"/>
      <c r="L61" s="21"/>
      <c r="M61" s="21"/>
      <c r="N61" s="21"/>
      <c r="O61" s="23"/>
      <c r="P61" s="23"/>
      <c r="Q61" s="40">
        <v>3158656.32</v>
      </c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2"/>
      <c r="AF61" s="41"/>
      <c r="AG61" s="43"/>
      <c r="AH61" s="44">
        <f t="shared" si="3"/>
        <v>1385667.4599999995</v>
      </c>
      <c r="AI61" s="37">
        <f>Q61+1444221.88-58554.42</f>
        <v>4544323.779999999</v>
      </c>
    </row>
    <row r="62" spans="1:35" ht="41.25" customHeight="1" outlineLevel="3">
      <c r="A62" s="16" t="s">
        <v>72</v>
      </c>
      <c r="B62" s="17" t="s">
        <v>156</v>
      </c>
      <c r="C62" s="21" t="s">
        <v>124</v>
      </c>
      <c r="D62" s="21"/>
      <c r="E62" s="21"/>
      <c r="F62" s="22"/>
      <c r="G62" s="21"/>
      <c r="H62" s="21"/>
      <c r="I62" s="21"/>
      <c r="J62" s="21"/>
      <c r="K62" s="21"/>
      <c r="L62" s="21"/>
      <c r="M62" s="21"/>
      <c r="N62" s="21"/>
      <c r="O62" s="23">
        <v>382600</v>
      </c>
      <c r="P62" s="23">
        <v>0</v>
      </c>
      <c r="Q62" s="40">
        <v>1317600</v>
      </c>
      <c r="R62" s="41">
        <v>382600</v>
      </c>
      <c r="S62" s="41">
        <v>382600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382600</v>
      </c>
      <c r="Z62" s="41">
        <v>0</v>
      </c>
      <c r="AA62" s="41">
        <v>382600</v>
      </c>
      <c r="AB62" s="41">
        <v>382600</v>
      </c>
      <c r="AC62" s="41">
        <v>382600</v>
      </c>
      <c r="AD62" s="41">
        <v>0</v>
      </c>
      <c r="AE62" s="42">
        <v>1</v>
      </c>
      <c r="AF62" s="41">
        <v>0</v>
      </c>
      <c r="AG62" s="43"/>
      <c r="AH62" s="44">
        <f t="shared" si="3"/>
        <v>818000</v>
      </c>
      <c r="AI62" s="37">
        <f>Q62-1317600+254900+1880700</f>
        <v>2135600</v>
      </c>
    </row>
    <row r="63" spans="1:35" ht="26.25" customHeight="1" outlineLevel="2">
      <c r="A63" s="16" t="s">
        <v>73</v>
      </c>
      <c r="B63" s="17" t="s">
        <v>115</v>
      </c>
      <c r="C63" s="21" t="s">
        <v>125</v>
      </c>
      <c r="D63" s="21"/>
      <c r="E63" s="21"/>
      <c r="F63" s="22"/>
      <c r="G63" s="21"/>
      <c r="H63" s="21"/>
      <c r="I63" s="21"/>
      <c r="J63" s="21"/>
      <c r="K63" s="21"/>
      <c r="L63" s="21"/>
      <c r="M63" s="21"/>
      <c r="N63" s="21"/>
      <c r="O63" s="23">
        <v>290000</v>
      </c>
      <c r="P63" s="23">
        <v>-27020</v>
      </c>
      <c r="Q63" s="40">
        <f>Q64+Q65</f>
        <v>191140</v>
      </c>
      <c r="R63" s="40" t="e">
        <f>#REF!+#REF!</f>
        <v>#REF!</v>
      </c>
      <c r="S63" s="40" t="e">
        <f>#REF!+#REF!</f>
        <v>#REF!</v>
      </c>
      <c r="T63" s="40" t="e">
        <f>#REF!+#REF!</f>
        <v>#REF!</v>
      </c>
      <c r="U63" s="40" t="e">
        <f>#REF!+#REF!</f>
        <v>#REF!</v>
      </c>
      <c r="V63" s="40" t="e">
        <f>#REF!+#REF!</f>
        <v>#REF!</v>
      </c>
      <c r="W63" s="40" t="e">
        <f>#REF!+#REF!</f>
        <v>#REF!</v>
      </c>
      <c r="X63" s="40" t="e">
        <f>#REF!+#REF!</f>
        <v>#REF!</v>
      </c>
      <c r="Y63" s="40" t="e">
        <f>#REF!+#REF!</f>
        <v>#REF!</v>
      </c>
      <c r="Z63" s="40" t="e">
        <f>#REF!+#REF!</f>
        <v>#REF!</v>
      </c>
      <c r="AA63" s="40" t="e">
        <f>#REF!+#REF!</f>
        <v>#REF!</v>
      </c>
      <c r="AB63" s="40" t="e">
        <f>#REF!+#REF!</f>
        <v>#REF!</v>
      </c>
      <c r="AC63" s="40" t="e">
        <f>#REF!+#REF!</f>
        <v>#REF!</v>
      </c>
      <c r="AD63" s="40" t="e">
        <f>#REF!+#REF!</f>
        <v>#REF!</v>
      </c>
      <c r="AE63" s="40" t="e">
        <f>#REF!+#REF!</f>
        <v>#REF!</v>
      </c>
      <c r="AF63" s="40" t="e">
        <f>#REF!+#REF!</f>
        <v>#REF!</v>
      </c>
      <c r="AG63" s="40" t="e">
        <f>#REF!+#REF!</f>
        <v>#REF!</v>
      </c>
      <c r="AH63" s="44">
        <f t="shared" si="3"/>
        <v>1800</v>
      </c>
      <c r="AI63" s="40">
        <f>AI64+AI65</f>
        <v>192940</v>
      </c>
    </row>
    <row r="64" spans="1:35" ht="52.5" customHeight="1" outlineLevel="3">
      <c r="A64" s="16" t="s">
        <v>74</v>
      </c>
      <c r="B64" s="17" t="s">
        <v>105</v>
      </c>
      <c r="C64" s="21" t="s">
        <v>126</v>
      </c>
      <c r="D64" s="21"/>
      <c r="E64" s="21"/>
      <c r="F64" s="22"/>
      <c r="G64" s="21"/>
      <c r="H64" s="21"/>
      <c r="I64" s="21"/>
      <c r="J64" s="21"/>
      <c r="K64" s="21"/>
      <c r="L64" s="21"/>
      <c r="M64" s="21"/>
      <c r="N64" s="21"/>
      <c r="O64" s="23">
        <v>290000</v>
      </c>
      <c r="P64" s="23">
        <v>-30620</v>
      </c>
      <c r="Q64" s="40">
        <v>13200</v>
      </c>
      <c r="R64" s="41">
        <v>259380</v>
      </c>
      <c r="S64" s="41">
        <v>259380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223860</v>
      </c>
      <c r="Z64" s="41">
        <v>0</v>
      </c>
      <c r="AA64" s="41">
        <v>223860</v>
      </c>
      <c r="AB64" s="41">
        <v>223860</v>
      </c>
      <c r="AC64" s="41">
        <v>223860</v>
      </c>
      <c r="AD64" s="41">
        <v>35520</v>
      </c>
      <c r="AE64" s="42">
        <v>0.863058061531344</v>
      </c>
      <c r="AF64" s="41">
        <v>0</v>
      </c>
      <c r="AG64" s="43"/>
      <c r="AH64" s="44">
        <f>AI64-Q64</f>
        <v>0</v>
      </c>
      <c r="AI64" s="37">
        <f>Q64</f>
        <v>13200</v>
      </c>
    </row>
    <row r="65" spans="1:35" ht="39" customHeight="1" outlineLevel="3">
      <c r="A65" s="16" t="s">
        <v>104</v>
      </c>
      <c r="B65" s="17" t="s">
        <v>75</v>
      </c>
      <c r="C65" s="21" t="s">
        <v>127</v>
      </c>
      <c r="D65" s="21"/>
      <c r="E65" s="21"/>
      <c r="F65" s="22"/>
      <c r="G65" s="21"/>
      <c r="H65" s="21"/>
      <c r="I65" s="21"/>
      <c r="J65" s="21"/>
      <c r="K65" s="21"/>
      <c r="L65" s="21"/>
      <c r="M65" s="21"/>
      <c r="N65" s="21"/>
      <c r="O65" s="23">
        <v>0</v>
      </c>
      <c r="P65" s="23">
        <v>3600</v>
      </c>
      <c r="Q65" s="40">
        <v>177940</v>
      </c>
      <c r="R65" s="41">
        <v>3600</v>
      </c>
      <c r="S65" s="41">
        <v>3600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3600</v>
      </c>
      <c r="AE65" s="42">
        <v>0</v>
      </c>
      <c r="AF65" s="41">
        <v>0</v>
      </c>
      <c r="AG65" s="43"/>
      <c r="AH65" s="44">
        <f>AI65-Q65</f>
        <v>1800</v>
      </c>
      <c r="AI65" s="37">
        <f>Q65+1800</f>
        <v>179740</v>
      </c>
    </row>
    <row r="66" spans="1:35" ht="26.25" customHeight="1" outlineLevel="2">
      <c r="A66" s="16" t="s">
        <v>95</v>
      </c>
      <c r="B66" s="17" t="s">
        <v>96</v>
      </c>
      <c r="C66" s="21" t="s">
        <v>95</v>
      </c>
      <c r="D66" s="21"/>
      <c r="E66" s="21"/>
      <c r="F66" s="22"/>
      <c r="G66" s="21"/>
      <c r="H66" s="21"/>
      <c r="I66" s="21"/>
      <c r="J66" s="21"/>
      <c r="K66" s="21"/>
      <c r="L66" s="21"/>
      <c r="M66" s="21"/>
      <c r="N66" s="21"/>
      <c r="O66" s="23">
        <v>0</v>
      </c>
      <c r="P66" s="23">
        <v>5000</v>
      </c>
      <c r="Q66" s="40">
        <f>Q69</f>
        <v>522800</v>
      </c>
      <c r="R66" s="40" t="e">
        <f>#REF!</f>
        <v>#REF!</v>
      </c>
      <c r="S66" s="40" t="e">
        <f>#REF!</f>
        <v>#REF!</v>
      </c>
      <c r="T66" s="40" t="e">
        <f>#REF!</f>
        <v>#REF!</v>
      </c>
      <c r="U66" s="40" t="e">
        <f>#REF!</f>
        <v>#REF!</v>
      </c>
      <c r="V66" s="40" t="e">
        <f>#REF!</f>
        <v>#REF!</v>
      </c>
      <c r="W66" s="40" t="e">
        <f>#REF!</f>
        <v>#REF!</v>
      </c>
      <c r="X66" s="40" t="e">
        <f>#REF!</f>
        <v>#REF!</v>
      </c>
      <c r="Y66" s="40" t="e">
        <f>#REF!</f>
        <v>#REF!</v>
      </c>
      <c r="Z66" s="40" t="e">
        <f>#REF!</f>
        <v>#REF!</v>
      </c>
      <c r="AA66" s="40" t="e">
        <f>#REF!</f>
        <v>#REF!</v>
      </c>
      <c r="AB66" s="40" t="e">
        <f>#REF!</f>
        <v>#REF!</v>
      </c>
      <c r="AC66" s="40" t="e">
        <f>#REF!</f>
        <v>#REF!</v>
      </c>
      <c r="AD66" s="40" t="e">
        <f>#REF!</f>
        <v>#REF!</v>
      </c>
      <c r="AE66" s="40" t="e">
        <f>#REF!</f>
        <v>#REF!</v>
      </c>
      <c r="AF66" s="40" t="e">
        <f>#REF!</f>
        <v>#REF!</v>
      </c>
      <c r="AG66" s="40" t="e">
        <f>#REF!</f>
        <v>#REF!</v>
      </c>
      <c r="AH66" s="44">
        <f t="shared" si="3"/>
        <v>6857200</v>
      </c>
      <c r="AI66" s="40">
        <f>AI69</f>
        <v>7380000</v>
      </c>
    </row>
    <row r="67" spans="1:35" ht="105" customHeight="1" hidden="1" outlineLevel="1">
      <c r="A67" s="16" t="s">
        <v>76</v>
      </c>
      <c r="B67" s="17" t="s">
        <v>77</v>
      </c>
      <c r="C67" s="21" t="s">
        <v>76</v>
      </c>
      <c r="D67" s="21"/>
      <c r="E67" s="21"/>
      <c r="F67" s="22"/>
      <c r="G67" s="21"/>
      <c r="H67" s="21"/>
      <c r="I67" s="21"/>
      <c r="J67" s="21"/>
      <c r="K67" s="21"/>
      <c r="L67" s="21"/>
      <c r="M67" s="21"/>
      <c r="N67" s="21"/>
      <c r="O67" s="23">
        <v>0</v>
      </c>
      <c r="P67" s="23">
        <v>0</v>
      </c>
      <c r="Q67" s="40">
        <f>Q68</f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44462.94</v>
      </c>
      <c r="Y67" s="41">
        <v>44462.94</v>
      </c>
      <c r="Z67" s="41">
        <v>44462.94</v>
      </c>
      <c r="AA67" s="41">
        <v>44462.94</v>
      </c>
      <c r="AB67" s="41">
        <v>0</v>
      </c>
      <c r="AC67" s="41">
        <v>0</v>
      </c>
      <c r="AD67" s="41">
        <v>0</v>
      </c>
      <c r="AE67" s="42"/>
      <c r="AF67" s="41">
        <v>0</v>
      </c>
      <c r="AG67" s="43"/>
      <c r="AH67" s="44">
        <f t="shared" si="3"/>
        <v>0</v>
      </c>
      <c r="AI67" s="37">
        <f>Q67</f>
        <v>0</v>
      </c>
    </row>
    <row r="68" spans="1:35" ht="105" customHeight="1" hidden="1" outlineLevel="3">
      <c r="A68" s="16" t="s">
        <v>78</v>
      </c>
      <c r="B68" s="17" t="s">
        <v>79</v>
      </c>
      <c r="C68" s="21" t="s">
        <v>78</v>
      </c>
      <c r="D68" s="21"/>
      <c r="E68" s="21"/>
      <c r="F68" s="22"/>
      <c r="G68" s="21"/>
      <c r="H68" s="21"/>
      <c r="I68" s="21"/>
      <c r="J68" s="21"/>
      <c r="K68" s="21"/>
      <c r="L68" s="21"/>
      <c r="M68" s="21"/>
      <c r="N68" s="21"/>
      <c r="O68" s="23">
        <v>0</v>
      </c>
      <c r="P68" s="23">
        <v>0</v>
      </c>
      <c r="Q68" s="40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44462.94</v>
      </c>
      <c r="Y68" s="41">
        <v>44462.94</v>
      </c>
      <c r="Z68" s="41">
        <v>44462.94</v>
      </c>
      <c r="AA68" s="41">
        <v>44462.94</v>
      </c>
      <c r="AB68" s="41">
        <v>0</v>
      </c>
      <c r="AC68" s="41">
        <v>0</v>
      </c>
      <c r="AD68" s="41">
        <v>0</v>
      </c>
      <c r="AE68" s="42"/>
      <c r="AF68" s="41">
        <v>0</v>
      </c>
      <c r="AG68" s="43"/>
      <c r="AH68" s="44">
        <f t="shared" si="3"/>
        <v>0</v>
      </c>
      <c r="AI68" s="37">
        <f>Q68</f>
        <v>0</v>
      </c>
    </row>
    <row r="69" spans="1:35" ht="78" customHeight="1" outlineLevel="3">
      <c r="A69" s="16" t="s">
        <v>97</v>
      </c>
      <c r="B69" s="17" t="s">
        <v>157</v>
      </c>
      <c r="C69" s="21" t="s">
        <v>128</v>
      </c>
      <c r="D69" s="21"/>
      <c r="E69" s="21"/>
      <c r="F69" s="22"/>
      <c r="G69" s="21"/>
      <c r="H69" s="21"/>
      <c r="I69" s="21"/>
      <c r="J69" s="21"/>
      <c r="K69" s="21"/>
      <c r="L69" s="21"/>
      <c r="M69" s="21"/>
      <c r="N69" s="21"/>
      <c r="O69" s="23">
        <v>0</v>
      </c>
      <c r="P69" s="23">
        <v>5000</v>
      </c>
      <c r="Q69" s="40">
        <v>522800</v>
      </c>
      <c r="R69" s="41">
        <v>5000</v>
      </c>
      <c r="S69" s="41">
        <v>5000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5000</v>
      </c>
      <c r="Z69" s="41">
        <v>0</v>
      </c>
      <c r="AA69" s="41">
        <v>5000</v>
      </c>
      <c r="AB69" s="41">
        <v>5000</v>
      </c>
      <c r="AC69" s="41">
        <v>5000</v>
      </c>
      <c r="AD69" s="41">
        <v>0</v>
      </c>
      <c r="AE69" s="42">
        <v>1</v>
      </c>
      <c r="AF69" s="41">
        <v>0</v>
      </c>
      <c r="AG69" s="43"/>
      <c r="AH69" s="44">
        <f>AI69-Q69</f>
        <v>6857200</v>
      </c>
      <c r="AI69" s="37">
        <f>Q69-522800+6000000+330000+1000000+50000</f>
        <v>7380000</v>
      </c>
    </row>
    <row r="70" spans="1:35" ht="21.75" customHeight="1" outlineLevel="3">
      <c r="A70" s="16"/>
      <c r="B70" s="17" t="s">
        <v>153</v>
      </c>
      <c r="C70" s="21" t="s">
        <v>151</v>
      </c>
      <c r="D70" s="21"/>
      <c r="E70" s="21"/>
      <c r="F70" s="22"/>
      <c r="G70" s="21"/>
      <c r="H70" s="21"/>
      <c r="I70" s="21"/>
      <c r="J70" s="21"/>
      <c r="K70" s="21"/>
      <c r="L70" s="21"/>
      <c r="M70" s="21"/>
      <c r="N70" s="21"/>
      <c r="O70" s="23"/>
      <c r="P70" s="23"/>
      <c r="Q70" s="40">
        <f>Q71+Q72</f>
        <v>0</v>
      </c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2"/>
      <c r="AF70" s="41"/>
      <c r="AG70" s="43"/>
      <c r="AH70" s="44">
        <f>AI70-Q70</f>
        <v>426900</v>
      </c>
      <c r="AI70" s="37">
        <f>AI71+AI72</f>
        <v>426900</v>
      </c>
    </row>
    <row r="71" spans="1:35" ht="70.5" customHeight="1" outlineLevel="3">
      <c r="A71" s="16"/>
      <c r="B71" s="17" t="s">
        <v>154</v>
      </c>
      <c r="C71" s="21" t="s">
        <v>152</v>
      </c>
      <c r="D71" s="21"/>
      <c r="E71" s="21"/>
      <c r="F71" s="22"/>
      <c r="G71" s="21"/>
      <c r="H71" s="21"/>
      <c r="I71" s="21"/>
      <c r="J71" s="21"/>
      <c r="K71" s="21"/>
      <c r="L71" s="21"/>
      <c r="M71" s="21"/>
      <c r="N71" s="21"/>
      <c r="O71" s="23"/>
      <c r="P71" s="23"/>
      <c r="Q71" s="40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2"/>
      <c r="AF71" s="41"/>
      <c r="AG71" s="43"/>
      <c r="AH71" s="44">
        <f>AI71-Q71</f>
        <v>397300</v>
      </c>
      <c r="AI71" s="37">
        <v>397300</v>
      </c>
    </row>
    <row r="72" spans="1:35" ht="39" customHeight="1" outlineLevel="3">
      <c r="A72" s="16"/>
      <c r="B72" s="17" t="s">
        <v>155</v>
      </c>
      <c r="C72" s="21" t="s">
        <v>150</v>
      </c>
      <c r="D72" s="21"/>
      <c r="E72" s="21"/>
      <c r="F72" s="22"/>
      <c r="G72" s="21"/>
      <c r="H72" s="21"/>
      <c r="I72" s="21"/>
      <c r="J72" s="21"/>
      <c r="K72" s="21"/>
      <c r="L72" s="21"/>
      <c r="M72" s="21"/>
      <c r="N72" s="21"/>
      <c r="O72" s="23"/>
      <c r="P72" s="23"/>
      <c r="Q72" s="40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2"/>
      <c r="AF72" s="41"/>
      <c r="AG72" s="43"/>
      <c r="AH72" s="44">
        <f>AI72-Q72</f>
        <v>29600</v>
      </c>
      <c r="AI72" s="37">
        <v>29600</v>
      </c>
    </row>
    <row r="73" spans="1:35" ht="14.25" customHeight="1">
      <c r="A73" s="62" t="s">
        <v>80</v>
      </c>
      <c r="B73" s="63"/>
      <c r="C73" s="63"/>
      <c r="D73" s="63"/>
      <c r="E73" s="63"/>
      <c r="F73" s="63"/>
      <c r="G73" s="63"/>
      <c r="H73" s="64"/>
      <c r="I73" s="26"/>
      <c r="J73" s="26"/>
      <c r="K73" s="26"/>
      <c r="L73" s="26"/>
      <c r="M73" s="26"/>
      <c r="N73" s="26"/>
      <c r="O73" s="27">
        <v>9543200</v>
      </c>
      <c r="P73" s="27">
        <v>4057248</v>
      </c>
      <c r="Q73" s="51">
        <f aca="true" t="shared" si="14" ref="Q73:AI73">Q12+Q53</f>
        <v>17298866.32</v>
      </c>
      <c r="R73" s="51" t="e">
        <f t="shared" si="14"/>
        <v>#REF!</v>
      </c>
      <c r="S73" s="51" t="e">
        <f t="shared" si="14"/>
        <v>#REF!</v>
      </c>
      <c r="T73" s="51" t="e">
        <f t="shared" si="14"/>
        <v>#REF!</v>
      </c>
      <c r="U73" s="51" t="e">
        <f t="shared" si="14"/>
        <v>#REF!</v>
      </c>
      <c r="V73" s="51" t="e">
        <f t="shared" si="14"/>
        <v>#REF!</v>
      </c>
      <c r="W73" s="51" t="e">
        <f t="shared" si="14"/>
        <v>#REF!</v>
      </c>
      <c r="X73" s="51" t="e">
        <f t="shared" si="14"/>
        <v>#REF!</v>
      </c>
      <c r="Y73" s="51" t="e">
        <f t="shared" si="14"/>
        <v>#REF!</v>
      </c>
      <c r="Z73" s="51" t="e">
        <f t="shared" si="14"/>
        <v>#REF!</v>
      </c>
      <c r="AA73" s="51" t="e">
        <f t="shared" si="14"/>
        <v>#REF!</v>
      </c>
      <c r="AB73" s="51" t="e">
        <f t="shared" si="14"/>
        <v>#REF!</v>
      </c>
      <c r="AC73" s="51" t="e">
        <f t="shared" si="14"/>
        <v>#REF!</v>
      </c>
      <c r="AD73" s="51" t="e">
        <f t="shared" si="14"/>
        <v>#REF!</v>
      </c>
      <c r="AE73" s="51" t="e">
        <f t="shared" si="14"/>
        <v>#REF!</v>
      </c>
      <c r="AF73" s="51" t="e">
        <f t="shared" si="14"/>
        <v>#REF!</v>
      </c>
      <c r="AG73" s="51" t="e">
        <f t="shared" si="14"/>
        <v>#REF!</v>
      </c>
      <c r="AH73" s="52">
        <f t="shared" si="14"/>
        <v>11454367.46</v>
      </c>
      <c r="AI73" s="52">
        <f t="shared" si="14"/>
        <v>28753233.78</v>
      </c>
    </row>
    <row r="74" spans="1:33" ht="12.75" customHeight="1">
      <c r="A74" s="28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 t="s">
        <v>1</v>
      </c>
      <c r="AD74" s="29"/>
      <c r="AE74" s="29"/>
      <c r="AF74" s="29"/>
      <c r="AG74" s="29"/>
    </row>
    <row r="75" spans="1:33" ht="14.2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31"/>
      <c r="AB75" s="31"/>
      <c r="AC75" s="31"/>
      <c r="AD75" s="31"/>
      <c r="AE75" s="31"/>
      <c r="AF75" s="31"/>
      <c r="AG75" s="31"/>
    </row>
  </sheetData>
  <sheetProtection/>
  <mergeCells count="21">
    <mergeCell ref="A7:AE7"/>
    <mergeCell ref="B10:B11"/>
    <mergeCell ref="C10:C11"/>
    <mergeCell ref="C2:AI2"/>
    <mergeCell ref="A5:AH5"/>
    <mergeCell ref="AF11:AG11"/>
    <mergeCell ref="A75:Z75"/>
    <mergeCell ref="A9:AG9"/>
    <mergeCell ref="F11:H11"/>
    <mergeCell ref="I11:K11"/>
    <mergeCell ref="Z11:AB11"/>
    <mergeCell ref="B6:AI6"/>
    <mergeCell ref="C4:AI4"/>
    <mergeCell ref="C3:AI3"/>
    <mergeCell ref="Q10:Y11"/>
    <mergeCell ref="A73:H73"/>
    <mergeCell ref="C1:AI1"/>
    <mergeCell ref="AH10:AH11"/>
    <mergeCell ref="AI10:AI11"/>
    <mergeCell ref="A8:AE8"/>
    <mergeCell ref="AD11:AE11"/>
  </mergeCells>
  <printOptions/>
  <pageMargins left="0.39375001192092896" right="0.39375001192092896" top="0.5902777910232544" bottom="0.5902777910232544" header="0.39375001192092896" footer="0.39375001192092896"/>
  <pageSetup blackAndWhite="1" errors="blank"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K54\User</dc:creator>
  <cp:keywords/>
  <dc:description/>
  <cp:lastModifiedBy>0264</cp:lastModifiedBy>
  <cp:lastPrinted>2019-02-26T09:28:28Z</cp:lastPrinted>
  <dcterms:created xsi:type="dcterms:W3CDTF">2016-11-02T07:14:45Z</dcterms:created>
  <dcterms:modified xsi:type="dcterms:W3CDTF">2019-03-27T13:30:03Z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c:\Temp\ks\BudgetSmart2016\ReportManager\sqr_info_isp_budg_inc_3.xls</vt:lpwstr>
  </property>
</Properties>
</file>