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95"/>
  </bookViews>
  <sheets>
    <sheet name="Юнг" sheetId="16" r:id="rId1"/>
  </sheets>
  <definedNames>
    <definedName name="Z_1718F1EE_9F48_4DBE_9531_3B70F9C4A5DD_.wvu.PrintArea" localSheetId="0" hidden="1">Юнг!$A$1:$F$99</definedName>
    <definedName name="Z_1718F1EE_9F48_4DBE_9531_3B70F9C4A5DD_.wvu.Rows" localSheetId="0" hidden="1">Юнг!$19:$24,Юнг!$31:$35,Юнг!$38:$38,Юнг!$45:$47,Юнг!$49:$49,Юнг!$56:$56,Юнг!$58:$60,Юнг!$66:$68,Юнг!$76:$77,Юнг!$81:$85,Юнг!$88:$95,Юнг!$141:$141</definedName>
    <definedName name="Z_42584DC0_1D41_4C93_9B38_C388E7B8DAC4_.wvu.PrintArea" localSheetId="0" hidden="1">Юнг!$A$1:$F$99</definedName>
    <definedName name="Z_42584DC0_1D41_4C93_9B38_C388E7B8DAC4_.wvu.Rows" localSheetId="0" hidden="1">Юнг!$19:$24,Юнг!$32:$32,Юнг!$46:$46,Юнг!$49:$49,Юнг!$56:$56,Юнг!$58:$59,Юнг!$66:$67,Юнг!$81:$85,Юнг!$88:$95</definedName>
    <definedName name="Z_5BFCA170_DEAE_4D2C_98A0_1E68B427AC01_.wvu.PrintArea" localSheetId="0" hidden="1">Юнг!$A$1:$F$99</definedName>
    <definedName name="Z_5BFCA170_DEAE_4D2C_98A0_1E68B427AC01_.wvu.Rows" localSheetId="0" hidden="1">Юнг!$19:$24,Юнг!$32:$32,Юнг!$46:$46,Юнг!$49:$49,Юнг!$56:$56,Юнг!$58:$59,Юнг!$66:$67,Юнг!$81:$85,Юнг!$88:$95</definedName>
    <definedName name="Z_A54C432C_6C68_4B53_A75C_446EB3A61B2B_.wvu.PrintArea" localSheetId="0" hidden="1">Юнг!$A$1:$F$99</definedName>
    <definedName name="Z_A54C432C_6C68_4B53_A75C_446EB3A61B2B_.wvu.Rows" localSheetId="0" hidden="1">Юнг!$19:$24,Юнг!$31:$35,Юнг!$38:$38,Юнг!$45:$47,Юнг!$49:$49,Юнг!$56:$56,Юнг!$58:$60,Юнг!$66:$68,Юнг!$76:$77,Юнг!$81:$85,Юнг!$88:$95,Юнг!$141:$141</definedName>
    <definedName name="_xlnm.Print_Area" localSheetId="0">Юнг!$A$1:$F$99</definedName>
  </definedNames>
  <calcPr calcId="125725" calcMode="manual"/>
  <customWorkbookViews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9"/>
    <customWorkbookView name="morgau_fin7 - Личное представление" guid="{5BFCA170-DEAE-4D2C-98A0-1E68B427AC01}" mergeInterval="0" personalView="1" maximized="1" xWindow="1" yWindow="1" windowWidth="1916" windowHeight="850" tabRatio="695" activeSheetId="15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"/>
  </customWorkbookViews>
</workbook>
</file>

<file path=xl/calcChain.xml><?xml version="1.0" encoding="utf-8"?>
<calcChain xmlns="http://schemas.openxmlformats.org/spreadsheetml/2006/main">
  <c r="C71" i="16"/>
  <c r="C78"/>
  <c r="C73"/>
  <c r="C40"/>
  <c r="C41"/>
  <c r="D40"/>
  <c r="F35"/>
  <c r="E35"/>
  <c r="D34"/>
  <c r="E87"/>
  <c r="E48"/>
  <c r="F48"/>
  <c r="E46"/>
  <c r="E47"/>
  <c r="E42"/>
  <c r="F42"/>
  <c r="E56"/>
  <c r="E57"/>
  <c r="E58"/>
  <c r="E59"/>
  <c r="D65"/>
  <c r="D63"/>
  <c r="D55"/>
  <c r="D75"/>
  <c r="D70"/>
  <c r="D7"/>
  <c r="D36"/>
  <c r="D26"/>
  <c r="C7"/>
  <c r="D5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E32"/>
  <c r="F32"/>
  <c r="E33"/>
  <c r="F33"/>
  <c r="C37"/>
  <c r="E38"/>
  <c r="F38"/>
  <c r="E41"/>
  <c r="F41"/>
  <c r="E43"/>
  <c r="F43"/>
  <c r="E44"/>
  <c r="F44"/>
  <c r="E45"/>
  <c r="F45"/>
  <c r="F46"/>
  <c r="F47"/>
  <c r="E49"/>
  <c r="F49"/>
  <c r="C55"/>
  <c r="F55" s="1"/>
  <c r="F57"/>
  <c r="F58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2"/>
  <c r="F72"/>
  <c r="E73"/>
  <c r="F73"/>
  <c r="E74"/>
  <c r="F74"/>
  <c r="C75"/>
  <c r="E76"/>
  <c r="F76"/>
  <c r="E77"/>
  <c r="F77"/>
  <c r="E78"/>
  <c r="F78"/>
  <c r="C79"/>
  <c r="D79"/>
  <c r="E80"/>
  <c r="F80"/>
  <c r="C81"/>
  <c r="D81"/>
  <c r="E82"/>
  <c r="F82"/>
  <c r="E83"/>
  <c r="F83"/>
  <c r="E84"/>
  <c r="F84"/>
  <c r="F85"/>
  <c r="C86"/>
  <c r="D86"/>
  <c r="F87"/>
  <c r="E88"/>
  <c r="F88"/>
  <c r="E89"/>
  <c r="E90"/>
  <c r="E91"/>
  <c r="C92"/>
  <c r="D92"/>
  <c r="E93"/>
  <c r="F93"/>
  <c r="E94"/>
  <c r="F94"/>
  <c r="E95"/>
  <c r="F95"/>
  <c r="F5"/>
  <c r="F26"/>
  <c r="E17"/>
  <c r="F65"/>
  <c r="F79"/>
  <c r="E12"/>
  <c r="F29"/>
  <c r="F17"/>
  <c r="E81"/>
  <c r="F86"/>
  <c r="E37"/>
  <c r="C36"/>
  <c r="F14"/>
  <c r="F37"/>
  <c r="F12"/>
  <c r="D4"/>
  <c r="E7"/>
  <c r="F7"/>
  <c r="E55"/>
  <c r="D96"/>
  <c r="E86"/>
  <c r="F31"/>
  <c r="E29"/>
  <c r="E26"/>
  <c r="F92"/>
  <c r="E34"/>
  <c r="E40"/>
  <c r="E79"/>
  <c r="D25"/>
  <c r="F36"/>
  <c r="C4"/>
  <c r="E4" s="1"/>
  <c r="E63"/>
  <c r="F34"/>
  <c r="E65" l="1"/>
  <c r="F63"/>
  <c r="C25"/>
  <c r="F25" s="1"/>
  <c r="E36"/>
  <c r="F81"/>
  <c r="C39"/>
  <c r="C50" s="1"/>
  <c r="F4"/>
  <c r="E25"/>
  <c r="E92"/>
  <c r="E31"/>
  <c r="F40"/>
  <c r="D39"/>
  <c r="F39" s="1"/>
  <c r="E5"/>
  <c r="F20"/>
  <c r="E20"/>
  <c r="C70"/>
  <c r="F71"/>
  <c r="E71"/>
  <c r="F75"/>
  <c r="E75"/>
  <c r="E14"/>
  <c r="D50" l="1"/>
  <c r="E39"/>
  <c r="F70"/>
  <c r="C96"/>
  <c r="E70"/>
  <c r="E50"/>
  <c r="F50"/>
  <c r="D51"/>
  <c r="F96" l="1"/>
  <c r="E96"/>
  <c r="C51"/>
</calcChain>
</file>

<file path=xl/sharedStrings.xml><?xml version="1.0" encoding="utf-8"?>
<sst xmlns="http://schemas.openxmlformats.org/spreadsheetml/2006/main" count="140" uniqueCount="136">
  <si>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</si>
  <si>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</si>
  <si>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</si>
  <si>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</si>
  <si>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</si>
  <si>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</si>
  <si>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</si>
  <si>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</si>
  <si>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</si>
  <si>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</si>
  <si>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</si>
  <si>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</si>
  <si>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</si>
  <si>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</si>
  <si>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</si>
  <si>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</si>
  <si>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</si>
  <si>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</si>
  <si>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</si>
  <si>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</si>
  <si>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</si>
  <si>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</si>
  <si>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</si>
  <si>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</si>
  <si>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</si>
  <si>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</si>
  <si>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</si>
  <si>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</si>
  <si>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</si>
  <si>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</si>
  <si>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</si>
  <si>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</si>
  <si>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</si>
  <si>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</si>
  <si>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</si>
  <si>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</si>
  <si>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</si>
  <si>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</si>
  <si>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</si>
  <si>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</si>
  <si>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</si>
  <si>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</si>
  <si>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</si>
  <si>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</si>
  <si>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</si>
  <si>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</si>
  <si>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</si>
  <si>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</si>
  <si>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</si>
  <si>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</si>
  <si>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</si>
  <si>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</si>
  <si>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</si>
  <si>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</si>
  <si>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</si>
  <si>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</si>
  <si>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</si>
  <si>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</si>
  <si>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</si>
  <si>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</si>
  <si>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</si>
  <si>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</si>
  <si>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</si>
  <si>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</si>
  <si>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</si>
  <si>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</si>
  <si>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</si>
  <si>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</si>
  <si>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</si>
  <si>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</si>
  <si>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</si>
  <si>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</si>
  <si>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</si>
  <si>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</si>
  <si>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</si>
  <si>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</si>
  <si>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</si>
  <si>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</si>
  <si>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</si>
  <si>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</si>
  <si>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</si>
  <si>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</si>
  <si>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</si>
  <si>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</si>
  <si>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</si>
  <si>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</si>
  <si>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</si>
  <si>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</si>
  <si>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</si>
  <si>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</si>
  <si>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</si>
  <si>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</si>
  <si>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</si>
  <si>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</si>
  <si>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</si>
  <si>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</si>
  <si>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</si>
  <si>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</si>
  <si>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</si>
  <si>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</si>
  <si>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</si>
  <si>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</si>
  <si>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</si>
  <si>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</si>
  <si>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</si>
  <si>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</si>
  <si>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</si>
  <si>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</si>
  <si>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>ПРОЧИЕ НЕНАЛОГОВЫЕ ДОХОДЫ</t>
  </si>
  <si>
    <t>НАЛОГИ НА ИМУЩЕСТВО</t>
  </si>
  <si>
    <t>0310</t>
  </si>
  <si>
    <t>Обеспечение пожарной безопасности</t>
  </si>
  <si>
    <t>Прочие неналоговые доходы</t>
  </si>
  <si>
    <t>Доходы от продажи земли</t>
  </si>
  <si>
    <t>Доходы от сдачи в аренду имущ.наход.</t>
  </si>
  <si>
    <t>Арендная плата за землю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</si>
  <si>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</si>
  <si>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</si>
  <si>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</si>
  <si>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Сбалансированность</t>
  </si>
  <si>
    <t>Налоги на имущество</t>
  </si>
  <si>
    <t>Культура</t>
  </si>
  <si>
    <t>ШТРАФЫ, САНКЦИИ, ВОЗМЕЩЕНИЕ УЩЕРБА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</si>
  <si>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</si>
  <si>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</si>
  <si>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</si>
  <si>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</si>
  <si>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Акцизы на моторные масла</t>
  </si>
  <si>
    <t>Акцизы на прямогонный бензин</t>
  </si>
  <si>
    <t>Прочие безвозмездные поступления</t>
  </si>
  <si>
    <t xml:space="preserve">(Дефицит -) профицит </t>
  </si>
  <si>
    <t xml:space="preserve"> </t>
  </si>
  <si>
    <t>назначено на 2018 г.</t>
  </si>
  <si>
    <t>исполнено на 01.05.2018 г.</t>
  </si>
  <si>
    <t>исполнен на 01.05.2018 г.</t>
  </si>
  <si>
    <t xml:space="preserve">                     Анализ исполнения бюджета Юнгинского сельского поселения на 01.05.2018 г.</t>
  </si>
</sst>
</file>

<file path=xl/styles.xml><?xml version="1.0" encoding="utf-8"?>
<styleSheet xmlns="http://schemas.openxmlformats.org/spreadsheetml/2006/main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5" formatCode="0.0000"/>
    <numFmt numFmtId="177" formatCode="_(* #,##0.00000_);_(* \(#,##0.00000\);_(* &quot;-&quot;??_);_(@_)"/>
  </numFmts>
  <fonts count="11">
    <font>
      <sz val="10"/>
      <name val="Arial"/>
    </font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165" fontId="1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9" applyFont="1"/>
    <xf numFmtId="0" fontId="3" fillId="0" borderId="1" xfId="10" applyFont="1" applyBorder="1" applyAlignment="1">
      <alignment horizontal="center" vertical="center" wrapText="1"/>
    </xf>
    <xf numFmtId="0" fontId="3" fillId="0" borderId="1" xfId="10" applyFont="1" applyBorder="1" applyAlignment="1">
      <alignment horizontal="center"/>
    </xf>
    <xf numFmtId="0" fontId="3" fillId="0" borderId="1" xfId="10" applyFont="1" applyBorder="1"/>
    <xf numFmtId="166" fontId="3" fillId="0" borderId="1" xfId="10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0" applyFont="1" applyBorder="1" applyAlignment="1">
      <alignment horizontal="center"/>
    </xf>
    <xf numFmtId="0" fontId="5" fillId="0" borderId="1" xfId="10" applyFont="1" applyBorder="1" applyAlignment="1">
      <alignment wrapText="1"/>
    </xf>
    <xf numFmtId="166" fontId="5" fillId="0" borderId="1" xfId="10" applyNumberFormat="1" applyFont="1" applyBorder="1" applyAlignment="1">
      <alignment horizontal="right" vertical="center"/>
    </xf>
    <xf numFmtId="166" fontId="5" fillId="0" borderId="1" xfId="10" applyNumberFormat="1" applyFont="1" applyFill="1" applyBorder="1" applyAlignment="1">
      <alignment horizontal="right" vertical="center"/>
    </xf>
    <xf numFmtId="0" fontId="5" fillId="0" borderId="1" xfId="10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0" applyFont="1" applyBorder="1" applyAlignment="1">
      <alignment wrapText="1"/>
    </xf>
    <xf numFmtId="166" fontId="3" fillId="0" borderId="1" xfId="10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/>
    <xf numFmtId="0" fontId="5" fillId="0" borderId="1" xfId="10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0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0" applyFont="1" applyBorder="1" applyAlignment="1">
      <alignment horizontal="center"/>
    </xf>
    <xf numFmtId="0" fontId="3" fillId="0" borderId="2" xfId="10" applyFont="1" applyFill="1" applyBorder="1"/>
    <xf numFmtId="168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0" fontId="7" fillId="0" borderId="0" xfId="8" applyFont="1"/>
    <xf numFmtId="0" fontId="7" fillId="0" borderId="0" xfId="8" applyFont="1" applyAlignment="1"/>
    <xf numFmtId="0" fontId="8" fillId="0" borderId="1" xfId="10" applyFont="1" applyBorder="1"/>
    <xf numFmtId="0" fontId="8" fillId="0" borderId="1" xfId="10" applyFont="1" applyBorder="1" applyAlignment="1">
      <alignment horizontal="center"/>
    </xf>
    <xf numFmtId="0" fontId="8" fillId="0" borderId="1" xfId="10" applyFont="1" applyBorder="1" applyAlignment="1">
      <alignment wrapText="1"/>
    </xf>
    <xf numFmtId="0" fontId="8" fillId="0" borderId="1" xfId="10" applyFont="1" applyBorder="1" applyAlignment="1">
      <alignment horizontal="center" vertical="top"/>
    </xf>
    <xf numFmtId="0" fontId="8" fillId="0" borderId="1" xfId="10" applyFont="1" applyBorder="1" applyAlignment="1">
      <alignment vertical="top" wrapText="1"/>
    </xf>
    <xf numFmtId="166" fontId="3" fillId="0" borderId="1" xfId="10" applyNumberFormat="1" applyFont="1" applyBorder="1" applyAlignment="1">
      <alignment horizontal="center" vertical="center" wrapText="1"/>
    </xf>
    <xf numFmtId="0" fontId="3" fillId="0" borderId="1" xfId="10" applyFont="1" applyFill="1" applyBorder="1" applyAlignment="1">
      <alignment horizontal="center" vertical="center" wrapText="1"/>
    </xf>
    <xf numFmtId="166" fontId="3" fillId="0" borderId="1" xfId="10" applyNumberFormat="1" applyFont="1" applyBorder="1" applyAlignment="1">
      <alignment horizontal="center" vertical="center"/>
    </xf>
    <xf numFmtId="1" fontId="3" fillId="0" borderId="1" xfId="9" applyNumberFormat="1" applyFont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0" applyNumberFormat="1" applyFont="1" applyBorder="1" applyAlignment="1">
      <alignment horizontal="right" vertical="center"/>
    </xf>
    <xf numFmtId="168" fontId="3" fillId="0" borderId="0" xfId="9" applyNumberFormat="1" applyFont="1"/>
    <xf numFmtId="169" fontId="5" fillId="0" borderId="0" xfId="9" applyNumberFormat="1" applyFont="1" applyAlignment="1">
      <alignment horizontal="right"/>
    </xf>
    <xf numFmtId="177" fontId="5" fillId="0" borderId="0" xfId="9" applyNumberFormat="1" applyFont="1" applyAlignment="1">
      <alignment horizontal="center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" fontId="3" fillId="0" borderId="1" xfId="10" applyNumberFormat="1" applyFont="1" applyBorder="1" applyAlignment="1">
      <alignment horizontal="center" vertical="center" wrapText="1"/>
    </xf>
    <xf numFmtId="1" fontId="3" fillId="0" borderId="1" xfId="10" applyNumberFormat="1" applyFont="1" applyFill="1" applyBorder="1" applyAlignment="1">
      <alignment horizontal="center" vertical="center" wrapText="1"/>
    </xf>
    <xf numFmtId="165" fontId="3" fillId="0" borderId="1" xfId="9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0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3" fillId="0" borderId="1" xfId="0" applyNumberFormat="1" applyFont="1" applyBorder="1" applyAlignment="1">
      <alignment horizontal="right" vertical="center"/>
    </xf>
    <xf numFmtId="175" fontId="3" fillId="0" borderId="1" xfId="10" applyNumberFormat="1" applyFont="1" applyBorder="1" applyAlignment="1">
      <alignment horizontal="right" vertical="center"/>
    </xf>
    <xf numFmtId="167" fontId="3" fillId="3" borderId="1" xfId="11" applyNumberFormat="1" applyFont="1" applyFill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0" fontId="3" fillId="0" borderId="0" xfId="10" applyFont="1" applyAlignment="1">
      <alignment horizontal="center"/>
    </xf>
  </cellXfs>
  <cellStyles count="12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3 2" xfId="10"/>
    <cellStyle name="Финансовый" xfId="1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6"/>
  <dimension ref="A1:G102"/>
  <sheetViews>
    <sheetView tabSelected="1" view="pageBreakPreview" zoomScale="70" zoomScaleSheetLayoutView="70" workbookViewId="0">
      <selection activeCell="A2" sqref="A2:F2"/>
    </sheetView>
  </sheetViews>
  <sheetFormatPr defaultColWidth="9.109375" defaultRowHeight="15.6"/>
  <cols>
    <col min="1" max="1" width="14.6640625" style="55" customWidth="1"/>
    <col min="2" max="2" width="57.5546875" style="56" customWidth="1"/>
    <col min="3" max="3" width="16.109375" style="57" customWidth="1"/>
    <col min="4" max="4" width="17.44140625" style="57" customWidth="1"/>
    <col min="5" max="5" width="10.44140625" style="57" customWidth="1"/>
    <col min="6" max="6" width="9.44140625" style="57" customWidth="1"/>
    <col min="7" max="7" width="17.6640625" style="1" bestFit="1" customWidth="1"/>
    <col min="8" max="9" width="9.109375" style="1"/>
    <col min="10" max="10" width="9.109375" style="1" customWidth="1"/>
    <col min="11" max="16384" width="9.109375" style="1"/>
  </cols>
  <sheetData>
    <row r="1" spans="1:6">
      <c r="A1" s="88" t="s">
        <v>135</v>
      </c>
      <c r="B1" s="88"/>
      <c r="C1" s="88"/>
      <c r="D1" s="88"/>
      <c r="E1" s="88"/>
      <c r="F1" s="88"/>
    </row>
    <row r="2" spans="1:6">
      <c r="A2" s="88"/>
      <c r="B2" s="88"/>
      <c r="C2" s="88"/>
      <c r="D2" s="88"/>
      <c r="E2" s="88"/>
      <c r="F2" s="88"/>
    </row>
    <row r="3" spans="1:6" ht="62.4">
      <c r="A3" s="2" t="s">
        <v>0</v>
      </c>
      <c r="B3" s="2" t="s">
        <v>1</v>
      </c>
      <c r="C3" s="66" t="s">
        <v>132</v>
      </c>
      <c r="D3" s="67" t="s">
        <v>134</v>
      </c>
      <c r="E3" s="66" t="s">
        <v>2</v>
      </c>
      <c r="F3" s="68" t="s">
        <v>3</v>
      </c>
    </row>
    <row r="4" spans="1:6" s="6" customFormat="1">
      <c r="A4" s="3"/>
      <c r="B4" s="4" t="s">
        <v>4</v>
      </c>
      <c r="C4" s="5">
        <f>C5+C12+C14+C17+C7</f>
        <v>2400.41</v>
      </c>
      <c r="D4" s="5">
        <f>D5+D12+D14+D17+D7</f>
        <v>519.90171000000009</v>
      </c>
      <c r="E4" s="5">
        <f>SUM(D4/C4*100)</f>
        <v>21.658871192837896</v>
      </c>
      <c r="F4" s="5">
        <f>SUM(D4-C4)</f>
        <v>-1880.5082899999998</v>
      </c>
    </row>
    <row r="5" spans="1:6" s="6" customFormat="1">
      <c r="A5" s="62">
        <v>1010000000</v>
      </c>
      <c r="B5" s="61" t="s">
        <v>5</v>
      </c>
      <c r="C5" s="5">
        <f>C6</f>
        <v>114.5</v>
      </c>
      <c r="D5" s="5">
        <f>D6</f>
        <v>38.888579999999997</v>
      </c>
      <c r="E5" s="5">
        <f t="shared" ref="E5:E50" si="0">SUM(D5/C5*100)</f>
        <v>33.963825327510918</v>
      </c>
      <c r="F5" s="5">
        <f t="shared" ref="F5:F50" si="1">SUM(D5-C5)</f>
        <v>-75.61142000000001</v>
      </c>
    </row>
    <row r="6" spans="1:6">
      <c r="A6" s="7">
        <v>1010200001</v>
      </c>
      <c r="B6" s="8" t="s">
        <v>117</v>
      </c>
      <c r="C6" s="9">
        <v>114.5</v>
      </c>
      <c r="D6" s="10">
        <v>38.888579999999997</v>
      </c>
      <c r="E6" s="9">
        <f t="shared" ref="E6:E11" si="2">SUM(D6/C6*100)</f>
        <v>33.963825327510918</v>
      </c>
      <c r="F6" s="9">
        <f t="shared" si="1"/>
        <v>-75.61142000000001</v>
      </c>
    </row>
    <row r="7" spans="1:6" ht="31.2">
      <c r="A7" s="3">
        <v>1030000000</v>
      </c>
      <c r="B7" s="13" t="s">
        <v>124</v>
      </c>
      <c r="C7" s="5">
        <f>C8+C10+C9</f>
        <v>497.40999999999997</v>
      </c>
      <c r="D7" s="5">
        <f>D8+D10+D9+D11</f>
        <v>157.01119000000003</v>
      </c>
      <c r="E7" s="5">
        <f t="shared" si="2"/>
        <v>31.565748577632142</v>
      </c>
      <c r="F7" s="5">
        <f t="shared" si="1"/>
        <v>-340.39880999999991</v>
      </c>
    </row>
    <row r="8" spans="1:6">
      <c r="A8" s="7">
        <v>1030223001</v>
      </c>
      <c r="B8" s="8" t="s">
        <v>126</v>
      </c>
      <c r="C8" s="9">
        <v>185.53</v>
      </c>
      <c r="D8" s="10">
        <v>66.737269999999995</v>
      </c>
      <c r="E8" s="9">
        <f t="shared" si="2"/>
        <v>35.971147523311593</v>
      </c>
      <c r="F8" s="9">
        <f t="shared" si="1"/>
        <v>-118.79273000000001</v>
      </c>
    </row>
    <row r="9" spans="1:6">
      <c r="A9" s="7">
        <v>1030224001</v>
      </c>
      <c r="B9" s="8" t="s">
        <v>127</v>
      </c>
      <c r="C9" s="9">
        <v>2</v>
      </c>
      <c r="D9" s="10">
        <v>0.48104999999999998</v>
      </c>
      <c r="E9" s="9">
        <f t="shared" si="2"/>
        <v>24.052499999999998</v>
      </c>
      <c r="F9" s="9">
        <f t="shared" si="1"/>
        <v>-1.51895</v>
      </c>
    </row>
    <row r="10" spans="1:6">
      <c r="A10" s="7">
        <v>1030225001</v>
      </c>
      <c r="B10" s="8" t="s">
        <v>125</v>
      </c>
      <c r="C10" s="9">
        <v>309.88</v>
      </c>
      <c r="D10" s="10">
        <v>104.31140000000001</v>
      </c>
      <c r="E10" s="9">
        <f t="shared" si="2"/>
        <v>33.661869110623471</v>
      </c>
      <c r="F10" s="9">
        <f t="shared" si="1"/>
        <v>-205.5686</v>
      </c>
    </row>
    <row r="11" spans="1:6">
      <c r="A11" s="7">
        <v>1030226001</v>
      </c>
      <c r="B11" s="8" t="s">
        <v>128</v>
      </c>
      <c r="C11" s="9">
        <v>0</v>
      </c>
      <c r="D11" s="10">
        <v>-14.51853</v>
      </c>
      <c r="E11" s="9" t="e">
        <f t="shared" si="2"/>
        <v>#DIV/0!</v>
      </c>
      <c r="F11" s="9">
        <f t="shared" si="1"/>
        <v>-14.51853</v>
      </c>
    </row>
    <row r="12" spans="1:6" s="6" customFormat="1">
      <c r="A12" s="62">
        <v>1050000000</v>
      </c>
      <c r="B12" s="61" t="s">
        <v>6</v>
      </c>
      <c r="C12" s="5">
        <f>SUM(C13:C13)</f>
        <v>15</v>
      </c>
      <c r="D12" s="5">
        <f>SUM(D13:D13)</f>
        <v>25.3323</v>
      </c>
      <c r="E12" s="5">
        <f t="shared" si="0"/>
        <v>168.88200000000001</v>
      </c>
      <c r="F12" s="5">
        <f t="shared" si="1"/>
        <v>10.3323</v>
      </c>
    </row>
    <row r="13" spans="1:6" ht="15.75" customHeight="1">
      <c r="A13" s="7">
        <v>1050300000</v>
      </c>
      <c r="B13" s="11" t="s">
        <v>118</v>
      </c>
      <c r="C13" s="12">
        <v>15</v>
      </c>
      <c r="D13" s="10">
        <v>25.3323</v>
      </c>
      <c r="E13" s="9">
        <f t="shared" si="0"/>
        <v>168.88200000000001</v>
      </c>
      <c r="F13" s="9">
        <f t="shared" si="1"/>
        <v>10.3323</v>
      </c>
    </row>
    <row r="14" spans="1:6" s="6" customFormat="1" ht="15.75" customHeight="1">
      <c r="A14" s="62">
        <v>1060000000</v>
      </c>
      <c r="B14" s="61" t="s">
        <v>109</v>
      </c>
      <c r="C14" s="5">
        <f>C15+C16</f>
        <v>1761.5</v>
      </c>
      <c r="D14" s="5">
        <f>D15+D16</f>
        <v>294.26964000000004</v>
      </c>
      <c r="E14" s="5">
        <f t="shared" si="0"/>
        <v>16.705628157820041</v>
      </c>
      <c r="F14" s="5">
        <f t="shared" si="1"/>
        <v>-1467.23036</v>
      </c>
    </row>
    <row r="15" spans="1:6" s="6" customFormat="1" ht="15.75" customHeight="1">
      <c r="A15" s="7">
        <v>1060100000</v>
      </c>
      <c r="B15" s="11" t="s">
        <v>8</v>
      </c>
      <c r="C15" s="9">
        <v>150</v>
      </c>
      <c r="D15" s="10">
        <v>36.861910000000002</v>
      </c>
      <c r="E15" s="9">
        <f t="shared" si="0"/>
        <v>24.574606666666668</v>
      </c>
      <c r="F15" s="9">
        <f>SUM(D15-C15)</f>
        <v>-113.13809000000001</v>
      </c>
    </row>
    <row r="16" spans="1:6" ht="15.75" customHeight="1">
      <c r="A16" s="7">
        <v>1060600000</v>
      </c>
      <c r="B16" s="11" t="s">
        <v>7</v>
      </c>
      <c r="C16" s="9">
        <v>1611.5</v>
      </c>
      <c r="D16" s="10">
        <v>257.40773000000002</v>
      </c>
      <c r="E16" s="9">
        <f t="shared" si="0"/>
        <v>15.973175923053057</v>
      </c>
      <c r="F16" s="9">
        <f t="shared" si="1"/>
        <v>-1354.0922700000001</v>
      </c>
    </row>
    <row r="17" spans="1:6" s="6" customFormat="1">
      <c r="A17" s="3">
        <v>1080000000</v>
      </c>
      <c r="B17" s="4" t="s">
        <v>9</v>
      </c>
      <c r="C17" s="5">
        <f>C18</f>
        <v>12</v>
      </c>
      <c r="D17" s="5">
        <f>D18</f>
        <v>4.4000000000000004</v>
      </c>
      <c r="E17" s="5">
        <f t="shared" si="0"/>
        <v>36.666666666666671</v>
      </c>
      <c r="F17" s="5">
        <f t="shared" si="1"/>
        <v>-7.6</v>
      </c>
    </row>
    <row r="18" spans="1:6" ht="15" customHeight="1">
      <c r="A18" s="7">
        <v>1080400001</v>
      </c>
      <c r="B18" s="8" t="s">
        <v>116</v>
      </c>
      <c r="C18" s="9">
        <v>12</v>
      </c>
      <c r="D18" s="10">
        <v>4.4000000000000004</v>
      </c>
      <c r="E18" s="9">
        <f t="shared" si="0"/>
        <v>36.666666666666671</v>
      </c>
      <c r="F18" s="9">
        <f t="shared" si="1"/>
        <v>-7.6</v>
      </c>
    </row>
    <row r="19" spans="1:6" ht="47.25" hidden="1" customHeight="1">
      <c r="A19" s="7">
        <v>1080714001</v>
      </c>
      <c r="B19" s="8" t="s">
        <v>10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8.2" hidden="1">
      <c r="A20" s="62">
        <v>1090000000</v>
      </c>
      <c r="B20" s="63" t="s">
        <v>100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101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120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102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103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11</v>
      </c>
      <c r="C25" s="5">
        <f>C26+C29+C31+C36</f>
        <v>250</v>
      </c>
      <c r="D25" s="5">
        <f>D26+D29+D31+D36+D34</f>
        <v>48.269010000000002</v>
      </c>
      <c r="E25" s="5">
        <f t="shared" si="0"/>
        <v>19.307604000000001</v>
      </c>
      <c r="F25" s="5">
        <f t="shared" si="1"/>
        <v>-201.73098999999999</v>
      </c>
    </row>
    <row r="26" spans="1:6" s="6" customFormat="1" ht="30" customHeight="1">
      <c r="A26" s="62">
        <v>1110000000</v>
      </c>
      <c r="B26" s="63" t="s">
        <v>104</v>
      </c>
      <c r="C26" s="5">
        <f>C27+C28</f>
        <v>250</v>
      </c>
      <c r="D26" s="5">
        <f>D27+D28</f>
        <v>10.426</v>
      </c>
      <c r="E26" s="5">
        <f t="shared" si="0"/>
        <v>4.1703999999999999</v>
      </c>
      <c r="F26" s="5">
        <f t="shared" si="1"/>
        <v>-239.57400000000001</v>
      </c>
    </row>
    <row r="27" spans="1:6">
      <c r="A27" s="16">
        <v>1110502510</v>
      </c>
      <c r="B27" s="17" t="s">
        <v>115</v>
      </c>
      <c r="C27" s="12">
        <v>220</v>
      </c>
      <c r="D27" s="10">
        <v>0.83699999999999997</v>
      </c>
      <c r="E27" s="9">
        <f t="shared" si="0"/>
        <v>0.38045454545454543</v>
      </c>
      <c r="F27" s="9">
        <f t="shared" si="1"/>
        <v>-219.16300000000001</v>
      </c>
    </row>
    <row r="28" spans="1:6">
      <c r="A28" s="7">
        <v>1110503510</v>
      </c>
      <c r="B28" s="11" t="s">
        <v>114</v>
      </c>
      <c r="C28" s="12">
        <v>30</v>
      </c>
      <c r="D28" s="10">
        <v>9.5890000000000004</v>
      </c>
      <c r="E28" s="9">
        <f t="shared" si="0"/>
        <v>31.963333333333331</v>
      </c>
      <c r="F28" s="9">
        <f t="shared" si="1"/>
        <v>-20.411000000000001</v>
      </c>
    </row>
    <row r="29" spans="1:6" s="15" customFormat="1" ht="19.5" customHeight="1">
      <c r="A29" s="62">
        <v>1130000000</v>
      </c>
      <c r="B29" s="63" t="s">
        <v>105</v>
      </c>
      <c r="C29" s="5">
        <f>C30</f>
        <v>0</v>
      </c>
      <c r="D29" s="5">
        <f>D30</f>
        <v>37.84301</v>
      </c>
      <c r="E29" s="5" t="e">
        <f t="shared" si="0"/>
        <v>#DIV/0!</v>
      </c>
      <c r="F29" s="5">
        <f t="shared" si="1"/>
        <v>37.84301</v>
      </c>
    </row>
    <row r="30" spans="1:6" ht="15.75" customHeight="1">
      <c r="A30" s="7">
        <v>1130206510</v>
      </c>
      <c r="B30" s="8" t="s">
        <v>12</v>
      </c>
      <c r="C30" s="9">
        <v>0</v>
      </c>
      <c r="D30" s="10">
        <v>37.84301</v>
      </c>
      <c r="E30" s="9" t="e">
        <f t="shared" si="0"/>
        <v>#DIV/0!</v>
      </c>
      <c r="F30" s="9">
        <f t="shared" si="1"/>
        <v>37.84301</v>
      </c>
    </row>
    <row r="31" spans="1:6" ht="0.75" customHeight="1">
      <c r="A31" s="64">
        <v>1140000000</v>
      </c>
      <c r="B31" s="65" t="s">
        <v>106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107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6.5" customHeight="1">
      <c r="A33" s="7">
        <v>1140600000</v>
      </c>
      <c r="B33" s="8" t="s">
        <v>113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6.5" customHeight="1">
      <c r="A34" s="3">
        <v>1160000000</v>
      </c>
      <c r="B34" s="13" t="s">
        <v>122</v>
      </c>
      <c r="C34" s="9">
        <v>0</v>
      </c>
      <c r="D34" s="10">
        <f>D35</f>
        <v>0</v>
      </c>
      <c r="E34" s="9" t="e">
        <f t="shared" si="0"/>
        <v>#DIV/0!</v>
      </c>
      <c r="F34" s="9">
        <f t="shared" si="1"/>
        <v>0</v>
      </c>
    </row>
    <row r="35" spans="1:7" ht="0.75" customHeight="1">
      <c r="A35" s="7">
        <v>1163305010</v>
      </c>
      <c r="B35" s="8" t="s">
        <v>123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108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13</v>
      </c>
      <c r="C37" s="9">
        <f>C38</f>
        <v>0</v>
      </c>
      <c r="D37" s="9"/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112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14</v>
      </c>
      <c r="C39" s="76">
        <f>SUM(C4,C25)</f>
        <v>2650.41</v>
      </c>
      <c r="D39" s="76">
        <f>SUM(D4,D25)</f>
        <v>568.17072000000007</v>
      </c>
      <c r="E39" s="5">
        <f t="shared" si="0"/>
        <v>21.437087846785975</v>
      </c>
      <c r="F39" s="5">
        <f t="shared" si="1"/>
        <v>-2082.2392799999998</v>
      </c>
    </row>
    <row r="40" spans="1:7" s="6" customFormat="1">
      <c r="A40" s="3">
        <v>2000000000</v>
      </c>
      <c r="B40" s="4" t="s">
        <v>15</v>
      </c>
      <c r="C40" s="5">
        <f>C41+C43+C44+C45+C46+C47+C48+C42</f>
        <v>2048.77</v>
      </c>
      <c r="D40" s="85">
        <f>D41+D42+D43+D44+D48</f>
        <v>443.72200000000004</v>
      </c>
      <c r="E40" s="5">
        <f t="shared" si="0"/>
        <v>21.657970391991295</v>
      </c>
      <c r="F40" s="5">
        <f t="shared" si="1"/>
        <v>-1605.048</v>
      </c>
      <c r="G40" s="19"/>
    </row>
    <row r="41" spans="1:7" ht="15" customHeight="1">
      <c r="A41" s="16">
        <v>2021000000</v>
      </c>
      <c r="B41" s="17" t="s">
        <v>16</v>
      </c>
      <c r="C41" s="12">
        <f>845.985</f>
        <v>845.98500000000001</v>
      </c>
      <c r="D41" s="20">
        <v>331.57600000000002</v>
      </c>
      <c r="E41" s="9">
        <f t="shared" si="0"/>
        <v>39.194075545074682</v>
      </c>
      <c r="F41" s="9">
        <f t="shared" si="1"/>
        <v>-514.40899999999999</v>
      </c>
    </row>
    <row r="42" spans="1:7" ht="15" customHeight="1">
      <c r="A42" s="16">
        <v>2021500200</v>
      </c>
      <c r="B42" s="17" t="s">
        <v>119</v>
      </c>
      <c r="C42" s="12">
        <v>600</v>
      </c>
      <c r="D42" s="20">
        <v>0</v>
      </c>
      <c r="E42" s="9">
        <f>SUM(D42/C42*100)</f>
        <v>0</v>
      </c>
      <c r="F42" s="9">
        <f>SUM(D42-C42)</f>
        <v>-600</v>
      </c>
    </row>
    <row r="43" spans="1:7">
      <c r="A43" s="16">
        <v>2022000000</v>
      </c>
      <c r="B43" s="17" t="s">
        <v>17</v>
      </c>
      <c r="C43" s="12">
        <v>491.39</v>
      </c>
      <c r="D43" s="10">
        <v>48.427</v>
      </c>
      <c r="E43" s="9">
        <f t="shared" si="0"/>
        <v>9.8551049064897533</v>
      </c>
      <c r="F43" s="9">
        <f t="shared" si="1"/>
        <v>-442.96299999999997</v>
      </c>
    </row>
    <row r="44" spans="1:7" ht="18.75" customHeight="1">
      <c r="A44" s="16">
        <v>2023000000</v>
      </c>
      <c r="B44" s="17" t="s">
        <v>18</v>
      </c>
      <c r="C44" s="12">
        <v>71.295000000000002</v>
      </c>
      <c r="D44" s="82">
        <v>23.664000000000001</v>
      </c>
      <c r="E44" s="9">
        <f t="shared" si="0"/>
        <v>33.191668419945294</v>
      </c>
      <c r="F44" s="9">
        <f t="shared" si="1"/>
        <v>-47.631</v>
      </c>
    </row>
    <row r="45" spans="1:7" ht="15.75" customHeight="1">
      <c r="A45" s="16">
        <v>2020400000</v>
      </c>
      <c r="B45" s="17" t="s">
        <v>19</v>
      </c>
      <c r="C45" s="12">
        <v>0</v>
      </c>
      <c r="D45" s="83">
        <v>0</v>
      </c>
      <c r="E45" s="9" t="e">
        <f t="shared" si="0"/>
        <v>#DIV/0!</v>
      </c>
      <c r="F45" s="9">
        <f t="shared" si="1"/>
        <v>0</v>
      </c>
    </row>
    <row r="46" spans="1:7" ht="0.75" hidden="1" customHeight="1">
      <c r="A46" s="16">
        <v>2020900000</v>
      </c>
      <c r="B46" s="18" t="s">
        <v>20</v>
      </c>
      <c r="C46" s="12"/>
      <c r="D46" s="83"/>
      <c r="E46" s="9" t="e">
        <f t="shared" si="0"/>
        <v>#DIV/0!</v>
      </c>
      <c r="F46" s="9">
        <f t="shared" si="1"/>
        <v>0</v>
      </c>
    </row>
    <row r="47" spans="1:7" ht="16.5" customHeight="1">
      <c r="A47" s="7">
        <v>2190500005</v>
      </c>
      <c r="B47" s="11" t="s">
        <v>21</v>
      </c>
      <c r="C47" s="10">
        <v>0</v>
      </c>
      <c r="D47" s="10">
        <v>0</v>
      </c>
      <c r="E47" s="5" t="e">
        <f t="shared" si="0"/>
        <v>#DIV/0!</v>
      </c>
      <c r="F47" s="5">
        <f>SUM(D47-C47)</f>
        <v>0</v>
      </c>
    </row>
    <row r="48" spans="1:7" ht="19.5" customHeight="1">
      <c r="A48" s="7">
        <v>2070502010</v>
      </c>
      <c r="B48" s="11" t="s">
        <v>129</v>
      </c>
      <c r="C48" s="10">
        <v>40.1</v>
      </c>
      <c r="D48" s="10">
        <v>40.055</v>
      </c>
      <c r="E48" s="5">
        <f>SUM(D48/C48*100)</f>
        <v>99.887780548628427</v>
      </c>
      <c r="F48" s="5">
        <f>SUM(D48-C48)</f>
        <v>-4.5000000000001705E-2</v>
      </c>
    </row>
    <row r="49" spans="1:7" s="6" customFormat="1" ht="0.75" hidden="1" customHeight="1">
      <c r="A49" s="3">
        <v>3000000000</v>
      </c>
      <c r="B49" s="13" t="s">
        <v>22</v>
      </c>
      <c r="C49" s="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3"/>
      <c r="B50" s="4" t="s">
        <v>23</v>
      </c>
      <c r="C50" s="71">
        <f>C39+C40</f>
        <v>4699.18</v>
      </c>
      <c r="D50" s="86">
        <f>D39+D40</f>
        <v>1011.8927200000001</v>
      </c>
      <c r="E50" s="5">
        <f t="shared" si="0"/>
        <v>21.533389229610272</v>
      </c>
      <c r="F50" s="5">
        <f t="shared" si="1"/>
        <v>-3687.2872800000005</v>
      </c>
      <c r="G50" s="72"/>
    </row>
    <row r="51" spans="1:7" s="6" customFormat="1">
      <c r="A51" s="3"/>
      <c r="B51" s="21" t="s">
        <v>130</v>
      </c>
      <c r="C51" s="71">
        <f>C50-C96</f>
        <v>-646.64891999999963</v>
      </c>
      <c r="D51" s="71">
        <f>D50-D96</f>
        <v>-89.559029999999893</v>
      </c>
      <c r="E51" s="22"/>
      <c r="F51" s="22"/>
    </row>
    <row r="52" spans="1:7">
      <c r="A52" s="23"/>
      <c r="B52" s="24"/>
      <c r="C52" s="81"/>
      <c r="D52" s="81" t="s">
        <v>131</v>
      </c>
      <c r="E52" s="25"/>
      <c r="F52" s="70"/>
    </row>
    <row r="53" spans="1:7" ht="50.25" customHeight="1">
      <c r="A53" s="26" t="s">
        <v>0</v>
      </c>
      <c r="B53" s="26" t="s">
        <v>24</v>
      </c>
      <c r="C53" s="77" t="s">
        <v>132</v>
      </c>
      <c r="D53" s="78" t="s">
        <v>133</v>
      </c>
      <c r="E53" s="66" t="s">
        <v>2</v>
      </c>
      <c r="F53" s="68" t="s">
        <v>3</v>
      </c>
    </row>
    <row r="54" spans="1:7">
      <c r="A54" s="27">
        <v>1</v>
      </c>
      <c r="B54" s="26">
        <v>2</v>
      </c>
      <c r="C54" s="69">
        <v>3</v>
      </c>
      <c r="D54" s="69">
        <v>4</v>
      </c>
      <c r="E54" s="69">
        <v>5</v>
      </c>
      <c r="F54" s="69">
        <v>6</v>
      </c>
    </row>
    <row r="55" spans="1:7" s="6" customFormat="1" ht="30.75" customHeight="1">
      <c r="A55" s="28" t="s">
        <v>25</v>
      </c>
      <c r="B55" s="29" t="s">
        <v>26</v>
      </c>
      <c r="C55" s="79">
        <f>C56+C57+C58+C59+C60+C62+C61</f>
        <v>1425.1709999999998</v>
      </c>
      <c r="D55" s="30">
        <f>D56+D57+D58+D59+D60+D62+D61</f>
        <v>393.46532000000002</v>
      </c>
      <c r="E55" s="31">
        <f>SUM(D55/C55*100)</f>
        <v>27.608288408899707</v>
      </c>
      <c r="F55" s="31">
        <f>SUM(D55-C55)</f>
        <v>-1031.7056799999998</v>
      </c>
    </row>
    <row r="56" spans="1:7" s="6" customFormat="1" ht="31.2" hidden="1">
      <c r="A56" s="32" t="s">
        <v>27</v>
      </c>
      <c r="B56" s="33" t="s">
        <v>28</v>
      </c>
      <c r="C56" s="34"/>
      <c r="D56" s="34"/>
      <c r="E56" s="31" t="e">
        <f>SUM(D56/C56*100)</f>
        <v>#DIV/0!</v>
      </c>
      <c r="F56" s="35"/>
    </row>
    <row r="57" spans="1:7" ht="15" customHeight="1">
      <c r="A57" s="32" t="s">
        <v>29</v>
      </c>
      <c r="B57" s="36" t="s">
        <v>30</v>
      </c>
      <c r="C57" s="34">
        <v>1415.9849999999999</v>
      </c>
      <c r="D57" s="34">
        <v>390.70681999999999</v>
      </c>
      <c r="E57" s="31">
        <f>SUM(D57/C57*100)</f>
        <v>27.592581842321778</v>
      </c>
      <c r="F57" s="35">
        <f t="shared" ref="F57:F96" si="3">SUM(D57-C57)</f>
        <v>-1025.2781799999998</v>
      </c>
    </row>
    <row r="58" spans="1:7" ht="16.5" hidden="1" customHeight="1">
      <c r="A58" s="32" t="s">
        <v>31</v>
      </c>
      <c r="B58" s="36" t="s">
        <v>32</v>
      </c>
      <c r="C58" s="34"/>
      <c r="D58" s="34"/>
      <c r="E58" s="31" t="e">
        <f>SUM(D58/C58*100)</f>
        <v>#DIV/0!</v>
      </c>
      <c r="F58" s="35">
        <f t="shared" si="3"/>
        <v>0</v>
      </c>
    </row>
    <row r="59" spans="1:7" ht="31.5" hidden="1" customHeight="1">
      <c r="A59" s="32" t="s">
        <v>33</v>
      </c>
      <c r="B59" s="36" t="s">
        <v>34</v>
      </c>
      <c r="C59" s="34"/>
      <c r="D59" s="34"/>
      <c r="E59" s="31" t="e">
        <f>SUM(D59/C59*100)</f>
        <v>#DIV/0!</v>
      </c>
      <c r="F59" s="35">
        <f t="shared" si="3"/>
        <v>0</v>
      </c>
    </row>
    <row r="60" spans="1:7">
      <c r="A60" s="32" t="s">
        <v>35</v>
      </c>
      <c r="B60" s="36" t="s">
        <v>36</v>
      </c>
      <c r="C60" s="34">
        <v>0</v>
      </c>
      <c r="D60" s="34">
        <v>0</v>
      </c>
      <c r="E60" s="35" t="e">
        <f t="shared" ref="E60:E96" si="4">SUM(D60/C60*100)</f>
        <v>#DIV/0!</v>
      </c>
      <c r="F60" s="35">
        <f t="shared" si="3"/>
        <v>0</v>
      </c>
    </row>
    <row r="61" spans="1:7">
      <c r="A61" s="32" t="s">
        <v>37</v>
      </c>
      <c r="B61" s="36" t="s">
        <v>38</v>
      </c>
      <c r="C61" s="37">
        <v>5</v>
      </c>
      <c r="D61" s="37">
        <v>0</v>
      </c>
      <c r="E61" s="35">
        <f t="shared" si="4"/>
        <v>0</v>
      </c>
      <c r="F61" s="35">
        <f t="shared" si="3"/>
        <v>-5</v>
      </c>
    </row>
    <row r="62" spans="1:7" ht="19.5" customHeight="1">
      <c r="A62" s="32" t="s">
        <v>39</v>
      </c>
      <c r="B62" s="36" t="s">
        <v>40</v>
      </c>
      <c r="C62" s="34">
        <v>4.1859999999999999</v>
      </c>
      <c r="D62" s="34">
        <v>2.7585000000000002</v>
      </c>
      <c r="E62" s="35">
        <f t="shared" si="4"/>
        <v>65.898232202580033</v>
      </c>
      <c r="F62" s="35">
        <f t="shared" si="3"/>
        <v>-1.4274999999999998</v>
      </c>
    </row>
    <row r="63" spans="1:7" s="6" customFormat="1">
      <c r="A63" s="38" t="s">
        <v>41</v>
      </c>
      <c r="B63" s="39" t="s">
        <v>42</v>
      </c>
      <c r="C63" s="30">
        <f>C64</f>
        <v>70.594999999999999</v>
      </c>
      <c r="D63" s="30">
        <f>D64</f>
        <v>19.140059999999998</v>
      </c>
      <c r="E63" s="31">
        <f t="shared" si="4"/>
        <v>27.112486720022659</v>
      </c>
      <c r="F63" s="31">
        <f t="shared" si="3"/>
        <v>-51.454940000000001</v>
      </c>
    </row>
    <row r="64" spans="1:7">
      <c r="A64" s="40" t="s">
        <v>43</v>
      </c>
      <c r="B64" s="41" t="s">
        <v>44</v>
      </c>
      <c r="C64" s="34">
        <v>70.594999999999999</v>
      </c>
      <c r="D64" s="34">
        <v>19.140059999999998</v>
      </c>
      <c r="E64" s="35">
        <f t="shared" si="4"/>
        <v>27.112486720022659</v>
      </c>
      <c r="F64" s="35">
        <f t="shared" si="3"/>
        <v>-51.454940000000001</v>
      </c>
    </row>
    <row r="65" spans="1:7" s="6" customFormat="1" ht="15" customHeight="1">
      <c r="A65" s="28" t="s">
        <v>45</v>
      </c>
      <c r="B65" s="29" t="s">
        <v>46</v>
      </c>
      <c r="C65" s="30">
        <f>C68+C69</f>
        <v>25.3</v>
      </c>
      <c r="D65" s="30">
        <f>D68+D69</f>
        <v>3.6</v>
      </c>
      <c r="E65" s="31">
        <f t="shared" si="4"/>
        <v>14.229249011857709</v>
      </c>
      <c r="F65" s="31">
        <f t="shared" si="3"/>
        <v>-21.7</v>
      </c>
    </row>
    <row r="66" spans="1:7" hidden="1">
      <c r="A66" s="32" t="s">
        <v>47</v>
      </c>
      <c r="B66" s="36" t="s">
        <v>48</v>
      </c>
      <c r="C66" s="34"/>
      <c r="D66" s="34"/>
      <c r="E66" s="31" t="e">
        <f t="shared" si="4"/>
        <v>#DIV/0!</v>
      </c>
      <c r="F66" s="31">
        <f t="shared" si="3"/>
        <v>0</v>
      </c>
    </row>
    <row r="67" spans="1:7" hidden="1">
      <c r="A67" s="42" t="s">
        <v>49</v>
      </c>
      <c r="B67" s="36" t="s">
        <v>50</v>
      </c>
      <c r="C67" s="34"/>
      <c r="D67" s="34"/>
      <c r="E67" s="31" t="e">
        <f t="shared" si="4"/>
        <v>#DIV/0!</v>
      </c>
      <c r="F67" s="31">
        <f t="shared" si="3"/>
        <v>0</v>
      </c>
    </row>
    <row r="68" spans="1:7" ht="15" customHeight="1">
      <c r="A68" s="43" t="s">
        <v>51</v>
      </c>
      <c r="B68" s="44" t="s">
        <v>52</v>
      </c>
      <c r="C68" s="34">
        <v>0</v>
      </c>
      <c r="D68" s="34">
        <v>0</v>
      </c>
      <c r="E68" s="31" t="e">
        <f t="shared" si="4"/>
        <v>#DIV/0!</v>
      </c>
      <c r="F68" s="31">
        <f t="shared" si="3"/>
        <v>0</v>
      </c>
    </row>
    <row r="69" spans="1:7">
      <c r="A69" s="43" t="s">
        <v>110</v>
      </c>
      <c r="B69" s="44" t="s">
        <v>111</v>
      </c>
      <c r="C69" s="34">
        <v>25.3</v>
      </c>
      <c r="D69" s="34">
        <v>3.6</v>
      </c>
      <c r="E69" s="31">
        <f t="shared" si="4"/>
        <v>14.229249011857709</v>
      </c>
      <c r="F69" s="31">
        <f t="shared" si="3"/>
        <v>-21.7</v>
      </c>
    </row>
    <row r="70" spans="1:7" s="6" customFormat="1" ht="17.25" customHeight="1">
      <c r="A70" s="28" t="s">
        <v>53</v>
      </c>
      <c r="B70" s="29" t="s">
        <v>54</v>
      </c>
      <c r="C70" s="45">
        <f>SUM(C71:C74)</f>
        <v>2290.2569200000003</v>
      </c>
      <c r="D70" s="45">
        <f>SUM(D71:D74)</f>
        <v>307.84888000000001</v>
      </c>
      <c r="E70" s="31">
        <f t="shared" si="4"/>
        <v>13.441674482529233</v>
      </c>
      <c r="F70" s="31">
        <f t="shared" si="3"/>
        <v>-1982.4080400000003</v>
      </c>
    </row>
    <row r="71" spans="1:7">
      <c r="A71" s="32" t="s">
        <v>55</v>
      </c>
      <c r="B71" s="36" t="s">
        <v>56</v>
      </c>
      <c r="C71" s="46">
        <f>0.7+3.05</f>
        <v>3.75</v>
      </c>
      <c r="D71" s="34">
        <v>0</v>
      </c>
      <c r="E71" s="35">
        <f t="shared" si="4"/>
        <v>0</v>
      </c>
      <c r="F71" s="35">
        <f t="shared" si="3"/>
        <v>-3.75</v>
      </c>
    </row>
    <row r="72" spans="1:7" s="6" customFormat="1">
      <c r="A72" s="32" t="s">
        <v>57</v>
      </c>
      <c r="B72" s="36" t="s">
        <v>58</v>
      </c>
      <c r="C72" s="46">
        <v>1205</v>
      </c>
      <c r="D72" s="34">
        <v>89.060659999999999</v>
      </c>
      <c r="E72" s="35">
        <f t="shared" si="4"/>
        <v>7.3909261410788378</v>
      </c>
      <c r="F72" s="35">
        <f t="shared" si="3"/>
        <v>-1115.9393399999999</v>
      </c>
      <c r="G72" s="47"/>
    </row>
    <row r="73" spans="1:7">
      <c r="A73" s="32" t="s">
        <v>59</v>
      </c>
      <c r="B73" s="36" t="s">
        <v>60</v>
      </c>
      <c r="C73" s="46">
        <f>1035.39892</f>
        <v>1035.3989200000001</v>
      </c>
      <c r="D73" s="34">
        <v>199.28822</v>
      </c>
      <c r="E73" s="35">
        <f t="shared" si="4"/>
        <v>19.247481927062466</v>
      </c>
      <c r="F73" s="35">
        <f t="shared" si="3"/>
        <v>-836.11070000000007</v>
      </c>
    </row>
    <row r="74" spans="1:7">
      <c r="A74" s="32" t="s">
        <v>61</v>
      </c>
      <c r="B74" s="36" t="s">
        <v>62</v>
      </c>
      <c r="C74" s="46">
        <v>46.107999999999997</v>
      </c>
      <c r="D74" s="34">
        <v>19.5</v>
      </c>
      <c r="E74" s="35">
        <f t="shared" si="4"/>
        <v>42.292010063329577</v>
      </c>
      <c r="F74" s="35">
        <f t="shared" si="3"/>
        <v>-26.607999999999997</v>
      </c>
    </row>
    <row r="75" spans="1:7" s="6" customFormat="1" ht="14.25" customHeight="1">
      <c r="A75" s="28" t="s">
        <v>63</v>
      </c>
      <c r="B75" s="29" t="s">
        <v>64</v>
      </c>
      <c r="C75" s="30">
        <f>SUM(C76:C78)</f>
        <v>554.30600000000004</v>
      </c>
      <c r="D75" s="30">
        <f>SUM(D76:D78)</f>
        <v>87.737229999999997</v>
      </c>
      <c r="E75" s="31">
        <f t="shared" si="4"/>
        <v>15.82830241779811</v>
      </c>
      <c r="F75" s="31">
        <f t="shared" si="3"/>
        <v>-466.56877000000003</v>
      </c>
    </row>
    <row r="76" spans="1:7" ht="15.75" customHeight="1">
      <c r="A76" s="32" t="s">
        <v>65</v>
      </c>
      <c r="B76" s="48" t="s">
        <v>66</v>
      </c>
      <c r="C76" s="34">
        <v>0</v>
      </c>
      <c r="D76" s="34">
        <v>0</v>
      </c>
      <c r="E76" s="35" t="e">
        <f t="shared" si="4"/>
        <v>#DIV/0!</v>
      </c>
      <c r="F76" s="35">
        <f t="shared" si="3"/>
        <v>0</v>
      </c>
    </row>
    <row r="77" spans="1:7" ht="17.25" customHeight="1">
      <c r="A77" s="32" t="s">
        <v>67</v>
      </c>
      <c r="B77" s="48" t="s">
        <v>68</v>
      </c>
      <c r="C77" s="34">
        <v>0</v>
      </c>
      <c r="D77" s="34">
        <v>0</v>
      </c>
      <c r="E77" s="35" t="e">
        <f t="shared" si="4"/>
        <v>#DIV/0!</v>
      </c>
      <c r="F77" s="35">
        <f t="shared" si="3"/>
        <v>0</v>
      </c>
    </row>
    <row r="78" spans="1:7">
      <c r="A78" s="32" t="s">
        <v>69</v>
      </c>
      <c r="B78" s="36" t="s">
        <v>70</v>
      </c>
      <c r="C78" s="34">
        <f>204.106+142+8+200.2</f>
        <v>554.30600000000004</v>
      </c>
      <c r="D78" s="34">
        <v>87.737229999999997</v>
      </c>
      <c r="E78" s="35">
        <f t="shared" si="4"/>
        <v>15.82830241779811</v>
      </c>
      <c r="F78" s="35">
        <f t="shared" si="3"/>
        <v>-466.56877000000003</v>
      </c>
    </row>
    <row r="79" spans="1:7" s="6" customFormat="1">
      <c r="A79" s="28" t="s">
        <v>71</v>
      </c>
      <c r="B79" s="29" t="s">
        <v>72</v>
      </c>
      <c r="C79" s="30">
        <f>C80</f>
        <v>950.2</v>
      </c>
      <c r="D79" s="30">
        <f>SUM(D80)</f>
        <v>287.46026000000001</v>
      </c>
      <c r="E79" s="31">
        <f t="shared" si="4"/>
        <v>30.252605767206902</v>
      </c>
      <c r="F79" s="31">
        <f t="shared" si="3"/>
        <v>-662.73973999999998</v>
      </c>
    </row>
    <row r="80" spans="1:7" ht="15.75" customHeight="1">
      <c r="A80" s="32" t="s">
        <v>73</v>
      </c>
      <c r="B80" s="36" t="s">
        <v>121</v>
      </c>
      <c r="C80" s="34">
        <v>950.2</v>
      </c>
      <c r="D80" s="34">
        <v>287.46026000000001</v>
      </c>
      <c r="E80" s="35">
        <f t="shared" si="4"/>
        <v>30.252605767206902</v>
      </c>
      <c r="F80" s="35">
        <f t="shared" si="3"/>
        <v>-662.73973999999998</v>
      </c>
    </row>
    <row r="81" spans="1:6" s="6" customFormat="1" ht="0.75" hidden="1" customHeight="1">
      <c r="A81" s="49">
        <v>1000</v>
      </c>
      <c r="B81" s="29" t="s">
        <v>74</v>
      </c>
      <c r="C81" s="30">
        <f>SUM(C82:C85)</f>
        <v>0</v>
      </c>
      <c r="D81" s="30">
        <f>SUM(D82:D85)</f>
        <v>0</v>
      </c>
      <c r="E81" s="31" t="e">
        <f t="shared" si="4"/>
        <v>#DIV/0!</v>
      </c>
      <c r="F81" s="31">
        <f t="shared" si="3"/>
        <v>0</v>
      </c>
    </row>
    <row r="82" spans="1:6" ht="0.75" hidden="1" customHeight="1">
      <c r="A82" s="50">
        <v>1001</v>
      </c>
      <c r="B82" s="51" t="s">
        <v>75</v>
      </c>
      <c r="C82" s="34"/>
      <c r="D82" s="34"/>
      <c r="E82" s="35" t="e">
        <f t="shared" si="4"/>
        <v>#DIV/0!</v>
      </c>
      <c r="F82" s="35">
        <f t="shared" si="3"/>
        <v>0</v>
      </c>
    </row>
    <row r="83" spans="1:6" hidden="1">
      <c r="A83" s="50">
        <v>1003</v>
      </c>
      <c r="B83" s="51" t="s">
        <v>76</v>
      </c>
      <c r="C83" s="34">
        <v>0</v>
      </c>
      <c r="D83" s="34">
        <v>0</v>
      </c>
      <c r="E83" s="35" t="e">
        <f t="shared" si="4"/>
        <v>#DIV/0!</v>
      </c>
      <c r="F83" s="35">
        <f t="shared" si="3"/>
        <v>0</v>
      </c>
    </row>
    <row r="84" spans="1:6" hidden="1">
      <c r="A84" s="50">
        <v>1004</v>
      </c>
      <c r="B84" s="51" t="s">
        <v>77</v>
      </c>
      <c r="C84" s="34"/>
      <c r="D84" s="52"/>
      <c r="E84" s="35" t="e">
        <f t="shared" si="4"/>
        <v>#DIV/0!</v>
      </c>
      <c r="F84" s="35">
        <f t="shared" si="3"/>
        <v>0</v>
      </c>
    </row>
    <row r="85" spans="1:6" hidden="1">
      <c r="A85" s="32" t="s">
        <v>78</v>
      </c>
      <c r="B85" s="36" t="s">
        <v>79</v>
      </c>
      <c r="C85" s="34">
        <v>0</v>
      </c>
      <c r="D85" s="34">
        <v>0</v>
      </c>
      <c r="E85" s="35"/>
      <c r="F85" s="35">
        <f t="shared" si="3"/>
        <v>0</v>
      </c>
    </row>
    <row r="86" spans="1:6">
      <c r="A86" s="28" t="s">
        <v>80</v>
      </c>
      <c r="B86" s="29" t="s">
        <v>81</v>
      </c>
      <c r="C86" s="30">
        <f>C87+C88+C89+C90+C91</f>
        <v>30</v>
      </c>
      <c r="D86" s="30">
        <f>D87+D88+D89+D90+D91</f>
        <v>2.2000000000000002</v>
      </c>
      <c r="E86" s="35">
        <f t="shared" si="4"/>
        <v>7.333333333333333</v>
      </c>
      <c r="F86" s="22">
        <f>F87+F88+F89+F90+F91</f>
        <v>-27.8</v>
      </c>
    </row>
    <row r="87" spans="1:6" ht="12.75" customHeight="1">
      <c r="A87" s="32" t="s">
        <v>82</v>
      </c>
      <c r="B87" s="36" t="s">
        <v>83</v>
      </c>
      <c r="C87" s="34">
        <v>30</v>
      </c>
      <c r="D87" s="34">
        <v>2.2000000000000002</v>
      </c>
      <c r="E87" s="35">
        <f t="shared" si="4"/>
        <v>7.333333333333333</v>
      </c>
      <c r="F87" s="35">
        <f>SUM(D87-C87)</f>
        <v>-27.8</v>
      </c>
    </row>
    <row r="88" spans="1:6" ht="15.75" hidden="1" customHeight="1">
      <c r="A88" s="32" t="s">
        <v>84</v>
      </c>
      <c r="B88" s="36" t="s">
        <v>85</v>
      </c>
      <c r="C88" s="34"/>
      <c r="D88" s="34"/>
      <c r="E88" s="35" t="e">
        <f t="shared" si="4"/>
        <v>#DIV/0!</v>
      </c>
      <c r="F88" s="35">
        <f>SUM(D88-C88)</f>
        <v>0</v>
      </c>
    </row>
    <row r="89" spans="1:6" ht="15.75" hidden="1" customHeight="1">
      <c r="A89" s="32" t="s">
        <v>86</v>
      </c>
      <c r="B89" s="36" t="s">
        <v>87</v>
      </c>
      <c r="C89" s="34"/>
      <c r="D89" s="34"/>
      <c r="E89" s="35" t="e">
        <f t="shared" si="4"/>
        <v>#DIV/0!</v>
      </c>
      <c r="F89" s="35"/>
    </row>
    <row r="90" spans="1:6" ht="15.75" hidden="1" customHeight="1">
      <c r="A90" s="32" t="s">
        <v>88</v>
      </c>
      <c r="B90" s="36" t="s">
        <v>89</v>
      </c>
      <c r="C90" s="34"/>
      <c r="D90" s="34"/>
      <c r="E90" s="35" t="e">
        <f t="shared" si="4"/>
        <v>#DIV/0!</v>
      </c>
      <c r="F90" s="35"/>
    </row>
    <row r="91" spans="1:6" ht="15.75" hidden="1" customHeight="1">
      <c r="A91" s="32" t="s">
        <v>90</v>
      </c>
      <c r="B91" s="36" t="s">
        <v>91</v>
      </c>
      <c r="C91" s="34"/>
      <c r="D91" s="34"/>
      <c r="E91" s="35" t="e">
        <f t="shared" si="4"/>
        <v>#DIV/0!</v>
      </c>
      <c r="F91" s="35"/>
    </row>
    <row r="92" spans="1:6" s="6" customFormat="1" ht="15.75" hidden="1" customHeight="1">
      <c r="A92" s="49">
        <v>1400</v>
      </c>
      <c r="B92" s="53" t="s">
        <v>92</v>
      </c>
      <c r="C92" s="45">
        <f>C93+C94+C95</f>
        <v>0</v>
      </c>
      <c r="D92" s="45">
        <f>SUM(D93:D95)</f>
        <v>0</v>
      </c>
      <c r="E92" s="31" t="e">
        <f t="shared" si="4"/>
        <v>#DIV/0!</v>
      </c>
      <c r="F92" s="31">
        <f t="shared" si="3"/>
        <v>0</v>
      </c>
    </row>
    <row r="93" spans="1:6" ht="15.75" hidden="1" customHeight="1">
      <c r="A93" s="50">
        <v>1401</v>
      </c>
      <c r="B93" s="51" t="s">
        <v>93</v>
      </c>
      <c r="C93" s="46"/>
      <c r="D93" s="34"/>
      <c r="E93" s="35" t="e">
        <f t="shared" si="4"/>
        <v>#DIV/0!</v>
      </c>
      <c r="F93" s="35">
        <f t="shared" si="3"/>
        <v>0</v>
      </c>
    </row>
    <row r="94" spans="1:6" ht="15.75" hidden="1" customHeight="1">
      <c r="A94" s="50">
        <v>1402</v>
      </c>
      <c r="B94" s="51" t="s">
        <v>94</v>
      </c>
      <c r="C94" s="46"/>
      <c r="D94" s="34"/>
      <c r="E94" s="35" t="e">
        <f t="shared" si="4"/>
        <v>#DIV/0!</v>
      </c>
      <c r="F94" s="35">
        <f t="shared" si="3"/>
        <v>0</v>
      </c>
    </row>
    <row r="95" spans="1:6" ht="15.75" hidden="1" customHeight="1">
      <c r="A95" s="50">
        <v>1403</v>
      </c>
      <c r="B95" s="51" t="s">
        <v>95</v>
      </c>
      <c r="C95" s="46">
        <v>0</v>
      </c>
      <c r="D95" s="34">
        <v>0</v>
      </c>
      <c r="E95" s="35" t="e">
        <f t="shared" si="4"/>
        <v>#DIV/0!</v>
      </c>
      <c r="F95" s="35">
        <f t="shared" si="3"/>
        <v>0</v>
      </c>
    </row>
    <row r="96" spans="1:6" s="6" customFormat="1" ht="15.75" customHeight="1">
      <c r="A96" s="49"/>
      <c r="B96" s="54" t="s">
        <v>96</v>
      </c>
      <c r="C96" s="87">
        <f>C55+C63+C70+C75+C79+C81+C86+C65+C92</f>
        <v>5345.8289199999999</v>
      </c>
      <c r="D96" s="87">
        <f>D55+D63+D70+D75+D79+D81+D86+D65+D92</f>
        <v>1101.4517499999999</v>
      </c>
      <c r="E96" s="31">
        <f t="shared" si="4"/>
        <v>20.603946861808666</v>
      </c>
      <c r="F96" s="31">
        <f t="shared" si="3"/>
        <v>-4244.3771699999998</v>
      </c>
    </row>
    <row r="97" spans="1:4">
      <c r="C97" s="75"/>
      <c r="D97" s="73"/>
    </row>
    <row r="98" spans="1:4" s="59" customFormat="1" ht="16.5" customHeight="1">
      <c r="A98" s="58" t="s">
        <v>97</v>
      </c>
      <c r="B98" s="58"/>
      <c r="C98" s="80"/>
      <c r="D98" s="80"/>
    </row>
    <row r="99" spans="1:4" s="59" customFormat="1" ht="20.25" customHeight="1">
      <c r="A99" s="60" t="s">
        <v>98</v>
      </c>
      <c r="B99" s="60"/>
      <c r="C99" s="59" t="s">
        <v>99</v>
      </c>
    </row>
    <row r="100" spans="1:4" ht="13.5" customHeight="1">
      <c r="C100" s="74"/>
    </row>
    <row r="102" spans="1:4" ht="5.25" customHeight="1"/>
  </sheetData>
  <customSheetViews>
    <customSheetView guid="{A54C432C-6C68-4B53-A75C-446EB3A61B2B}" scale="70" showPageBreaks="1" printArea="1" hiddenRows="1" view="pageBreakPreview" topLeftCell="A3">
      <selection activeCell="D43" sqref="D43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printArea="1" hiddenRows="1" view="pageBreakPreview" topLeftCell="A18">
      <selection activeCell="C96" sqref="C96:D96"/>
      <pageMargins left="0.7" right="0.7" top="0.75" bottom="0.75" header="0.3" footer="0.3"/>
      <pageSetup paperSize="9" scale="57" orientation="portrait" r:id="rId2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3"/>
    </customSheetView>
    <customSheetView guid="{42584DC0-1D41-4C93-9B38-C388E7B8DAC4}" scale="70" showPageBreaks="1" printArea="1" hiddenRows="1" view="pageBreakPreview">
      <selection activeCell="A2" sqref="A2:F2"/>
      <pageMargins left="0.7" right="0.7" top="0.75" bottom="0.75" header="0.3" footer="0.3"/>
      <pageSetup paperSize="9" scale="57" orientation="portrait" r:id="rId4"/>
    </customSheetView>
  </customSheetViews>
  <mergeCells count="2">
    <mergeCell ref="A1:F1"/>
    <mergeCell ref="A2:F2"/>
  </mergeCells>
  <phoneticPr fontId="9" type="noConversion"/>
  <pageMargins left="0.7" right="0.7" top="0.75" bottom="0.75" header="0.3" footer="0.3"/>
  <pageSetup paperSize="9" scale="57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Юнг</vt:lpstr>
      <vt:lpstr>Юнг!Область_печати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2018-05-07T04:49:07Z</cp:lastPrinted>
  <dcterms:created xsi:type="dcterms:W3CDTF">1996-10-08T23:32:33Z</dcterms:created>
  <dcterms:modified xsi:type="dcterms:W3CDTF">2018-06-21T05:21:17Z</dcterms:modified>
</cp:coreProperties>
</file>