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120" windowWidth="9720" windowHeight="7320" tabRatio="695"/>
  </bookViews>
  <sheets>
    <sheet name="Ори" sheetId="10" r:id="rId1"/>
  </sheets>
  <definedNames>
    <definedName name="Z_1718F1EE_9F48_4DBE_9531_3B70F9C4A5DD_.wvu.Rows" localSheetId="0" hidden="1">Ори!$19:$24,Ори!$31:$35,Ори!$44:$44,Ори!$46:$46,Ори!$48:$50,Ори!$57:$57,Ори!$59:$61,Ори!$67:$68,Ори!$77:$78,Ори!$80:$80,Ори!$83:$87,Ори!$90:$97,Ори!$141:$141</definedName>
    <definedName name="Z_42584DC0_1D41_4C93_9B38_C388E7B8DAC4_.wvu.Rows" localSheetId="0" hidden="1">Ори!$19:$24,Ори!$32:$32,Ори!$44:$44,Ори!$48:$50,Ори!$57:$57,Ори!$59:$60,Ори!$67:$68,Ори!$77:$78,Ори!$80:$80,Ори!$84:$86,Ори!$90:$97</definedName>
    <definedName name="Z_5BFCA170_DEAE_4D2C_98A0_1E68B427AC01_.wvu.Rows" localSheetId="0" hidden="1">Ори!$19:$24,Ори!$32:$32,Ори!$44:$44,Ори!$48:$50,Ори!$57:$57,Ори!$59:$60,Ори!$67:$68,Ори!$77:$78,Ори!$80:$80,Ори!$84:$86,Ори!$90:$97</definedName>
    <definedName name="Z_A54C432C_6C68_4B53_A75C_446EB3A61B2B_.wvu.Rows" localSheetId="0" hidden="1">Ори!$19:$24,Ори!$31:$35,Ори!$44:$44,Ори!$46:$46,Ори!$48:$50,Ори!$57:$57,Ори!$59:$61,Ори!$67:$68,Ори!$77:$78,Ори!$80:$80,Ори!$83:$87,Ори!$90:$97,Ори!$141:$141</definedName>
  </definedNames>
  <calcPr calcId="144525" calcMode="manual"/>
  <customWorkbookViews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7 - Личное представление" guid="{5BFCA170-DEAE-4D2C-98A0-1E68B427AC01}" mergeInterval="0" personalView="1" maximized="1" xWindow="1" yWindow="1" windowWidth="1916" windowHeight="850" tabRatio="695" activeSheetId="15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9"/>
  </customWorkbookViews>
</workbook>
</file>

<file path=xl/calcChain.xml><?xml version="1.0" encoding="utf-8"?>
<calcChain xmlns="http://schemas.openxmlformats.org/spreadsheetml/2006/main">
  <c r="D79" i="10" l="1"/>
  <c r="C79" i="10"/>
  <c r="D40" i="10" l="1"/>
  <c r="C72" i="10" l="1"/>
  <c r="C41" i="10"/>
  <c r="C40" i="10" s="1"/>
  <c r="F40" i="10" s="1"/>
  <c r="F41" i="10"/>
  <c r="E44" i="10"/>
  <c r="F44" i="10"/>
  <c r="E34" i="10"/>
  <c r="F34" i="10"/>
  <c r="E35" i="10"/>
  <c r="F35" i="10"/>
  <c r="E42" i="10"/>
  <c r="F42" i="10"/>
  <c r="D64" i="10"/>
  <c r="D7" i="10"/>
  <c r="C7" i="10"/>
  <c r="F7" i="10" s="1"/>
  <c r="C5" i="10"/>
  <c r="D5" i="10"/>
  <c r="E6" i="10"/>
  <c r="F6" i="10"/>
  <c r="E8" i="10"/>
  <c r="F8" i="10"/>
  <c r="E9" i="10"/>
  <c r="F9" i="10"/>
  <c r="E10" i="10"/>
  <c r="F10" i="10"/>
  <c r="E11" i="10"/>
  <c r="F11" i="10"/>
  <c r="C12" i="10"/>
  <c r="D12" i="10"/>
  <c r="E13" i="10"/>
  <c r="F13" i="10"/>
  <c r="C14" i="10"/>
  <c r="D14" i="10"/>
  <c r="E15" i="10"/>
  <c r="F15" i="10"/>
  <c r="E16" i="10"/>
  <c r="F16" i="10"/>
  <c r="C17" i="10"/>
  <c r="D17" i="10"/>
  <c r="E18" i="10"/>
  <c r="F18" i="10"/>
  <c r="E19" i="10"/>
  <c r="F19" i="10"/>
  <c r="C20" i="10"/>
  <c r="D20" i="10"/>
  <c r="E21" i="10"/>
  <c r="F21" i="10"/>
  <c r="E22" i="10"/>
  <c r="F22" i="10"/>
  <c r="E23" i="10"/>
  <c r="F23" i="10"/>
  <c r="E24" i="10"/>
  <c r="F24" i="10"/>
  <c r="C26" i="10"/>
  <c r="D26" i="10"/>
  <c r="E27" i="10"/>
  <c r="F27" i="10"/>
  <c r="E28" i="10"/>
  <c r="F28" i="10"/>
  <c r="C29" i="10"/>
  <c r="D29" i="10"/>
  <c r="E30" i="10"/>
  <c r="F30" i="10"/>
  <c r="C31" i="10"/>
  <c r="D31" i="10"/>
  <c r="E32" i="10"/>
  <c r="F32" i="10"/>
  <c r="E33" i="10"/>
  <c r="F33" i="10"/>
  <c r="C36" i="10"/>
  <c r="D36" i="10"/>
  <c r="E37" i="10"/>
  <c r="F37" i="10"/>
  <c r="E38" i="10"/>
  <c r="F38" i="10"/>
  <c r="E41" i="10"/>
  <c r="E43" i="10"/>
  <c r="F43" i="10"/>
  <c r="E45" i="10"/>
  <c r="F45" i="10"/>
  <c r="E46" i="10"/>
  <c r="F46" i="10"/>
  <c r="E47" i="10"/>
  <c r="F47" i="10"/>
  <c r="E48" i="10"/>
  <c r="F48" i="10"/>
  <c r="F49" i="10"/>
  <c r="E50" i="10"/>
  <c r="F50" i="10"/>
  <c r="C56" i="10"/>
  <c r="D56" i="10"/>
  <c r="E58" i="10"/>
  <c r="F58" i="10"/>
  <c r="F59" i="10"/>
  <c r="E60" i="10"/>
  <c r="F60" i="10"/>
  <c r="E61" i="10"/>
  <c r="F61" i="10"/>
  <c r="E62" i="10"/>
  <c r="F62" i="10"/>
  <c r="E63" i="10"/>
  <c r="F63" i="10"/>
  <c r="C64" i="10"/>
  <c r="E65" i="10"/>
  <c r="F65" i="10"/>
  <c r="C66" i="10"/>
  <c r="F66" i="10" s="1"/>
  <c r="D66" i="10"/>
  <c r="E67" i="10"/>
  <c r="F67" i="10"/>
  <c r="E68" i="10"/>
  <c r="F68" i="10"/>
  <c r="E69" i="10"/>
  <c r="F69" i="10"/>
  <c r="E70" i="10"/>
  <c r="F70" i="10"/>
  <c r="D71" i="10"/>
  <c r="E72" i="10"/>
  <c r="F72" i="10"/>
  <c r="E73" i="10"/>
  <c r="E74" i="10"/>
  <c r="F74" i="10"/>
  <c r="E75" i="10"/>
  <c r="F75" i="10"/>
  <c r="C76" i="10"/>
  <c r="D76" i="10"/>
  <c r="E77" i="10"/>
  <c r="F77" i="10"/>
  <c r="E78" i="10"/>
  <c r="F78" i="10"/>
  <c r="E79" i="10"/>
  <c r="F79" i="10"/>
  <c r="E80" i="10"/>
  <c r="F80" i="10"/>
  <c r="C81" i="10"/>
  <c r="E81" i="10" s="1"/>
  <c r="D81" i="10"/>
  <c r="E82" i="10"/>
  <c r="F82" i="10"/>
  <c r="C83" i="10"/>
  <c r="E83" i="10" s="1"/>
  <c r="D83" i="10"/>
  <c r="E84" i="10"/>
  <c r="F84" i="10"/>
  <c r="E85" i="10"/>
  <c r="F85" i="10"/>
  <c r="E86" i="10"/>
  <c r="F86" i="10"/>
  <c r="F87" i="10"/>
  <c r="C88" i="10"/>
  <c r="D88" i="10"/>
  <c r="E89" i="10"/>
  <c r="F89" i="10"/>
  <c r="E90" i="10"/>
  <c r="F90" i="10"/>
  <c r="E91" i="10"/>
  <c r="E92" i="10"/>
  <c r="E93" i="10"/>
  <c r="C94" i="10"/>
  <c r="D94" i="10"/>
  <c r="E95" i="10"/>
  <c r="F95" i="10"/>
  <c r="E96" i="10"/>
  <c r="F96" i="10"/>
  <c r="E97" i="10"/>
  <c r="F97" i="10"/>
  <c r="E26" i="10"/>
  <c r="E14" i="10"/>
  <c r="F56" i="10"/>
  <c r="F83" i="10"/>
  <c r="E29" i="10"/>
  <c r="D25" i="10"/>
  <c r="E36" i="10"/>
  <c r="E20" i="10"/>
  <c r="F20" i="10"/>
  <c r="F36" i="10"/>
  <c r="F76" i="10"/>
  <c r="E17" i="10"/>
  <c r="D4" i="10"/>
  <c r="F29" i="10"/>
  <c r="E7" i="10"/>
  <c r="E12" i="10"/>
  <c r="E66" i="10"/>
  <c r="E64" i="10"/>
  <c r="D39" i="10" l="1"/>
  <c r="D51" i="10" s="1"/>
  <c r="E31" i="10"/>
  <c r="F5" i="10"/>
  <c r="F17" i="10"/>
  <c r="D98" i="10"/>
  <c r="F81" i="10"/>
  <c r="E5" i="10"/>
  <c r="F31" i="10"/>
  <c r="F26" i="10"/>
  <c r="F88" i="10"/>
  <c r="F14" i="10"/>
  <c r="E40" i="10"/>
  <c r="C25" i="10"/>
  <c r="F25" i="10" s="1"/>
  <c r="E76" i="10"/>
  <c r="E88" i="10"/>
  <c r="F94" i="10"/>
  <c r="E94" i="10"/>
  <c r="E56" i="10"/>
  <c r="F12" i="10"/>
  <c r="C4" i="10"/>
  <c r="E4" i="10" s="1"/>
  <c r="F64" i="10"/>
  <c r="F73" i="10"/>
  <c r="C71" i="10"/>
  <c r="E25" i="10" l="1"/>
  <c r="E71" i="10"/>
  <c r="F4" i="10"/>
  <c r="C39" i="10"/>
  <c r="D52" i="10"/>
  <c r="F71" i="10"/>
  <c r="C98" i="10"/>
  <c r="E98" i="10" s="1"/>
  <c r="F98" i="10" l="1"/>
  <c r="C51" i="10"/>
  <c r="F39" i="10"/>
  <c r="E39" i="10"/>
  <c r="C52" i="10" l="1"/>
  <c r="E51" i="10"/>
  <c r="F51" i="10"/>
</calcChain>
</file>

<file path=xl/sharedStrings.xml><?xml version="1.0" encoding="utf-8"?>
<sst xmlns="http://schemas.openxmlformats.org/spreadsheetml/2006/main" count="142" uniqueCount="138">
  <si>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</si>
  <si>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</si>
  <si>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</si>
  <si>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</si>
  <si>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</si>
  <si>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</si>
  <si>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</si>
  <si>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</si>
  <si>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</si>
  <si>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</si>
  <si>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</si>
  <si>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</si>
  <si>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</si>
  <si>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</si>
  <si>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</si>
  <si>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</si>
  <si>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</si>
  <si>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</si>
  <si>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</si>
  <si>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</si>
  <si>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</si>
  <si>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</si>
  <si>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</si>
  <si>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</si>
  <si>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</si>
  <si>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</si>
  <si>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</si>
  <si>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</si>
  <si>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</si>
  <si>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</si>
  <si>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</si>
  <si>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</si>
  <si>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</si>
  <si>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</si>
  <si>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</si>
  <si>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</si>
  <si>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</si>
  <si>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</si>
  <si>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</si>
  <si>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</si>
  <si>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</si>
  <si>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</si>
  <si>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</si>
  <si>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</si>
  <si>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</si>
  <si>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</si>
  <si>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</si>
  <si>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</si>
  <si>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</si>
  <si>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</si>
  <si>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</si>
  <si>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</si>
  <si>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</si>
  <si>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</si>
  <si>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</si>
  <si>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</si>
  <si>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</si>
  <si>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</si>
  <si>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</si>
  <si>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</si>
  <si>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</si>
  <si>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</si>
  <si>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</si>
  <si>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</si>
  <si>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</si>
  <si>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</si>
  <si>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</si>
  <si>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</si>
  <si>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</si>
  <si>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</si>
  <si>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</si>
  <si>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</si>
  <si>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</si>
  <si>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</si>
  <si>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</si>
  <si>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</si>
  <si>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</si>
  <si>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</si>
  <si>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</si>
  <si>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</si>
  <si>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</si>
  <si>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</si>
  <si>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</si>
  <si>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</si>
  <si>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</si>
  <si>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</si>
  <si>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</si>
  <si>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</si>
  <si>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</si>
  <si>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</si>
  <si>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</si>
  <si>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</si>
  <si>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</si>
  <si>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</si>
  <si>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</si>
  <si>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</si>
  <si>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</si>
  <si>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</si>
  <si>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</si>
  <si>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</si>
  <si>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</si>
  <si>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</si>
  <si>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</si>
  <si>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</si>
  <si>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</si>
  <si>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</si>
  <si>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</si>
  <si>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</si>
  <si>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>ПРОЧИЕ НЕНАЛОГОВЫЕ ДОХОДЫ</t>
  </si>
  <si>
    <t>НАЛОГИ НА ИМУЩЕСТВО</t>
  </si>
  <si>
    <t>0310</t>
  </si>
  <si>
    <t>Обеспечение пожарной безопасности</t>
  </si>
  <si>
    <t>Прочие неналоговые доходы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</si>
  <si>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</si>
  <si>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</si>
  <si>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</si>
  <si>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</si>
  <si>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</si>
  <si>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</si>
  <si>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</si>
  <si>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Сбалансированность</t>
  </si>
  <si>
    <t>Культура</t>
  </si>
  <si>
    <t>0505</t>
  </si>
  <si>
    <t>Другие вопросы в области жилищно-коммунального хозяйства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</si>
  <si>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</si>
  <si>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</si>
  <si>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</si>
  <si>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Акцизы на моторные масла</t>
  </si>
  <si>
    <t>Акцизы на прямогонный бензин</t>
  </si>
  <si>
    <t xml:space="preserve">Прочие безвозмездные поступления </t>
  </si>
  <si>
    <t xml:space="preserve">(Дефицит -) профицит </t>
  </si>
  <si>
    <t>ШТРАФЫ</t>
  </si>
  <si>
    <t>Прочие поступления от возмещения ущерба</t>
  </si>
  <si>
    <t>назначено на 2018 г.</t>
  </si>
  <si>
    <t>Прочие субсидии</t>
  </si>
  <si>
    <t>исполнено на 01.06.2018 г.</t>
  </si>
  <si>
    <t>исполнен на 01.06.2018 г.</t>
  </si>
  <si>
    <t xml:space="preserve">                     Анализ исполнения бюджета Орининского сельского поселения на 01.06.2018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</si>
</sst>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</numFmts>
  <fonts count="11" x14ac:knownFonts="1">
    <font>
      <sz val="10"/>
      <name val="Arial"/>
    </font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165" fontId="1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9" applyFont="1"/>
    <xf numFmtId="0" fontId="3" fillId="0" borderId="1" xfId="10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/>
    </xf>
    <xf numFmtId="0" fontId="3" fillId="0" borderId="1" xfId="10" applyFont="1" applyBorder="1"/>
    <xf numFmtId="166" fontId="3" fillId="0" borderId="1" xfId="10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0" applyFont="1" applyBorder="1" applyAlignment="1">
      <alignment horizontal="center"/>
    </xf>
    <xf numFmtId="0" fontId="5" fillId="0" borderId="1" xfId="10" applyFont="1" applyBorder="1" applyAlignment="1">
      <alignment wrapText="1"/>
    </xf>
    <xf numFmtId="166" fontId="5" fillId="0" borderId="1" xfId="10" applyNumberFormat="1" applyFont="1" applyBorder="1" applyAlignment="1">
      <alignment horizontal="right" vertical="center"/>
    </xf>
    <xf numFmtId="166" fontId="5" fillId="0" borderId="1" xfId="10" applyNumberFormat="1" applyFont="1" applyFill="1" applyBorder="1" applyAlignment="1">
      <alignment horizontal="right" vertical="center"/>
    </xf>
    <xf numFmtId="0" fontId="5" fillId="0" borderId="1" xfId="10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0" applyFont="1" applyBorder="1" applyAlignment="1">
      <alignment wrapText="1"/>
    </xf>
    <xf numFmtId="166" fontId="3" fillId="0" borderId="1" xfId="10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/>
    <xf numFmtId="0" fontId="5" fillId="0" borderId="1" xfId="10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0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0" applyFont="1" applyBorder="1" applyAlignment="1">
      <alignment horizontal="center"/>
    </xf>
    <xf numFmtId="0" fontId="3" fillId="0" borderId="2" xfId="10" applyFont="1" applyFill="1" applyBorder="1"/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8" fillId="0" borderId="1" xfId="10" applyFont="1" applyBorder="1"/>
    <xf numFmtId="0" fontId="8" fillId="0" borderId="1" xfId="10" applyFont="1" applyBorder="1" applyAlignment="1">
      <alignment horizontal="center"/>
    </xf>
    <xf numFmtId="0" fontId="8" fillId="0" borderId="1" xfId="10" applyFont="1" applyBorder="1" applyAlignment="1">
      <alignment wrapText="1"/>
    </xf>
    <xf numFmtId="0" fontId="8" fillId="0" borderId="1" xfId="10" applyFont="1" applyBorder="1" applyAlignment="1">
      <alignment horizontal="center" vertical="top"/>
    </xf>
    <xf numFmtId="0" fontId="8" fillId="0" borderId="1" xfId="10" applyFont="1" applyBorder="1" applyAlignment="1">
      <alignment vertical="top" wrapText="1"/>
    </xf>
    <xf numFmtId="166" fontId="3" fillId="0" borderId="1" xfId="10" applyNumberFormat="1" applyFont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center" vertical="center" wrapText="1"/>
    </xf>
    <xf numFmtId="166" fontId="3" fillId="0" borderId="1" xfId="10" applyNumberFormat="1" applyFont="1" applyBorder="1" applyAlignment="1">
      <alignment horizontal="center" vertical="center"/>
    </xf>
    <xf numFmtId="1" fontId="3" fillId="0" borderId="1" xfId="9" applyNumberFormat="1" applyFont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0" applyNumberFormat="1" applyFont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right" vertical="center"/>
    </xf>
    <xf numFmtId="166" fontId="3" fillId="0" borderId="1" xfId="1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168" fontId="5" fillId="0" borderId="1" xfId="9" applyNumberFormat="1" applyFont="1" applyBorder="1" applyAlignment="1">
      <alignment horizontal="right" vertical="center"/>
    </xf>
    <xf numFmtId="166" fontId="7" fillId="0" borderId="0" xfId="8" applyNumberFormat="1" applyFont="1"/>
    <xf numFmtId="1" fontId="3" fillId="0" borderId="2" xfId="10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72" fontId="3" fillId="0" borderId="0" xfId="9" applyNumberFormat="1" applyFont="1"/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7" fontId="3" fillId="3" borderId="1" xfId="11" applyNumberFormat="1" applyFont="1" applyFill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0" fontId="3" fillId="0" borderId="0" xfId="10" applyFont="1" applyAlignment="1">
      <alignment horizontal="center"/>
    </xf>
  </cellXfs>
  <cellStyles count="12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3 2" xfId="10"/>
    <cellStyle name="Финансовый" xfId="1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G102"/>
  <sheetViews>
    <sheetView tabSelected="1" view="pageBreakPreview" zoomScale="70" zoomScaleSheetLayoutView="70" workbookViewId="0">
      <selection activeCell="C98" sqref="C98:D98"/>
    </sheetView>
  </sheetViews>
  <sheetFormatPr defaultRowHeight="15.75" x14ac:dyDescent="0.25"/>
  <cols>
    <col min="1" max="1" width="14.7109375" style="54" customWidth="1"/>
    <col min="2" max="2" width="57.5703125" style="55" customWidth="1"/>
    <col min="3" max="3" width="17" style="56" customWidth="1"/>
    <col min="4" max="4" width="15" style="56" customWidth="1"/>
    <col min="5" max="5" width="10.85546875" style="56" customWidth="1"/>
    <col min="6" max="6" width="10" style="56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x14ac:dyDescent="0.25">
      <c r="A1" s="86" t="s">
        <v>137</v>
      </c>
      <c r="B1" s="86"/>
      <c r="C1" s="86"/>
      <c r="D1" s="86"/>
      <c r="E1" s="86"/>
      <c r="F1" s="86"/>
    </row>
    <row r="2" spans="1:6" x14ac:dyDescent="0.25">
      <c r="A2" s="86"/>
      <c r="B2" s="86"/>
      <c r="C2" s="86"/>
      <c r="D2" s="86"/>
      <c r="E2" s="86"/>
      <c r="F2" s="86"/>
    </row>
    <row r="3" spans="1:6" ht="66.75" customHeight="1" x14ac:dyDescent="0.25">
      <c r="A3" s="2" t="s">
        <v>0</v>
      </c>
      <c r="B3" s="2" t="s">
        <v>1</v>
      </c>
      <c r="C3" s="66" t="s">
        <v>133</v>
      </c>
      <c r="D3" s="67" t="s">
        <v>136</v>
      </c>
      <c r="E3" s="66" t="s">
        <v>2</v>
      </c>
      <c r="F3" s="68" t="s">
        <v>3</v>
      </c>
    </row>
    <row r="4" spans="1:6" s="6" customFormat="1" x14ac:dyDescent="0.25">
      <c r="A4" s="3"/>
      <c r="B4" s="4" t="s">
        <v>4</v>
      </c>
      <c r="C4" s="5">
        <f>C5+C12+C14+C17+C7</f>
        <v>2515</v>
      </c>
      <c r="D4" s="5">
        <f>D5+D12+D14+D17+D7</f>
        <v>434.59696999999994</v>
      </c>
      <c r="E4" s="5">
        <f>SUM(D4/C4*100)</f>
        <v>17.280197614314112</v>
      </c>
      <c r="F4" s="5">
        <f>SUM(D4-C4)</f>
        <v>-2080.4030299999999</v>
      </c>
    </row>
    <row r="5" spans="1:6" s="6" customFormat="1" x14ac:dyDescent="0.25">
      <c r="A5" s="62">
        <v>1010000000</v>
      </c>
      <c r="B5" s="61" t="s">
        <v>5</v>
      </c>
      <c r="C5" s="5">
        <f>C6</f>
        <v>262.3</v>
      </c>
      <c r="D5" s="5">
        <f>D6</f>
        <v>94.597470000000001</v>
      </c>
      <c r="E5" s="5">
        <f t="shared" ref="E5:E51" si="0">SUM(D5/C5*100)</f>
        <v>36.06460922607701</v>
      </c>
      <c r="F5" s="5">
        <f t="shared" ref="F5:F51" si="1">SUM(D5-C5)</f>
        <v>-167.70253000000002</v>
      </c>
    </row>
    <row r="6" spans="1:6" x14ac:dyDescent="0.25">
      <c r="A6" s="7">
        <v>1010200001</v>
      </c>
      <c r="B6" s="8" t="s">
        <v>118</v>
      </c>
      <c r="C6" s="9">
        <v>262.3</v>
      </c>
      <c r="D6" s="10">
        <v>94.597470000000001</v>
      </c>
      <c r="E6" s="9">
        <f t="shared" ref="E6:E11" si="2">SUM(D6/C6*100)</f>
        <v>36.06460922607701</v>
      </c>
      <c r="F6" s="9">
        <f t="shared" si="1"/>
        <v>-167.70253000000002</v>
      </c>
    </row>
    <row r="7" spans="1:6" ht="31.5" x14ac:dyDescent="0.25">
      <c r="A7" s="3">
        <v>1030000000</v>
      </c>
      <c r="B7" s="13" t="s">
        <v>124</v>
      </c>
      <c r="C7" s="5">
        <f>C8+C10+C9</f>
        <v>422.7</v>
      </c>
      <c r="D7" s="5">
        <f>D8+D9+D10+D11</f>
        <v>169.45363999999998</v>
      </c>
      <c r="E7" s="9">
        <f t="shared" si="2"/>
        <v>40.088393659806002</v>
      </c>
      <c r="F7" s="9">
        <f t="shared" si="1"/>
        <v>-253.24636000000001</v>
      </c>
    </row>
    <row r="8" spans="1:6" x14ac:dyDescent="0.25">
      <c r="A8" s="7">
        <v>1030223001</v>
      </c>
      <c r="B8" s="8" t="s">
        <v>126</v>
      </c>
      <c r="C8" s="9">
        <v>157.66999999999999</v>
      </c>
      <c r="D8" s="10">
        <v>73.161069999999995</v>
      </c>
      <c r="E8" s="9">
        <f t="shared" si="2"/>
        <v>46.401388976977231</v>
      </c>
      <c r="F8" s="9">
        <f t="shared" si="1"/>
        <v>-84.508929999999992</v>
      </c>
    </row>
    <row r="9" spans="1:6" x14ac:dyDescent="0.25">
      <c r="A9" s="7">
        <v>1030224001</v>
      </c>
      <c r="B9" s="8" t="s">
        <v>127</v>
      </c>
      <c r="C9" s="9">
        <v>1.7</v>
      </c>
      <c r="D9" s="10">
        <v>0.54505000000000003</v>
      </c>
      <c r="E9" s="9">
        <f t="shared" si="2"/>
        <v>32.061764705882354</v>
      </c>
      <c r="F9" s="9">
        <f t="shared" si="1"/>
        <v>-1.1549499999999999</v>
      </c>
    </row>
    <row r="10" spans="1:6" x14ac:dyDescent="0.25">
      <c r="A10" s="7">
        <v>1030225001</v>
      </c>
      <c r="B10" s="8" t="s">
        <v>125</v>
      </c>
      <c r="C10" s="9">
        <v>263.33</v>
      </c>
      <c r="D10" s="10">
        <v>110.89572</v>
      </c>
      <c r="E10" s="9">
        <f t="shared" si="2"/>
        <v>42.112831807997573</v>
      </c>
      <c r="F10" s="9">
        <f t="shared" si="1"/>
        <v>-152.43428</v>
      </c>
    </row>
    <row r="11" spans="1:6" x14ac:dyDescent="0.25">
      <c r="A11" s="7">
        <v>1030265001</v>
      </c>
      <c r="B11" s="8" t="s">
        <v>128</v>
      </c>
      <c r="C11" s="9">
        <v>0</v>
      </c>
      <c r="D11" s="10">
        <v>-15.148199999999999</v>
      </c>
      <c r="E11" s="9" t="e">
        <f t="shared" si="2"/>
        <v>#DIV/0!</v>
      </c>
      <c r="F11" s="9">
        <f t="shared" si="1"/>
        <v>-15.148199999999999</v>
      </c>
    </row>
    <row r="12" spans="1:6" s="6" customFormat="1" x14ac:dyDescent="0.25">
      <c r="A12" s="62">
        <v>1050000000</v>
      </c>
      <c r="B12" s="61" t="s">
        <v>6</v>
      </c>
      <c r="C12" s="5">
        <f>SUM(C13:C13)</f>
        <v>40</v>
      </c>
      <c r="D12" s="5">
        <f>SUM(D13:D13)</f>
        <v>35.207320000000003</v>
      </c>
      <c r="E12" s="5">
        <f t="shared" si="0"/>
        <v>88.018300000000011</v>
      </c>
      <c r="F12" s="5">
        <f t="shared" si="1"/>
        <v>-4.7926799999999972</v>
      </c>
    </row>
    <row r="13" spans="1:6" ht="15.75" customHeight="1" x14ac:dyDescent="0.25">
      <c r="A13" s="7">
        <v>1050300000</v>
      </c>
      <c r="B13" s="11" t="s">
        <v>119</v>
      </c>
      <c r="C13" s="12">
        <v>40</v>
      </c>
      <c r="D13" s="10">
        <v>35.207320000000003</v>
      </c>
      <c r="E13" s="9">
        <f t="shared" si="0"/>
        <v>88.018300000000011</v>
      </c>
      <c r="F13" s="9">
        <f t="shared" si="1"/>
        <v>-4.7926799999999972</v>
      </c>
    </row>
    <row r="14" spans="1:6" s="6" customFormat="1" ht="15.75" customHeight="1" x14ac:dyDescent="0.25">
      <c r="A14" s="62">
        <v>1060000000</v>
      </c>
      <c r="B14" s="61" t="s">
        <v>109</v>
      </c>
      <c r="C14" s="5">
        <f>C15+C16</f>
        <v>1780</v>
      </c>
      <c r="D14" s="5">
        <f>D15+D16</f>
        <v>132.56854000000001</v>
      </c>
      <c r="E14" s="5">
        <f t="shared" si="0"/>
        <v>7.4476707865168548</v>
      </c>
      <c r="F14" s="5">
        <f t="shared" si="1"/>
        <v>-1647.43146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160</v>
      </c>
      <c r="D15" s="10">
        <v>7.2041500000000003</v>
      </c>
      <c r="E15" s="9">
        <f t="shared" si="0"/>
        <v>4.50259375</v>
      </c>
      <c r="F15" s="9">
        <f>SUM(D15-C15)</f>
        <v>-152.79585</v>
      </c>
    </row>
    <row r="16" spans="1:6" ht="15.75" customHeight="1" x14ac:dyDescent="0.25">
      <c r="A16" s="7">
        <v>1060600000</v>
      </c>
      <c r="B16" s="11" t="s">
        <v>7</v>
      </c>
      <c r="C16" s="9">
        <v>1620</v>
      </c>
      <c r="D16" s="10">
        <v>125.36439</v>
      </c>
      <c r="E16" s="9">
        <f t="shared" si="0"/>
        <v>7.7385425925925926</v>
      </c>
      <c r="F16" s="9">
        <f t="shared" si="1"/>
        <v>-1494.63561</v>
      </c>
    </row>
    <row r="17" spans="1:6" s="6" customFormat="1" x14ac:dyDescent="0.25">
      <c r="A17" s="3">
        <v>1080000000</v>
      </c>
      <c r="B17" s="4" t="s">
        <v>9</v>
      </c>
      <c r="C17" s="5">
        <f>C18</f>
        <v>10</v>
      </c>
      <c r="D17" s="5">
        <f>D18</f>
        <v>2.77</v>
      </c>
      <c r="E17" s="5">
        <f t="shared" si="0"/>
        <v>27.700000000000003</v>
      </c>
      <c r="F17" s="5">
        <f t="shared" si="1"/>
        <v>-7.23</v>
      </c>
    </row>
    <row r="18" spans="1:6" ht="18" customHeight="1" x14ac:dyDescent="0.25">
      <c r="A18" s="7">
        <v>1080400001</v>
      </c>
      <c r="B18" s="8" t="s">
        <v>117</v>
      </c>
      <c r="C18" s="9">
        <v>10</v>
      </c>
      <c r="D18" s="9">
        <v>2.77</v>
      </c>
      <c r="E18" s="9">
        <f t="shared" si="0"/>
        <v>27.700000000000003</v>
      </c>
      <c r="F18" s="9">
        <f t="shared" si="1"/>
        <v>-7.23</v>
      </c>
    </row>
    <row r="19" spans="1:6" ht="47.25" hidden="1" customHeight="1" x14ac:dyDescent="0.25">
      <c r="A19" s="7">
        <v>1080714001</v>
      </c>
      <c r="B19" s="8" t="s">
        <v>10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 x14ac:dyDescent="0.25">
      <c r="A20" s="62">
        <v>1090000000</v>
      </c>
      <c r="B20" s="63" t="s">
        <v>99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 x14ac:dyDescent="0.25">
      <c r="A21" s="7">
        <v>1090100000</v>
      </c>
      <c r="B21" s="8" t="s">
        <v>100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 x14ac:dyDescent="0.25">
      <c r="A22" s="7">
        <v>1090400000</v>
      </c>
      <c r="B22" s="8" t="s">
        <v>101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 x14ac:dyDescent="0.25">
      <c r="A23" s="7">
        <v>1090600000</v>
      </c>
      <c r="B23" s="8" t="s">
        <v>102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 x14ac:dyDescent="0.25">
      <c r="A24" s="7">
        <v>1090700000</v>
      </c>
      <c r="B24" s="8" t="s">
        <v>103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 x14ac:dyDescent="0.25">
      <c r="A25" s="3"/>
      <c r="B25" s="4" t="s">
        <v>11</v>
      </c>
      <c r="C25" s="5">
        <f>C26+C29+C31+C36</f>
        <v>187.3</v>
      </c>
      <c r="D25" s="5">
        <f>D26+D29+D31+D36+D34</f>
        <v>51.386740000000003</v>
      </c>
      <c r="E25" s="5">
        <f t="shared" si="0"/>
        <v>27.435525894287238</v>
      </c>
      <c r="F25" s="5">
        <f t="shared" si="1"/>
        <v>-135.91326000000001</v>
      </c>
    </row>
    <row r="26" spans="1:6" s="6" customFormat="1" ht="30" customHeight="1" x14ac:dyDescent="0.25">
      <c r="A26" s="62">
        <v>1110000000</v>
      </c>
      <c r="B26" s="63" t="s">
        <v>104</v>
      </c>
      <c r="C26" s="5">
        <f>C27+C28</f>
        <v>137.30000000000001</v>
      </c>
      <c r="D26" s="5">
        <f>D27+D28</f>
        <v>51.488520000000001</v>
      </c>
      <c r="E26" s="5">
        <f t="shared" si="0"/>
        <v>37.500742898761835</v>
      </c>
      <c r="F26" s="5">
        <f t="shared" si="1"/>
        <v>-85.811480000000017</v>
      </c>
    </row>
    <row r="27" spans="1:6" ht="15.75" customHeight="1" x14ac:dyDescent="0.25">
      <c r="A27" s="16">
        <v>1110502510</v>
      </c>
      <c r="B27" s="17" t="s">
        <v>116</v>
      </c>
      <c r="C27" s="12">
        <v>107.3</v>
      </c>
      <c r="D27" s="12">
        <v>28.988520000000001</v>
      </c>
      <c r="E27" s="9">
        <f t="shared" si="0"/>
        <v>27.016328052190126</v>
      </c>
      <c r="F27" s="9">
        <f t="shared" si="1"/>
        <v>-78.311479999999989</v>
      </c>
    </row>
    <row r="28" spans="1:6" ht="17.25" customHeight="1" x14ac:dyDescent="0.25">
      <c r="A28" s="7">
        <v>1110503510</v>
      </c>
      <c r="B28" s="11" t="s">
        <v>115</v>
      </c>
      <c r="C28" s="12">
        <v>30</v>
      </c>
      <c r="D28" s="10">
        <v>22.5</v>
      </c>
      <c r="E28" s="9">
        <f t="shared" si="0"/>
        <v>75</v>
      </c>
      <c r="F28" s="9">
        <f t="shared" si="1"/>
        <v>-7.5</v>
      </c>
    </row>
    <row r="29" spans="1:6" s="15" customFormat="1" ht="15" customHeight="1" x14ac:dyDescent="0.25">
      <c r="A29" s="62">
        <v>1130000000</v>
      </c>
      <c r="B29" s="63" t="s">
        <v>105</v>
      </c>
      <c r="C29" s="5">
        <f>C30</f>
        <v>50</v>
      </c>
      <c r="D29" s="5">
        <f>D30</f>
        <v>0</v>
      </c>
      <c r="E29" s="5">
        <f t="shared" si="0"/>
        <v>0</v>
      </c>
      <c r="F29" s="5">
        <f t="shared" si="1"/>
        <v>-50</v>
      </c>
    </row>
    <row r="30" spans="1:6" ht="15.75" customHeight="1" x14ac:dyDescent="0.25">
      <c r="A30" s="7">
        <v>1130206005</v>
      </c>
      <c r="B30" s="8" t="s">
        <v>114</v>
      </c>
      <c r="C30" s="9">
        <v>50</v>
      </c>
      <c r="D30" s="10">
        <v>0</v>
      </c>
      <c r="E30" s="9">
        <f t="shared" si="0"/>
        <v>0</v>
      </c>
      <c r="F30" s="9">
        <f t="shared" si="1"/>
        <v>-50</v>
      </c>
    </row>
    <row r="31" spans="1:6" ht="15.75" hidden="1" customHeight="1" x14ac:dyDescent="0.25">
      <c r="A31" s="64">
        <v>1140000000</v>
      </c>
      <c r="B31" s="65" t="s">
        <v>106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 x14ac:dyDescent="0.25">
      <c r="A32" s="16">
        <v>1140200000</v>
      </c>
      <c r="B32" s="18" t="s">
        <v>107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 x14ac:dyDescent="0.25">
      <c r="A33" s="7">
        <v>1140600000</v>
      </c>
      <c r="B33" s="8" t="s">
        <v>113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 x14ac:dyDescent="0.25">
      <c r="A34" s="7">
        <v>1169000000</v>
      </c>
      <c r="B34" s="13" t="s">
        <v>131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 x14ac:dyDescent="0.25">
      <c r="A35" s="7">
        <v>1169005010</v>
      </c>
      <c r="B35" s="8" t="s">
        <v>132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 x14ac:dyDescent="0.25">
      <c r="A36" s="3">
        <v>1170000000</v>
      </c>
      <c r="B36" s="13" t="s">
        <v>108</v>
      </c>
      <c r="C36" s="5">
        <f>C37+C38</f>
        <v>0</v>
      </c>
      <c r="D36" s="5">
        <f>D37+D38</f>
        <v>-0.10178</v>
      </c>
      <c r="E36" s="5" t="e">
        <f t="shared" si="0"/>
        <v>#DIV/0!</v>
      </c>
      <c r="F36" s="5">
        <f t="shared" si="1"/>
        <v>-0.10178</v>
      </c>
    </row>
    <row r="37" spans="1:7" ht="15.75" customHeight="1" x14ac:dyDescent="0.25">
      <c r="A37" s="7">
        <v>1170105005</v>
      </c>
      <c r="B37" s="8" t="s">
        <v>12</v>
      </c>
      <c r="C37" s="9">
        <v>0</v>
      </c>
      <c r="D37" s="9">
        <v>-0.10178</v>
      </c>
      <c r="E37" s="9" t="e">
        <f t="shared" si="0"/>
        <v>#DIV/0!</v>
      </c>
      <c r="F37" s="9">
        <f t="shared" si="1"/>
        <v>-0.10178</v>
      </c>
    </row>
    <row r="38" spans="1:7" ht="18.75" hidden="1" customHeight="1" x14ac:dyDescent="0.25">
      <c r="A38" s="7">
        <v>1170505005</v>
      </c>
      <c r="B38" s="11" t="s">
        <v>112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 x14ac:dyDescent="0.25">
      <c r="A39" s="3">
        <v>1000000000</v>
      </c>
      <c r="B39" s="4" t="s">
        <v>13</v>
      </c>
      <c r="C39" s="75">
        <f>SUM(C4,C25)</f>
        <v>2702.3</v>
      </c>
      <c r="D39" s="75">
        <f>SUM(D4,D25)</f>
        <v>485.98370999999997</v>
      </c>
      <c r="E39" s="5">
        <f t="shared" si="0"/>
        <v>17.984076897457719</v>
      </c>
      <c r="F39" s="5">
        <f t="shared" si="1"/>
        <v>-2216.3162900000002</v>
      </c>
    </row>
    <row r="40" spans="1:7" s="6" customFormat="1" x14ac:dyDescent="0.25">
      <c r="A40" s="3">
        <v>2000000000</v>
      </c>
      <c r="B40" s="4" t="s">
        <v>14</v>
      </c>
      <c r="C40" s="5">
        <f>C41+C43+C45+C46+C48+C49+C47+C42+C44</f>
        <v>3370.7559999999994</v>
      </c>
      <c r="D40" s="5">
        <f>D41+D43+D45+D46+D48+D49+D42+D47</f>
        <v>1342.8153500000001</v>
      </c>
      <c r="E40" s="5">
        <f t="shared" si="0"/>
        <v>39.837216042929249</v>
      </c>
      <c r="F40" s="5">
        <f t="shared" si="1"/>
        <v>-2027.9406499999993</v>
      </c>
      <c r="G40" s="19"/>
    </row>
    <row r="41" spans="1:7" x14ac:dyDescent="0.25">
      <c r="A41" s="16">
        <v>2021000000</v>
      </c>
      <c r="B41" s="17" t="s">
        <v>15</v>
      </c>
      <c r="C41" s="72">
        <f>1311.8+32.785</f>
        <v>1344.585</v>
      </c>
      <c r="D41" s="20">
        <v>631.99</v>
      </c>
      <c r="E41" s="9">
        <f t="shared" si="0"/>
        <v>47.002606752269287</v>
      </c>
      <c r="F41" s="9">
        <f t="shared" si="1"/>
        <v>-712.59500000000003</v>
      </c>
    </row>
    <row r="42" spans="1:7" ht="17.25" customHeight="1" x14ac:dyDescent="0.25">
      <c r="A42" s="16">
        <v>2021500200</v>
      </c>
      <c r="B42" s="17" t="s">
        <v>120</v>
      </c>
      <c r="C42" s="12">
        <v>320</v>
      </c>
      <c r="D42" s="20">
        <v>160</v>
      </c>
      <c r="E42" s="9">
        <f>SUM(D42/C42*100)</f>
        <v>50</v>
      </c>
      <c r="F42" s="9">
        <f>SUM(D42-C42)</f>
        <v>-160</v>
      </c>
    </row>
    <row r="43" spans="1:7" ht="19.5" customHeight="1" x14ac:dyDescent="0.25">
      <c r="A43" s="16">
        <v>2022000000</v>
      </c>
      <c r="B43" s="17" t="s">
        <v>16</v>
      </c>
      <c r="C43" s="12">
        <v>1242.49</v>
      </c>
      <c r="D43" s="10">
        <v>180</v>
      </c>
      <c r="E43" s="9">
        <f t="shared" si="0"/>
        <v>14.487038125055332</v>
      </c>
      <c r="F43" s="9">
        <f t="shared" si="1"/>
        <v>-1062.49</v>
      </c>
    </row>
    <row r="44" spans="1:7" hidden="1" x14ac:dyDescent="0.25">
      <c r="A44" s="16">
        <v>2022999910</v>
      </c>
      <c r="B44" s="18" t="s">
        <v>134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 x14ac:dyDescent="0.25">
      <c r="A45" s="16">
        <v>2023000000</v>
      </c>
      <c r="B45" s="17" t="s">
        <v>17</v>
      </c>
      <c r="C45" s="12">
        <v>154.48099999999999</v>
      </c>
      <c r="D45" s="79">
        <v>61.649000000000001</v>
      </c>
      <c r="E45" s="9">
        <f t="shared" si="0"/>
        <v>39.907173050407494</v>
      </c>
      <c r="F45" s="9">
        <f t="shared" si="1"/>
        <v>-92.831999999999994</v>
      </c>
    </row>
    <row r="46" spans="1:7" ht="17.25" customHeight="1" x14ac:dyDescent="0.25">
      <c r="A46" s="16">
        <v>2020400000</v>
      </c>
      <c r="B46" s="17" t="s">
        <v>18</v>
      </c>
      <c r="C46" s="12">
        <v>0</v>
      </c>
      <c r="D46" s="80">
        <v>0</v>
      </c>
      <c r="E46" s="9" t="e">
        <f t="shared" si="0"/>
        <v>#DIV/0!</v>
      </c>
      <c r="F46" s="9">
        <f t="shared" si="1"/>
        <v>0</v>
      </c>
    </row>
    <row r="47" spans="1:7" ht="20.25" customHeight="1" x14ac:dyDescent="0.25">
      <c r="A47" s="7">
        <v>2070500010</v>
      </c>
      <c r="B47" s="18" t="s">
        <v>129</v>
      </c>
      <c r="C47" s="12">
        <v>309.2</v>
      </c>
      <c r="D47" s="80">
        <v>309.17635000000001</v>
      </c>
      <c r="E47" s="9">
        <f t="shared" si="0"/>
        <v>99.992351228978009</v>
      </c>
      <c r="F47" s="9">
        <f t="shared" si="1"/>
        <v>-2.364999999997508E-2</v>
      </c>
    </row>
    <row r="48" spans="1:7" ht="19.5" hidden="1" customHeight="1" x14ac:dyDescent="0.25">
      <c r="A48" s="16">
        <v>2020900000</v>
      </c>
      <c r="B48" s="18" t="s">
        <v>19</v>
      </c>
      <c r="C48" s="12"/>
      <c r="D48" s="80"/>
      <c r="E48" s="9" t="e">
        <f t="shared" si="0"/>
        <v>#DIV/0!</v>
      </c>
      <c r="F48" s="9">
        <f t="shared" si="1"/>
        <v>0</v>
      </c>
    </row>
    <row r="49" spans="1:7" ht="0.75" hidden="1" customHeight="1" x14ac:dyDescent="0.25">
      <c r="A49" s="7">
        <v>2190500005</v>
      </c>
      <c r="B49" s="11" t="s">
        <v>20</v>
      </c>
      <c r="C49" s="14"/>
      <c r="D49" s="14"/>
      <c r="E49" s="5"/>
      <c r="F49" s="5">
        <f>SUM(D49-C49)</f>
        <v>0</v>
      </c>
    </row>
    <row r="50" spans="1:7" s="6" customFormat="1" ht="3" hidden="1" customHeight="1" x14ac:dyDescent="0.25">
      <c r="A50" s="3">
        <v>3000000000</v>
      </c>
      <c r="B50" s="13" t="s">
        <v>21</v>
      </c>
      <c r="C50" s="7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 x14ac:dyDescent="0.25">
      <c r="A51" s="3"/>
      <c r="B51" s="4" t="s">
        <v>22</v>
      </c>
      <c r="C51" s="71">
        <f>C39+C40</f>
        <v>6073.0559999999996</v>
      </c>
      <c r="D51" s="84">
        <f>D39+D40</f>
        <v>1828.7990600000001</v>
      </c>
      <c r="E51" s="5">
        <f t="shared" si="0"/>
        <v>30.11332449429085</v>
      </c>
      <c r="F51" s="5">
        <f t="shared" si="1"/>
        <v>-4244.2569399999993</v>
      </c>
      <c r="G51" s="81"/>
    </row>
    <row r="52" spans="1:7" s="6" customFormat="1" x14ac:dyDescent="0.25">
      <c r="A52" s="3"/>
      <c r="B52" s="21" t="s">
        <v>130</v>
      </c>
      <c r="C52" s="71">
        <f>C51-C98</f>
        <v>-111.73351000000002</v>
      </c>
      <c r="D52" s="71">
        <f>D51-D98</f>
        <v>190.53174999999987</v>
      </c>
      <c r="E52" s="22"/>
      <c r="F52" s="22"/>
    </row>
    <row r="53" spans="1:7" ht="23.25" customHeight="1" x14ac:dyDescent="0.25">
      <c r="A53" s="23"/>
      <c r="B53" s="24"/>
      <c r="C53" s="78"/>
      <c r="D53" s="78"/>
      <c r="E53" s="76"/>
      <c r="F53" s="70"/>
    </row>
    <row r="54" spans="1:7" ht="65.25" customHeight="1" x14ac:dyDescent="0.25">
      <c r="A54" s="25" t="s">
        <v>0</v>
      </c>
      <c r="B54" s="25" t="s">
        <v>23</v>
      </c>
      <c r="C54" s="66" t="s">
        <v>133</v>
      </c>
      <c r="D54" s="73" t="s">
        <v>135</v>
      </c>
      <c r="E54" s="66" t="s">
        <v>2</v>
      </c>
      <c r="F54" s="68" t="s">
        <v>3</v>
      </c>
    </row>
    <row r="55" spans="1:7" ht="19.5" customHeight="1" x14ac:dyDescent="0.25">
      <c r="A55" s="26">
        <v>1</v>
      </c>
      <c r="B55" s="25">
        <v>2</v>
      </c>
      <c r="C55" s="69">
        <v>3</v>
      </c>
      <c r="D55" s="69">
        <v>4</v>
      </c>
      <c r="E55" s="69">
        <v>5</v>
      </c>
      <c r="F55" s="69">
        <v>6</v>
      </c>
    </row>
    <row r="56" spans="1:7" s="6" customFormat="1" x14ac:dyDescent="0.25">
      <c r="A56" s="27" t="s">
        <v>24</v>
      </c>
      <c r="B56" s="28" t="s">
        <v>25</v>
      </c>
      <c r="C56" s="29">
        <f>C57+C58+C59+C60+C61+C63+C62</f>
        <v>1309.0884999999998</v>
      </c>
      <c r="D56" s="30">
        <f>D57+D58+D59+D60+D61+D63+D62</f>
        <v>414.61928999999998</v>
      </c>
      <c r="E56" s="31">
        <f>SUM(D56/C56*100)</f>
        <v>31.672365160949777</v>
      </c>
      <c r="F56" s="31">
        <f>SUM(D56-C56)</f>
        <v>-894.46920999999986</v>
      </c>
    </row>
    <row r="57" spans="1:7" s="6" customFormat="1" ht="0.75" hidden="1" customHeight="1" x14ac:dyDescent="0.25">
      <c r="A57" s="32" t="s">
        <v>26</v>
      </c>
      <c r="B57" s="33" t="s">
        <v>27</v>
      </c>
      <c r="C57" s="34"/>
      <c r="D57" s="34"/>
      <c r="E57" s="35"/>
      <c r="F57" s="35"/>
    </row>
    <row r="58" spans="1:7" ht="18" customHeight="1" x14ac:dyDescent="0.25">
      <c r="A58" s="32" t="s">
        <v>28</v>
      </c>
      <c r="B58" s="36" t="s">
        <v>29</v>
      </c>
      <c r="C58" s="34">
        <v>1299.9849999999999</v>
      </c>
      <c r="D58" s="34">
        <v>411.51578999999998</v>
      </c>
      <c r="E58" s="35">
        <f t="shared" ref="E58:E98" si="3">SUM(D58/C58*100)</f>
        <v>31.655426024146433</v>
      </c>
      <c r="F58" s="35">
        <f t="shared" ref="F58:F98" si="4">SUM(D58-C58)</f>
        <v>-888.46920999999998</v>
      </c>
    </row>
    <row r="59" spans="1:7" ht="16.5" hidden="1" customHeight="1" x14ac:dyDescent="0.25">
      <c r="A59" s="32" t="s">
        <v>30</v>
      </c>
      <c r="B59" s="36" t="s">
        <v>31</v>
      </c>
      <c r="C59" s="34"/>
      <c r="D59" s="34"/>
      <c r="E59" s="35"/>
      <c r="F59" s="35">
        <f t="shared" si="4"/>
        <v>0</v>
      </c>
    </row>
    <row r="60" spans="1:7" ht="31.5" hidden="1" customHeight="1" x14ac:dyDescent="0.25">
      <c r="A60" s="32" t="s">
        <v>32</v>
      </c>
      <c r="B60" s="36" t="s">
        <v>33</v>
      </c>
      <c r="C60" s="34"/>
      <c r="D60" s="34"/>
      <c r="E60" s="35" t="e">
        <f t="shared" si="3"/>
        <v>#DIV/0!</v>
      </c>
      <c r="F60" s="35">
        <f t="shared" si="4"/>
        <v>0</v>
      </c>
    </row>
    <row r="61" spans="1:7" ht="15.75" hidden="1" customHeight="1" x14ac:dyDescent="0.25">
      <c r="A61" s="32" t="s">
        <v>34</v>
      </c>
      <c r="B61" s="36" t="s">
        <v>35</v>
      </c>
      <c r="C61" s="34">
        <v>0</v>
      </c>
      <c r="D61" s="34">
        <v>0</v>
      </c>
      <c r="E61" s="35" t="e">
        <f t="shared" si="3"/>
        <v>#DIV/0!</v>
      </c>
      <c r="F61" s="35">
        <f t="shared" si="4"/>
        <v>0</v>
      </c>
    </row>
    <row r="62" spans="1:7" ht="15.75" customHeight="1" x14ac:dyDescent="0.25">
      <c r="A62" s="32" t="s">
        <v>36</v>
      </c>
      <c r="B62" s="36" t="s">
        <v>37</v>
      </c>
      <c r="C62" s="37">
        <v>5</v>
      </c>
      <c r="D62" s="37">
        <v>0</v>
      </c>
      <c r="E62" s="35">
        <f t="shared" si="3"/>
        <v>0</v>
      </c>
      <c r="F62" s="35">
        <f t="shared" si="4"/>
        <v>-5</v>
      </c>
    </row>
    <row r="63" spans="1:7" ht="18" customHeight="1" x14ac:dyDescent="0.25">
      <c r="A63" s="32" t="s">
        <v>38</v>
      </c>
      <c r="B63" s="36" t="s">
        <v>39</v>
      </c>
      <c r="C63" s="34">
        <v>4.1035000000000004</v>
      </c>
      <c r="D63" s="34">
        <v>3.1034999999999999</v>
      </c>
      <c r="E63" s="35">
        <f t="shared" si="3"/>
        <v>75.630559278664549</v>
      </c>
      <c r="F63" s="35">
        <f t="shared" si="4"/>
        <v>-1.0000000000000004</v>
      </c>
    </row>
    <row r="64" spans="1:7" s="6" customFormat="1" x14ac:dyDescent="0.25">
      <c r="A64" s="38" t="s">
        <v>40</v>
      </c>
      <c r="B64" s="39" t="s">
        <v>41</v>
      </c>
      <c r="C64" s="29">
        <f>C65</f>
        <v>150.881</v>
      </c>
      <c r="D64" s="29">
        <f>D65</f>
        <v>39.880780000000001</v>
      </c>
      <c r="E64" s="31">
        <f t="shared" si="3"/>
        <v>26.431943054460138</v>
      </c>
      <c r="F64" s="31">
        <f t="shared" si="4"/>
        <v>-111.00022</v>
      </c>
    </row>
    <row r="65" spans="1:7" x14ac:dyDescent="0.25">
      <c r="A65" s="40" t="s">
        <v>42</v>
      </c>
      <c r="B65" s="41" t="s">
        <v>43</v>
      </c>
      <c r="C65" s="34">
        <v>150.881</v>
      </c>
      <c r="D65" s="34">
        <v>39.880780000000001</v>
      </c>
      <c r="E65" s="35">
        <f t="shared" si="3"/>
        <v>26.431943054460138</v>
      </c>
      <c r="F65" s="35">
        <f t="shared" si="4"/>
        <v>-111.00022</v>
      </c>
    </row>
    <row r="66" spans="1:7" s="6" customFormat="1" ht="18.75" customHeight="1" x14ac:dyDescent="0.25">
      <c r="A66" s="27" t="s">
        <v>44</v>
      </c>
      <c r="B66" s="28" t="s">
        <v>45</v>
      </c>
      <c r="C66" s="29">
        <f>C70+C69+C68+C67</f>
        <v>8.6155000000000008</v>
      </c>
      <c r="D66" s="29">
        <f>D70+D69+D68+D67</f>
        <v>3.5</v>
      </c>
      <c r="E66" s="31">
        <f t="shared" si="3"/>
        <v>40.624455922465316</v>
      </c>
      <c r="F66" s="31">
        <f t="shared" si="4"/>
        <v>-5.1155000000000008</v>
      </c>
    </row>
    <row r="67" spans="1:7" hidden="1" x14ac:dyDescent="0.25">
      <c r="A67" s="32" t="s">
        <v>46</v>
      </c>
      <c r="B67" s="36" t="s">
        <v>47</v>
      </c>
      <c r="C67" s="34"/>
      <c r="D67" s="34"/>
      <c r="E67" s="35" t="e">
        <f t="shared" si="3"/>
        <v>#DIV/0!</v>
      </c>
      <c r="F67" s="35">
        <f t="shared" si="4"/>
        <v>0</v>
      </c>
    </row>
    <row r="68" spans="1:7" hidden="1" x14ac:dyDescent="0.25">
      <c r="A68" s="42" t="s">
        <v>48</v>
      </c>
      <c r="B68" s="36" t="s">
        <v>49</v>
      </c>
      <c r="C68" s="34"/>
      <c r="D68" s="34"/>
      <c r="E68" s="35" t="e">
        <f t="shared" si="3"/>
        <v>#DIV/0!</v>
      </c>
      <c r="F68" s="35">
        <f t="shared" si="4"/>
        <v>0</v>
      </c>
    </row>
    <row r="69" spans="1:7" ht="15.75" customHeight="1" x14ac:dyDescent="0.25">
      <c r="A69" s="43" t="s">
        <v>50</v>
      </c>
      <c r="B69" s="44" t="s">
        <v>51</v>
      </c>
      <c r="C69" s="34">
        <v>1.9655</v>
      </c>
      <c r="D69" s="34">
        <v>0</v>
      </c>
      <c r="E69" s="35">
        <f t="shared" si="3"/>
        <v>0</v>
      </c>
      <c r="F69" s="35">
        <f t="shared" si="4"/>
        <v>-1.9655</v>
      </c>
    </row>
    <row r="70" spans="1:7" ht="15.75" customHeight="1" x14ac:dyDescent="0.25">
      <c r="A70" s="43" t="s">
        <v>110</v>
      </c>
      <c r="B70" s="44" t="s">
        <v>111</v>
      </c>
      <c r="C70" s="34">
        <v>6.65</v>
      </c>
      <c r="D70" s="34">
        <v>3.5</v>
      </c>
      <c r="E70" s="35">
        <f>SUM(D70/C70*100)</f>
        <v>52.631578947368418</v>
      </c>
      <c r="F70" s="35">
        <f>SUM(D70-C70)</f>
        <v>-3.1500000000000004</v>
      </c>
    </row>
    <row r="71" spans="1:7" s="6" customFormat="1" x14ac:dyDescent="0.25">
      <c r="A71" s="27" t="s">
        <v>52</v>
      </c>
      <c r="B71" s="28" t="s">
        <v>53</v>
      </c>
      <c r="C71" s="45">
        <f>SUM(C72:C75)</f>
        <v>2346.3735099999999</v>
      </c>
      <c r="D71" s="45">
        <f>SUM(D72:D75)</f>
        <v>339.56600000000003</v>
      </c>
      <c r="E71" s="31">
        <f t="shared" si="3"/>
        <v>14.471949949690663</v>
      </c>
      <c r="F71" s="31">
        <f t="shared" si="4"/>
        <v>-2006.8075099999999</v>
      </c>
    </row>
    <row r="72" spans="1:7" ht="17.25" customHeight="1" x14ac:dyDescent="0.25">
      <c r="A72" s="32" t="s">
        <v>54</v>
      </c>
      <c r="B72" s="36" t="s">
        <v>55</v>
      </c>
      <c r="C72" s="46">
        <f>3.6+10.15</f>
        <v>13.75</v>
      </c>
      <c r="D72" s="34">
        <v>0</v>
      </c>
      <c r="E72" s="35">
        <f t="shared" si="3"/>
        <v>0</v>
      </c>
      <c r="F72" s="35">
        <f t="shared" si="4"/>
        <v>-13.75</v>
      </c>
    </row>
    <row r="73" spans="1:7" s="6" customFormat="1" ht="17.25" customHeight="1" x14ac:dyDescent="0.25">
      <c r="A73" s="32" t="s">
        <v>56</v>
      </c>
      <c r="B73" s="36" t="s">
        <v>57</v>
      </c>
      <c r="C73" s="46">
        <v>128.65</v>
      </c>
      <c r="D73" s="34">
        <v>39.566000000000003</v>
      </c>
      <c r="E73" s="35">
        <f t="shared" si="3"/>
        <v>30.754760979401478</v>
      </c>
      <c r="F73" s="35">
        <f t="shared" si="4"/>
        <v>-89.084000000000003</v>
      </c>
      <c r="G73" s="47"/>
    </row>
    <row r="74" spans="1:7" x14ac:dyDescent="0.25">
      <c r="A74" s="32" t="s">
        <v>58</v>
      </c>
      <c r="B74" s="36" t="s">
        <v>59</v>
      </c>
      <c r="C74" s="46">
        <v>2023.97351</v>
      </c>
      <c r="D74" s="34">
        <v>300</v>
      </c>
      <c r="E74" s="35">
        <f t="shared" si="3"/>
        <v>14.822328381165423</v>
      </c>
      <c r="F74" s="35">
        <f t="shared" si="4"/>
        <v>-1723.97351</v>
      </c>
    </row>
    <row r="75" spans="1:7" x14ac:dyDescent="0.25">
      <c r="A75" s="32" t="s">
        <v>60</v>
      </c>
      <c r="B75" s="36" t="s">
        <v>61</v>
      </c>
      <c r="C75" s="46">
        <v>180</v>
      </c>
      <c r="D75" s="34">
        <v>0</v>
      </c>
      <c r="E75" s="35">
        <f t="shared" si="3"/>
        <v>0</v>
      </c>
      <c r="F75" s="35">
        <f t="shared" si="4"/>
        <v>-180</v>
      </c>
    </row>
    <row r="76" spans="1:7" s="6" customFormat="1" ht="18" customHeight="1" x14ac:dyDescent="0.25">
      <c r="A76" s="27" t="s">
        <v>62</v>
      </c>
      <c r="B76" s="28" t="s">
        <v>63</v>
      </c>
      <c r="C76" s="29">
        <f>SUM(C77:C80)</f>
        <v>833.83100000000002</v>
      </c>
      <c r="D76" s="29">
        <f>SUM(D77:D80)</f>
        <v>344.71424000000002</v>
      </c>
      <c r="E76" s="31">
        <f t="shared" si="3"/>
        <v>41.341019942890107</v>
      </c>
      <c r="F76" s="31">
        <f t="shared" si="4"/>
        <v>-489.11676</v>
      </c>
    </row>
    <row r="77" spans="1:7" hidden="1" x14ac:dyDescent="0.25">
      <c r="A77" s="32" t="s">
        <v>64</v>
      </c>
      <c r="B77" s="48" t="s">
        <v>65</v>
      </c>
      <c r="C77" s="34"/>
      <c r="D77" s="34"/>
      <c r="E77" s="35" t="e">
        <f t="shared" si="3"/>
        <v>#DIV/0!</v>
      </c>
      <c r="F77" s="35">
        <f t="shared" si="4"/>
        <v>0</v>
      </c>
    </row>
    <row r="78" spans="1:7" ht="15.75" hidden="1" customHeight="1" x14ac:dyDescent="0.25">
      <c r="A78" s="32" t="s">
        <v>66</v>
      </c>
      <c r="B78" s="48" t="s">
        <v>67</v>
      </c>
      <c r="C78" s="34"/>
      <c r="D78" s="34"/>
      <c r="E78" s="35" t="e">
        <f t="shared" si="3"/>
        <v>#DIV/0!</v>
      </c>
      <c r="F78" s="35">
        <f t="shared" si="4"/>
        <v>0</v>
      </c>
    </row>
    <row r="79" spans="1:7" ht="16.5" customHeight="1" x14ac:dyDescent="0.25">
      <c r="A79" s="32" t="s">
        <v>68</v>
      </c>
      <c r="B79" s="36" t="s">
        <v>69</v>
      </c>
      <c r="C79" s="34">
        <f>570+254.831+9</f>
        <v>833.83100000000002</v>
      </c>
      <c r="D79" s="34">
        <f>328.41424+13.5+2.8</f>
        <v>344.71424000000002</v>
      </c>
      <c r="E79" s="35">
        <f t="shared" si="3"/>
        <v>41.341019942890107</v>
      </c>
      <c r="F79" s="35">
        <f t="shared" si="4"/>
        <v>-489.11676</v>
      </c>
    </row>
    <row r="80" spans="1:7" ht="31.5" hidden="1" x14ac:dyDescent="0.25">
      <c r="A80" s="32" t="s">
        <v>122</v>
      </c>
      <c r="B80" s="36" t="s">
        <v>123</v>
      </c>
      <c r="C80" s="34">
        <v>0</v>
      </c>
      <c r="D80" s="34">
        <v>0</v>
      </c>
      <c r="E80" s="35" t="e">
        <f t="shared" si="3"/>
        <v>#DIV/0!</v>
      </c>
      <c r="F80" s="35">
        <f t="shared" si="4"/>
        <v>0</v>
      </c>
    </row>
    <row r="81" spans="1:6" s="6" customFormat="1" x14ac:dyDescent="0.25">
      <c r="A81" s="27" t="s">
        <v>70</v>
      </c>
      <c r="B81" s="28" t="s">
        <v>71</v>
      </c>
      <c r="C81" s="29">
        <f>C82</f>
        <v>1534</v>
      </c>
      <c r="D81" s="29">
        <f>SUM(D82)</f>
        <v>495.98700000000002</v>
      </c>
      <c r="E81" s="31">
        <f t="shared" si="3"/>
        <v>32.332920469361149</v>
      </c>
      <c r="F81" s="31">
        <f t="shared" si="4"/>
        <v>-1038.0129999999999</v>
      </c>
    </row>
    <row r="82" spans="1:6" ht="16.5" customHeight="1" x14ac:dyDescent="0.25">
      <c r="A82" s="32" t="s">
        <v>72</v>
      </c>
      <c r="B82" s="36" t="s">
        <v>121</v>
      </c>
      <c r="C82" s="34">
        <v>1534</v>
      </c>
      <c r="D82" s="34">
        <v>495.98700000000002</v>
      </c>
      <c r="E82" s="35">
        <f t="shared" si="3"/>
        <v>32.332920469361149</v>
      </c>
      <c r="F82" s="35">
        <f t="shared" si="4"/>
        <v>-1038.0129999999999</v>
      </c>
    </row>
    <row r="83" spans="1:6" s="6" customFormat="1" ht="18" hidden="1" customHeight="1" x14ac:dyDescent="0.25">
      <c r="A83" s="49">
        <v>1000</v>
      </c>
      <c r="B83" s="28" t="s">
        <v>73</v>
      </c>
      <c r="C83" s="29">
        <f>SUM(C84:C87)</f>
        <v>0</v>
      </c>
      <c r="D83" s="29">
        <f>SUM(D84:D87)</f>
        <v>0</v>
      </c>
      <c r="E83" s="31" t="e">
        <f t="shared" si="3"/>
        <v>#DIV/0!</v>
      </c>
      <c r="F83" s="31">
        <f t="shared" si="4"/>
        <v>0</v>
      </c>
    </row>
    <row r="84" spans="1:6" ht="0.75" hidden="1" customHeight="1" x14ac:dyDescent="0.25">
      <c r="A84" s="50">
        <v>1001</v>
      </c>
      <c r="B84" s="51" t="s">
        <v>74</v>
      </c>
      <c r="C84" s="34"/>
      <c r="D84" s="29">
        <v>0</v>
      </c>
      <c r="E84" s="35" t="e">
        <f t="shared" si="3"/>
        <v>#DIV/0!</v>
      </c>
      <c r="F84" s="35">
        <f t="shared" si="4"/>
        <v>0</v>
      </c>
    </row>
    <row r="85" spans="1:6" ht="18.75" hidden="1" customHeight="1" x14ac:dyDescent="0.25">
      <c r="A85" s="50">
        <v>1003</v>
      </c>
      <c r="B85" s="51" t="s">
        <v>75</v>
      </c>
      <c r="C85" s="34">
        <v>0</v>
      </c>
      <c r="D85" s="29">
        <v>0</v>
      </c>
      <c r="E85" s="35" t="e">
        <f t="shared" si="3"/>
        <v>#DIV/0!</v>
      </c>
      <c r="F85" s="35">
        <f t="shared" si="4"/>
        <v>0</v>
      </c>
    </row>
    <row r="86" spans="1:6" ht="19.5" hidden="1" customHeight="1" x14ac:dyDescent="0.25">
      <c r="A86" s="50">
        <v>1004</v>
      </c>
      <c r="B86" s="51" t="s">
        <v>76</v>
      </c>
      <c r="C86" s="34">
        <v>0</v>
      </c>
      <c r="D86" s="29">
        <v>0</v>
      </c>
      <c r="E86" s="35" t="e">
        <f t="shared" si="3"/>
        <v>#DIV/0!</v>
      </c>
      <c r="F86" s="35">
        <f t="shared" si="4"/>
        <v>0</v>
      </c>
    </row>
    <row r="87" spans="1:6" ht="18" hidden="1" customHeight="1" x14ac:dyDescent="0.25">
      <c r="A87" s="32" t="s">
        <v>77</v>
      </c>
      <c r="B87" s="36" t="s">
        <v>78</v>
      </c>
      <c r="C87" s="34">
        <v>0</v>
      </c>
      <c r="D87" s="34">
        <v>0</v>
      </c>
      <c r="E87" s="35"/>
      <c r="F87" s="35">
        <f t="shared" si="4"/>
        <v>0</v>
      </c>
    </row>
    <row r="88" spans="1:6" ht="15.75" customHeight="1" x14ac:dyDescent="0.25">
      <c r="A88" s="27" t="s">
        <v>79</v>
      </c>
      <c r="B88" s="28" t="s">
        <v>80</v>
      </c>
      <c r="C88" s="29">
        <f>C89+C90+C91+C92+C93</f>
        <v>2</v>
      </c>
      <c r="D88" s="29">
        <f>D89+D90+D91+D92+D93</f>
        <v>0</v>
      </c>
      <c r="E88" s="35">
        <f t="shared" si="3"/>
        <v>0</v>
      </c>
      <c r="F88" s="22">
        <f>F89+F90+F91+F92+F93</f>
        <v>-2</v>
      </c>
    </row>
    <row r="89" spans="1:6" ht="19.5" customHeight="1" x14ac:dyDescent="0.25">
      <c r="A89" s="32" t="s">
        <v>81</v>
      </c>
      <c r="B89" s="36" t="s">
        <v>82</v>
      </c>
      <c r="C89" s="34">
        <v>2</v>
      </c>
      <c r="D89" s="34">
        <v>0</v>
      </c>
      <c r="E89" s="35">
        <f t="shared" si="3"/>
        <v>0</v>
      </c>
      <c r="F89" s="35">
        <f>SUM(D89-C89)</f>
        <v>-2</v>
      </c>
    </row>
    <row r="90" spans="1:6" ht="15" hidden="1" customHeight="1" x14ac:dyDescent="0.25">
      <c r="A90" s="32" t="s">
        <v>83</v>
      </c>
      <c r="B90" s="36" t="s">
        <v>84</v>
      </c>
      <c r="C90" s="34"/>
      <c r="D90" s="34"/>
      <c r="E90" s="35" t="e">
        <f t="shared" si="3"/>
        <v>#DIV/0!</v>
      </c>
      <c r="F90" s="35">
        <f>SUM(D90-C90)</f>
        <v>0</v>
      </c>
    </row>
    <row r="91" spans="1:6" ht="15" hidden="1" customHeight="1" x14ac:dyDescent="0.25">
      <c r="A91" s="32" t="s">
        <v>85</v>
      </c>
      <c r="B91" s="36" t="s">
        <v>86</v>
      </c>
      <c r="C91" s="34"/>
      <c r="D91" s="34"/>
      <c r="E91" s="35" t="e">
        <f t="shared" si="3"/>
        <v>#DIV/0!</v>
      </c>
      <c r="F91" s="35"/>
    </row>
    <row r="92" spans="1:6" ht="15" hidden="1" customHeight="1" x14ac:dyDescent="0.25">
      <c r="A92" s="32" t="s">
        <v>87</v>
      </c>
      <c r="B92" s="36" t="s">
        <v>88</v>
      </c>
      <c r="C92" s="34"/>
      <c r="D92" s="34"/>
      <c r="E92" s="35" t="e">
        <f t="shared" si="3"/>
        <v>#DIV/0!</v>
      </c>
      <c r="F92" s="35"/>
    </row>
    <row r="93" spans="1:6" ht="13.5" hidden="1" customHeight="1" x14ac:dyDescent="0.25">
      <c r="A93" s="32" t="s">
        <v>89</v>
      </c>
      <c r="B93" s="36" t="s">
        <v>90</v>
      </c>
      <c r="C93" s="34"/>
      <c r="D93" s="34"/>
      <c r="E93" s="35" t="e">
        <f t="shared" si="3"/>
        <v>#DIV/0!</v>
      </c>
      <c r="F93" s="35"/>
    </row>
    <row r="94" spans="1:6" s="6" customFormat="1" ht="0.75" hidden="1" customHeight="1" x14ac:dyDescent="0.25">
      <c r="A94" s="49">
        <v>1400</v>
      </c>
      <c r="B94" s="52" t="s">
        <v>91</v>
      </c>
      <c r="C94" s="45">
        <f>C95+C96+C97</f>
        <v>0</v>
      </c>
      <c r="D94" s="45">
        <f>SUM(D95:D97)</f>
        <v>0</v>
      </c>
      <c r="E94" s="31" t="e">
        <f t="shared" si="3"/>
        <v>#DIV/0!</v>
      </c>
      <c r="F94" s="31">
        <f t="shared" si="4"/>
        <v>0</v>
      </c>
    </row>
    <row r="95" spans="1:6" ht="15" hidden="1" customHeight="1" x14ac:dyDescent="0.25">
      <c r="A95" s="50">
        <v>1401</v>
      </c>
      <c r="B95" s="51" t="s">
        <v>92</v>
      </c>
      <c r="C95" s="46"/>
      <c r="D95" s="34"/>
      <c r="E95" s="35" t="e">
        <f t="shared" si="3"/>
        <v>#DIV/0!</v>
      </c>
      <c r="F95" s="35">
        <f t="shared" si="4"/>
        <v>0</v>
      </c>
    </row>
    <row r="96" spans="1:6" ht="57.75" hidden="1" customHeight="1" x14ac:dyDescent="0.25">
      <c r="A96" s="50">
        <v>1402</v>
      </c>
      <c r="B96" s="51" t="s">
        <v>93</v>
      </c>
      <c r="C96" s="46"/>
      <c r="D96" s="34"/>
      <c r="E96" s="35" t="e">
        <f t="shared" si="3"/>
        <v>#DIV/0!</v>
      </c>
      <c r="F96" s="35">
        <f t="shared" si="4"/>
        <v>0</v>
      </c>
    </row>
    <row r="97" spans="1:6" ht="15" hidden="1" customHeight="1" x14ac:dyDescent="0.25">
      <c r="A97" s="50">
        <v>1403</v>
      </c>
      <c r="B97" s="51" t="s">
        <v>94</v>
      </c>
      <c r="C97" s="46">
        <v>0</v>
      </c>
      <c r="D97" s="34">
        <v>0</v>
      </c>
      <c r="E97" s="35" t="e">
        <f t="shared" si="3"/>
        <v>#DIV/0!</v>
      </c>
      <c r="F97" s="35">
        <f t="shared" si="4"/>
        <v>0</v>
      </c>
    </row>
    <row r="98" spans="1:6" s="6" customFormat="1" ht="16.5" customHeight="1" x14ac:dyDescent="0.25">
      <c r="A98" s="49"/>
      <c r="B98" s="53" t="s">
        <v>95</v>
      </c>
      <c r="C98" s="85">
        <f>C56+C64+C66+C71+C76+C81+C83+C88+C94</f>
        <v>6184.7895099999996</v>
      </c>
      <c r="D98" s="85">
        <f>D56+D64+D66+D71+D76+D81+D83+D88+D94</f>
        <v>1638.2673100000002</v>
      </c>
      <c r="E98" s="31">
        <f t="shared" si="3"/>
        <v>26.488651026055699</v>
      </c>
      <c r="F98" s="31">
        <f t="shared" si="4"/>
        <v>-4546.5221999999994</v>
      </c>
    </row>
    <row r="99" spans="1:6" ht="20.25" customHeight="1" x14ac:dyDescent="0.25">
      <c r="C99" s="82"/>
      <c r="D99" s="83"/>
    </row>
    <row r="100" spans="1:6" s="59" customFormat="1" ht="13.5" customHeight="1" x14ac:dyDescent="0.2">
      <c r="A100" s="57" t="s">
        <v>96</v>
      </c>
      <c r="B100" s="57"/>
      <c r="C100" s="58"/>
      <c r="D100" s="58"/>
    </row>
    <row r="101" spans="1:6" s="59" customFormat="1" ht="12.75" x14ac:dyDescent="0.2">
      <c r="A101" s="60" t="s">
        <v>97</v>
      </c>
      <c r="B101" s="60"/>
      <c r="C101" s="77" t="s">
        <v>98</v>
      </c>
      <c r="D101" s="77"/>
    </row>
    <row r="102" spans="1:6" ht="5.25" customHeight="1" x14ac:dyDescent="0.25"/>
  </sheetData>
  <customSheetViews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57" orientation="portrait" r:id="rId1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2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7" orientation="portrait" r:id="rId3"/>
    </customSheetView>
    <customSheetView guid="{A54C432C-6C68-4B53-A75C-446EB3A61B2B}" scale="70" showPageBreaks="1" hiddenRows="1" view="pageBreakPreview" topLeftCell="A45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888</cp:lastModifiedBy>
  <cp:lastPrinted>2018-06-05T13:49:32Z</cp:lastPrinted>
  <dcterms:created xsi:type="dcterms:W3CDTF">1996-10-08T23:32:33Z</dcterms:created>
  <dcterms:modified xsi:type="dcterms:W3CDTF">2018-09-25T17:33:40Z</dcterms:modified>
</cp:coreProperties>
</file>