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на01.03." sheetId="1" r:id="rId1"/>
  </sheets>
  <definedNames/>
  <calcPr fullCalcOnLoad="1"/>
</workbook>
</file>

<file path=xl/sharedStrings.xml><?xml version="1.0" encoding="utf-8"?>
<sst xmlns="http://schemas.openxmlformats.org/spreadsheetml/2006/main" count="183" uniqueCount="161">
  <si>
    <t>Субвенции бюджетам муниципальных районов на модернизацию региональных систем общего образования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</si>
  <si>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</si>
  <si>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</si>
  <si>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</si>
  <si>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</si>
  <si>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</si>
  <si>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ГОСУДАРСТВЕННАЯ ПОШЛИНА, СБОРЫ</t>
  </si>
  <si>
    <t>Государственная пошлина по делам, рассматриваемым в судах общей юрисдикции</t>
  </si>
  <si>
    <t>Налог на прибыль организаций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</si>
  <si>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</si>
  <si>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</si>
  <si>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</si>
  <si>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</si>
  <si>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</si>
  <si>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</si>
  <si>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</si>
  <si>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</si>
  <si>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</si>
  <si>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</si>
  <si>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</si>
  <si>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</si>
  <si>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</si>
  <si>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</si>
  <si>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</si>
  <si>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</si>
  <si>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</si>
  <si>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</si>
  <si>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</si>
  <si>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</si>
  <si>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</si>
  <si>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Доходы от продажи квартир</t>
  </si>
  <si>
    <t>ЗАДОЛЖЕННОСТЬ И ПЕРЕРАСЧЕТЫ ПО ОТМЕНЕННЫМ НАЛОГАМ, СБОРАМ И ИНЫМ ОБЯЗАТЕЛЬНЫМ ПЛАТЕЖАМ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</si>
  <si>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</si>
  <si>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</si>
  <si>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Прочие налоги и сборы ( по отмен.налогам и сборам)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</si>
  <si>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</si>
  <si>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</t>
  </si>
  <si>
    <t xml:space="preserve">  НАЛОГОВЫЕ ДОХОДЫ</t>
  </si>
  <si>
    <t xml:space="preserve"> НЕНАЛОГОВЫЕ ДОХОДЫ</t>
  </si>
  <si>
    <t>1. ДОХОДЫ налоговые и неналоговые</t>
  </si>
  <si>
    <t>Доходы от сдачи в аренду имущества, находящегося в оперативном управлении органов управления муниципальных  районов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</si>
  <si>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</si>
  <si>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</si>
  <si>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Субвенции бюджетам муниципальных районов на ежемесячное денежное вознаграждение за классное руководство</t>
  </si>
  <si>
    <t>Прочие субвенции бюджетам муниципальных районов</t>
  </si>
  <si>
    <t>(тыс.руб.)</t>
  </si>
  <si>
    <t>Налог на добычу общераспространенных   полезных ископаемых</t>
  </si>
  <si>
    <t>Рыночные продажи товаров и услуг</t>
  </si>
  <si>
    <t>Безвозмездные поступления от предпринимательской и иной приносящей доход деятельности</t>
  </si>
  <si>
    <t>Субсидии от других бюджетов бюджетной сиистемы РФ</t>
  </si>
  <si>
    <t>Субсидии бюджетам для развития обществ. ифраструктуры регионального значения</t>
  </si>
  <si>
    <t>Налог с продаж</t>
  </si>
  <si>
    <t>Налог на добычу прочих полезных ископаемых</t>
  </si>
  <si>
    <t>Субсидии бюджетам муниц.районов на госуд.поддержку внедрения комп.мер модернизации</t>
  </si>
  <si>
    <t>% исп.к уточ.   плану</t>
  </si>
  <si>
    <t xml:space="preserve">  -коммунальные услуги</t>
  </si>
  <si>
    <t xml:space="preserve"> -коммунальные услуги</t>
  </si>
  <si>
    <t>Субсидии бюджетам муниц.районов на осущ.меропр. по обеспеч. жильем граждан, прожив. в сельской местности</t>
  </si>
  <si>
    <t>Субсидии бюджетам муниц.районов на обесп. жильем молодых специалистов</t>
  </si>
  <si>
    <t>ДОХОДЫ ОТ ОКАЗАНИЯ ПЛАТНЫХ УСЛУГ И КОМПЕНСАЦИЯ ЗАТРАТ ГОСУДАРСТВА</t>
  </si>
  <si>
    <t>НАЛОГИ НА ПРИБЫЛЬ, ДОХОДЫ</t>
  </si>
  <si>
    <t>Национальная безопасность и правоохранительная деятельность</t>
  </si>
  <si>
    <t>Платежи за пользование природными ресурсами</t>
  </si>
  <si>
    <t xml:space="preserve">  Культура</t>
  </si>
  <si>
    <t>Доходы от реализации имущества, находящегося в государственной и муниц. собственности</t>
  </si>
  <si>
    <t>Доходы от продажи земельных участков, находящегося в госуд. и  муниципальной собственности</t>
  </si>
  <si>
    <t>Дотации на поддержку мер по обеспечению сбалансированности</t>
  </si>
  <si>
    <t xml:space="preserve">  Субсидии  бюджетам субъектов Российской Федерации и муниц. образований</t>
  </si>
  <si>
    <t xml:space="preserve">  Субвенции  бюджетам субъектов Российской Федерации и муниц. образований</t>
  </si>
  <si>
    <t xml:space="preserve"> -Охрана семьи и детства</t>
  </si>
  <si>
    <t>Доходы, получаемые в виде арендной платы за земельные участки, а т.же средства от продажи права на заключ. договоров аренды</t>
  </si>
  <si>
    <t>Дотации бюджетам субъектов Российской Федерации и мун. образ.</t>
  </si>
  <si>
    <t xml:space="preserve">  Дотации бюджетам мун.р-ов на вырав. уровня бюджетной  обеспеченности</t>
  </si>
  <si>
    <t>Субвенции бюджетам муницип. районов на составление (изменение и дополнение) списков кандидатов в присяжные заседатели федеральных судов общей юрисдикции РФ</t>
  </si>
  <si>
    <t>Субвенции бюджетам мун.районов на выплату единовременного пособия при всех формах устройства детей, лишенных родит.попечения, в семью</t>
  </si>
  <si>
    <t>Субвенци бюджетам на выплату  компенсации части родит.платы за сод-е ребенка в гос. и МОУ</t>
  </si>
  <si>
    <t>% исп.к утв. плану</t>
  </si>
  <si>
    <t>Субвенции бюджетам муниц.районов на обеспечение жилыми помещениями детей-сирот, детей, оставшихся без попечения родителей</t>
  </si>
  <si>
    <t>Прочие субсидии бюджетам муниципальных районов</t>
  </si>
  <si>
    <t>Субсидии бюджетам муниципальных районов на комплектование книжных фондов библиотек мун.образований</t>
  </si>
  <si>
    <t>Субсидии бюджетам муниципальных районов на капремонт многокв.домов за счет Фонда реформирования</t>
  </si>
  <si>
    <t>Субсидии бюджетам муниципальных районов на капремонт многокв.домов за счет средств бюджетов</t>
  </si>
  <si>
    <t>Исполнено на          01.04.09</t>
  </si>
  <si>
    <t xml:space="preserve"> - Благоустройство</t>
  </si>
  <si>
    <t>Платежи от государственных и муниципальных унитарных предриятий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</si>
  <si>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</si>
  <si>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</si>
  <si>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</si>
  <si>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</si>
  <si>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</si>
  <si>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Субвенции бюджетам муниц.районов на выполнение передаваемых полномочий субъектов РФ</t>
  </si>
  <si>
    <t>Субвенции бюджетам муницип. районов на денежные выплаты медицинскому персоналу фельдшерско - акушерских пунктов, врачам, фельдшерам и медицинским сестрам скорой медицинской помощи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</si>
  <si>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</si>
  <si>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 xml:space="preserve">Межбюджетные трансферты, передаваемые бюджетам муниципальных районов из бюджетов поселений на осущ.части полномочий по решению вопросов местного значения </t>
  </si>
  <si>
    <t>Государственная пошлина за совершение нотариальных действий должностными лицами органами местного самоуправления</t>
  </si>
  <si>
    <t>Физическая культура и спорт</t>
  </si>
  <si>
    <t>Выплата социальных пособий учащимися для приобретения проездных билетов</t>
  </si>
  <si>
    <t>Субвенции бюджетам муниц.районов на оздоровление детей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</si>
  <si>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</si>
  <si>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муниц.районов на ежемесячное денежное вознаграждение за классное руководство</t>
  </si>
  <si>
    <t>Субвенции бюджетам муниц.районов на компенсацию части родительской платы за содержание ребенка в образов.учреждениях дошкольного образования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</si>
  <si>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</si>
  <si>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 xml:space="preserve"> 2. ДОХОДЫ ОТ ПРЕДПРИНИМАТ.  И ИНОЙ ПРИНОСЯЩЕЙ ДОХОД ДЕЯТЕЛЬНОСТИ</t>
  </si>
  <si>
    <t>Субсидии бюджетам муниципальных районов на обеспечение мероприятий по переселению граждан из аварийного жилфонда за счет средств бюджетов</t>
  </si>
  <si>
    <t>Субвенции бюджетам муниципальных районов на поощрение лучших учителей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</si>
  <si>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</si>
  <si>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</si>
  <si>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</si>
  <si>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 -строительство полигона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</si>
  <si>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</si>
  <si>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</si>
  <si>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</si>
  <si>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</si>
  <si>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</si>
  <si>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</si>
  <si>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Др.вопросы в области культуры </t>
  </si>
  <si>
    <t xml:space="preserve">    - расходы на содержание ФСК</t>
  </si>
  <si>
    <t xml:space="preserve">    - проведение мероприятий</t>
  </si>
  <si>
    <t xml:space="preserve">Здравоохранение </t>
  </si>
  <si>
    <t xml:space="preserve">    - дотации на выравнивание</t>
  </si>
  <si>
    <t xml:space="preserve">   -дотации на обеспечение сбалансированности</t>
  </si>
  <si>
    <t>Прочие межбюджетные трансферты, передаваемые бюджетам муниципальных районов на оздоровление детей</t>
  </si>
  <si>
    <t xml:space="preserve">  -  строительство ФСК</t>
  </si>
  <si>
    <t xml:space="preserve">Субсидии бюджетам муниципальных районов на осуществление капитального ремонта гидротехнических сооружений </t>
  </si>
  <si>
    <t xml:space="preserve"> - кап.ремонт объектов образования</t>
  </si>
  <si>
    <t xml:space="preserve"> - кап.ремонт объектов культуры</t>
  </si>
  <si>
    <t xml:space="preserve"> - кап.ремонт объектов здравоохранения</t>
  </si>
  <si>
    <t>Начальник финансового отдела</t>
  </si>
  <si>
    <t>И.Г. Васильева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</si>
  <si>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</si>
  <si>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Обеспечение жилыми помещениями  детей-сирот, детей, оставшихся без попечения родителей, а также детей,  находящихся под опекой, не имеющих закрепленного жилого помещения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</si>
  <si>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</si>
  <si>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</si>
  <si>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другие вопросы в области национальной экономики</t>
  </si>
  <si>
    <t xml:space="preserve">   -водные ресурсы</t>
  </si>
  <si>
    <t>Субсидии  бюджетам МР на модернизацию региональных систем общего образования</t>
  </si>
  <si>
    <t>Загс</t>
  </si>
  <si>
    <t>св2р</t>
  </si>
  <si>
    <t>Денежное поощрение педрработников</t>
  </si>
  <si>
    <t>св3р</t>
  </si>
  <si>
    <t>св5р</t>
  </si>
  <si>
    <t xml:space="preserve">Субсидии бюджетам МР на реализацию федеральных целевых программ("Жилище") </t>
  </si>
  <si>
    <t>Субсидии  бюджетам МР на обеспечение мероприятий по кап.ремонту многоквартирных домов за счет средств бюджетов</t>
  </si>
  <si>
    <t>Субсидии бюджетам муниципальных районов на обеспечение мероприятий по капремонту многоквартирных домов и по переселению граждан из аварийного жилфонда за счет фед.фонда</t>
  </si>
  <si>
    <t>Государственная пошлина за государственную регистрацию транспортных средств</t>
  </si>
  <si>
    <t>Субсидии бюджетам муниципальных районов на обеспечение мероприятий по переселению граждан из аварийного жилфонда за счет Фонда реформирования</t>
  </si>
  <si>
    <t xml:space="preserve">Др.вопросы в области здравоохранения </t>
  </si>
  <si>
    <t>Прочие межбюджетные трансферты на возмещение налога на имущество</t>
  </si>
  <si>
    <t>Прочие межбюджетные трансферты на профобучение женщин,находящихся в отпуске до 3 лет</t>
  </si>
  <si>
    <t>Субсидии  бюджетам МР на проведение энергоаудита</t>
  </si>
  <si>
    <t>% исп. 2012 г. к 2011 г.</t>
  </si>
  <si>
    <t>Утвержд.    план на 2012 год</t>
  </si>
  <si>
    <t>Уточнен. план на 2012 год</t>
  </si>
  <si>
    <t>Субсидии бюджетам МР на строительство,модернизацию,ремонт и содержание автономных дорог общего пользования,в том числе дорог в поселениях</t>
  </si>
  <si>
    <t>Прчие безвозмездные поступления</t>
  </si>
  <si>
    <t>Прчие безвозмездные поступления в бюджеты муниципальных районов</t>
  </si>
  <si>
    <t xml:space="preserve">Др.вопросы в области образования </t>
  </si>
  <si>
    <t xml:space="preserve">  АНАЛИЗ ИСПОЛНЕНИЯ БЮДЖЕТА МУНИЦИПАЛЬНОГО  РАЙОНА  НА 01марта 2012 Г.</t>
  </si>
  <si>
    <t>Исполнено на 01.03.11</t>
  </si>
  <si>
    <t>Исполнено на 01.03.12</t>
  </si>
  <si>
    <t>св49р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</si>
</sst>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</numFmts>
  <fonts count="1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10"/>
      <color indexed="12"/>
      <name val="Arial Cyr"/>
      <family val="0"/>
    </font>
    <font>
      <b/>
      <i/>
      <u val="single"/>
      <sz val="10"/>
      <name val="Arial Cyr"/>
      <family val="0"/>
    </font>
    <font>
      <sz val="10"/>
      <color indexed="12"/>
      <name val="Arial Cyr"/>
      <family val="0"/>
    </font>
    <font>
      <i/>
      <sz val="10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164" fontId="7" fillId="4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0" fontId="0" fillId="3" borderId="2" xfId="0" applyFont="1" applyFill="1" applyBorder="1" applyAlignment="1">
      <alignment vertical="top" wrapText="1"/>
    </xf>
    <xf numFmtId="0" fontId="0" fillId="0" borderId="1" xfId="0" applyFont="1" applyBorder="1" applyAlignment="1">
      <alignment horizontal="justify" vertical="center" wrapText="1"/>
    </xf>
    <xf numFmtId="0" fontId="0" fillId="2" borderId="0" xfId="0" applyFont="1" applyFill="1" applyAlignment="1">
      <alignment/>
    </xf>
    <xf numFmtId="164" fontId="0" fillId="4" borderId="1" xfId="0" applyNumberFormat="1" applyFont="1" applyFill="1" applyBorder="1" applyAlignment="1">
      <alignment horizontal="right" vertical="center"/>
    </xf>
    <xf numFmtId="164" fontId="0" fillId="4" borderId="1" xfId="0" applyNumberFormat="1" applyFont="1" applyFill="1" applyBorder="1" applyAlignment="1">
      <alignment horizontal="right" vertical="center" wrapText="1"/>
    </xf>
    <xf numFmtId="0" fontId="0" fillId="4" borderId="0" xfId="0" applyFont="1" applyFill="1" applyAlignment="1">
      <alignment/>
    </xf>
    <xf numFmtId="165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0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workbookViewId="0" topLeftCell="A1">
      <selection activeCell="A112" sqref="A112"/>
    </sheetView>
  </sheetViews>
  <sheetFormatPr defaultColWidth="9.00390625" defaultRowHeight="12.75"/>
  <cols>
    <col min="1" max="1" width="41.375" style="42" customWidth="1"/>
    <col min="2" max="2" width="11.625" style="43" customWidth="1"/>
    <col min="3" max="3" width="11.125" style="57" customWidth="1"/>
    <col min="4" max="4" width="10.75390625" style="43" hidden="1" customWidth="1"/>
    <col min="5" max="5" width="10.625" style="57" customWidth="1"/>
    <col min="6" max="6" width="10.625" style="43" customWidth="1"/>
    <col min="7" max="7" width="8.875" style="42" customWidth="1"/>
    <col min="8" max="8" width="10.25390625" style="43" customWidth="1"/>
    <col min="9" max="9" width="9.625" style="44" customWidth="1"/>
    <col min="10" max="16384" width="9.125" style="42" customWidth="1"/>
  </cols>
  <sheetData>
    <row r="1" spans="1:9" ht="18.75" customHeight="1">
      <c r="A1" s="77" t="s">
        <v>157</v>
      </c>
      <c r="B1" s="77"/>
      <c r="C1" s="77"/>
      <c r="D1" s="77"/>
      <c r="E1" s="77"/>
      <c r="F1" s="77"/>
      <c r="G1" s="77"/>
      <c r="H1" s="77"/>
      <c r="I1" s="77"/>
    </row>
    <row r="3" spans="7:9" ht="12.75">
      <c r="G3" s="78" t="s">
        <v>45</v>
      </c>
      <c r="H3" s="78"/>
      <c r="I3" s="78"/>
    </row>
    <row r="4" spans="1:9" ht="41.25" customHeight="1">
      <c r="A4" s="45" t="s">
        <v>2</v>
      </c>
      <c r="B4" s="12" t="s">
        <v>151</v>
      </c>
      <c r="C4" s="58" t="s">
        <v>152</v>
      </c>
      <c r="D4" s="12" t="s">
        <v>82</v>
      </c>
      <c r="E4" s="70" t="s">
        <v>159</v>
      </c>
      <c r="F4" s="75" t="s">
        <v>158</v>
      </c>
      <c r="G4" s="2" t="s">
        <v>76</v>
      </c>
      <c r="H4" s="12" t="s">
        <v>54</v>
      </c>
      <c r="I4" s="8" t="s">
        <v>150</v>
      </c>
    </row>
    <row r="5" spans="1:9" ht="12.75" customHeight="1">
      <c r="A5" s="5" t="s">
        <v>39</v>
      </c>
      <c r="B5" s="16">
        <f>B6+B27</f>
        <v>64978.5</v>
      </c>
      <c r="C5" s="25">
        <f>C6+C27</f>
        <v>64978.5</v>
      </c>
      <c r="D5" s="16">
        <f>D6+D27</f>
        <v>3196.1000000000004</v>
      </c>
      <c r="E5" s="59">
        <f>E6+E27</f>
        <v>8815.099999999999</v>
      </c>
      <c r="F5" s="16">
        <f>F6+F27</f>
        <v>7447.599999999999</v>
      </c>
      <c r="G5" s="25">
        <f aca="true" t="shared" si="0" ref="G5:G18">E5/B5*100</f>
        <v>13.566179582477279</v>
      </c>
      <c r="H5" s="39">
        <f aca="true" t="shared" si="1" ref="H5:H18">E5/C5*100</f>
        <v>13.566179582477279</v>
      </c>
      <c r="I5" s="25">
        <f aca="true" t="shared" si="2" ref="I5:I10">E5/F5*100</f>
        <v>118.36161985069013</v>
      </c>
    </row>
    <row r="6" spans="1:9" ht="11.25" customHeight="1">
      <c r="A6" s="5" t="s">
        <v>37</v>
      </c>
      <c r="B6" s="16">
        <f>B7+B9+B13+B16+B21</f>
        <v>60370</v>
      </c>
      <c r="C6" s="25">
        <f>C7+C9+C13+C16+C21</f>
        <v>60370</v>
      </c>
      <c r="D6" s="16">
        <f>D7+D9+D13+D16+D21</f>
        <v>2990.7000000000003</v>
      </c>
      <c r="E6" s="59">
        <f>E7+E9+E13+E16+E21</f>
        <v>8324.199999999999</v>
      </c>
      <c r="F6" s="16">
        <f>F7+F9+F13+F16+F21</f>
        <v>6666.299999999999</v>
      </c>
      <c r="G6" s="25">
        <f t="shared" si="0"/>
        <v>13.788636740102698</v>
      </c>
      <c r="H6" s="39">
        <f t="shared" si="1"/>
        <v>13.788636740102698</v>
      </c>
      <c r="I6" s="25">
        <f t="shared" si="2"/>
        <v>124.86986784273135</v>
      </c>
    </row>
    <row r="7" spans="1:9" ht="12.75">
      <c r="A7" s="4" t="s">
        <v>60</v>
      </c>
      <c r="B7" s="17">
        <f>B8</f>
        <v>50500</v>
      </c>
      <c r="C7" s="26">
        <f>C8</f>
        <v>50500</v>
      </c>
      <c r="D7" s="17">
        <f>D8</f>
        <v>1467.7</v>
      </c>
      <c r="E7" s="60">
        <f>E8</f>
        <v>5863.4</v>
      </c>
      <c r="F7" s="17">
        <f>F8</f>
        <v>4723</v>
      </c>
      <c r="G7" s="25">
        <f t="shared" si="0"/>
        <v>11.61069306930693</v>
      </c>
      <c r="H7" s="39">
        <f t="shared" si="1"/>
        <v>11.61069306930693</v>
      </c>
      <c r="I7" s="25">
        <f t="shared" si="2"/>
        <v>124.1456701249206</v>
      </c>
    </row>
    <row r="8" spans="1:9" ht="13.5" customHeight="1">
      <c r="A8" s="46" t="s">
        <v>3</v>
      </c>
      <c r="B8" s="48">
        <v>50500</v>
      </c>
      <c r="C8" s="47">
        <v>50500</v>
      </c>
      <c r="D8" s="48">
        <v>1467.7</v>
      </c>
      <c r="E8" s="61">
        <v>5863.4</v>
      </c>
      <c r="F8" s="48">
        <v>4723</v>
      </c>
      <c r="G8" s="25">
        <f t="shared" si="0"/>
        <v>11.61069306930693</v>
      </c>
      <c r="H8" s="39">
        <f t="shared" si="1"/>
        <v>11.61069306930693</v>
      </c>
      <c r="I8" s="25">
        <f t="shared" si="2"/>
        <v>124.1456701249206</v>
      </c>
    </row>
    <row r="9" spans="1:9" ht="12.75">
      <c r="A9" s="4" t="s">
        <v>4</v>
      </c>
      <c r="B9" s="17">
        <f>B10+B11</f>
        <v>8870</v>
      </c>
      <c r="C9" s="26">
        <f>C10+C11</f>
        <v>8870</v>
      </c>
      <c r="D9" s="17">
        <f>D10+D11</f>
        <v>1410.6000000000001</v>
      </c>
      <c r="E9" s="60">
        <f>E10+E11+E12</f>
        <v>2292.4</v>
      </c>
      <c r="F9" s="17">
        <f>F10+F11+F12</f>
        <v>1689.8</v>
      </c>
      <c r="G9" s="25">
        <f t="shared" si="0"/>
        <v>25.844419391206312</v>
      </c>
      <c r="H9" s="39">
        <f t="shared" si="1"/>
        <v>25.844419391206312</v>
      </c>
      <c r="I9" s="25">
        <f t="shared" si="2"/>
        <v>135.66102497336965</v>
      </c>
    </row>
    <row r="10" spans="1:9" ht="25.5">
      <c r="A10" s="38" t="s">
        <v>29</v>
      </c>
      <c r="B10" s="48">
        <v>7870</v>
      </c>
      <c r="C10" s="47">
        <v>7870</v>
      </c>
      <c r="D10" s="48">
        <v>1399.7</v>
      </c>
      <c r="E10" s="61">
        <v>2169.5</v>
      </c>
      <c r="F10" s="48">
        <v>1687.3</v>
      </c>
      <c r="G10" s="25">
        <f t="shared" si="0"/>
        <v>27.566709021601017</v>
      </c>
      <c r="H10" s="39">
        <f t="shared" si="1"/>
        <v>27.566709021601017</v>
      </c>
      <c r="I10" s="25">
        <f t="shared" si="2"/>
        <v>128.5782018609613</v>
      </c>
    </row>
    <row r="11" spans="1:9" ht="12.75">
      <c r="A11" s="38" t="s">
        <v>5</v>
      </c>
      <c r="B11" s="48">
        <v>1000</v>
      </c>
      <c r="C11" s="47">
        <v>1000</v>
      </c>
      <c r="D11" s="48">
        <v>10.9</v>
      </c>
      <c r="E11" s="61">
        <v>122.9</v>
      </c>
      <c r="F11" s="48">
        <v>2.5</v>
      </c>
      <c r="G11" s="25">
        <f t="shared" si="0"/>
        <v>12.290000000000001</v>
      </c>
      <c r="H11" s="39">
        <f t="shared" si="1"/>
        <v>12.290000000000001</v>
      </c>
      <c r="I11" s="25" t="s">
        <v>160</v>
      </c>
    </row>
    <row r="12" spans="1:9" ht="12.75" hidden="1">
      <c r="A12" s="49"/>
      <c r="B12" s="48"/>
      <c r="C12" s="47"/>
      <c r="D12" s="48"/>
      <c r="E12" s="61">
        <v>0</v>
      </c>
      <c r="F12" s="48"/>
      <c r="G12" s="25" t="e">
        <f t="shared" si="0"/>
        <v>#DIV/0!</v>
      </c>
      <c r="H12" s="39" t="e">
        <f t="shared" si="1"/>
        <v>#DIV/0!</v>
      </c>
      <c r="I12" s="25" t="e">
        <f aca="true" t="shared" si="3" ref="I12:I18">E12/F12*100</f>
        <v>#DIV/0!</v>
      </c>
    </row>
    <row r="13" spans="1:9" ht="36" customHeight="1">
      <c r="A13" s="3" t="s">
        <v>33</v>
      </c>
      <c r="B13" s="17">
        <f>B14+B15</f>
        <v>200</v>
      </c>
      <c r="C13" s="26">
        <f>C14+C15</f>
        <v>200</v>
      </c>
      <c r="D13" s="17">
        <f>D14+D15</f>
        <v>21.6</v>
      </c>
      <c r="E13" s="60">
        <f>E14+E15</f>
        <v>1.5</v>
      </c>
      <c r="F13" s="17">
        <f>F14+F15</f>
        <v>50.4</v>
      </c>
      <c r="G13" s="25">
        <f t="shared" si="0"/>
        <v>0.75</v>
      </c>
      <c r="H13" s="39">
        <f t="shared" si="1"/>
        <v>0.75</v>
      </c>
      <c r="I13" s="25">
        <f t="shared" si="3"/>
        <v>2.9761904761904763</v>
      </c>
    </row>
    <row r="14" spans="1:9" ht="25.5">
      <c r="A14" s="38" t="s">
        <v>46</v>
      </c>
      <c r="B14" s="48">
        <v>200</v>
      </c>
      <c r="C14" s="47">
        <v>200</v>
      </c>
      <c r="D14" s="48">
        <v>21.5</v>
      </c>
      <c r="E14" s="61">
        <v>1.5</v>
      </c>
      <c r="F14" s="48">
        <v>50.4</v>
      </c>
      <c r="G14" s="25">
        <f t="shared" si="0"/>
        <v>0.75</v>
      </c>
      <c r="H14" s="39">
        <f t="shared" si="1"/>
        <v>0.75</v>
      </c>
      <c r="I14" s="25">
        <f t="shared" si="3"/>
        <v>2.9761904761904763</v>
      </c>
    </row>
    <row r="15" spans="1:9" ht="18" customHeight="1" hidden="1">
      <c r="A15" s="38" t="s">
        <v>52</v>
      </c>
      <c r="B15" s="48">
        <v>0</v>
      </c>
      <c r="C15" s="47">
        <v>0</v>
      </c>
      <c r="D15" s="48">
        <v>0.1</v>
      </c>
      <c r="E15" s="61">
        <v>0</v>
      </c>
      <c r="F15" s="48">
        <v>0</v>
      </c>
      <c r="G15" s="25" t="e">
        <f t="shared" si="0"/>
        <v>#DIV/0!</v>
      </c>
      <c r="H15" s="39" t="e">
        <f t="shared" si="1"/>
        <v>#DIV/0!</v>
      </c>
      <c r="I15" s="25" t="e">
        <f t="shared" si="3"/>
        <v>#DIV/0!</v>
      </c>
    </row>
    <row r="16" spans="1:9" ht="14.25" customHeight="1">
      <c r="A16" s="3" t="s">
        <v>6</v>
      </c>
      <c r="B16" s="17">
        <f>B18+B19+B17</f>
        <v>800</v>
      </c>
      <c r="C16" s="26">
        <f>C18+C19+C17</f>
        <v>800</v>
      </c>
      <c r="D16" s="17">
        <f>D18+D19+D17</f>
        <v>90.8</v>
      </c>
      <c r="E16" s="60">
        <f>E18+E19+E17+E20</f>
        <v>166.9</v>
      </c>
      <c r="F16" s="17">
        <f>F17+F18+F19+F20</f>
        <v>202.7</v>
      </c>
      <c r="G16" s="25">
        <f t="shared" si="0"/>
        <v>20.8625</v>
      </c>
      <c r="H16" s="39">
        <f t="shared" si="1"/>
        <v>20.8625</v>
      </c>
      <c r="I16" s="25">
        <f t="shared" si="3"/>
        <v>82.33843117908239</v>
      </c>
    </row>
    <row r="17" spans="1:9" ht="21.75" customHeight="1" hidden="1">
      <c r="A17" s="38" t="s">
        <v>94</v>
      </c>
      <c r="B17" s="17"/>
      <c r="C17" s="26"/>
      <c r="D17" s="17"/>
      <c r="E17" s="61"/>
      <c r="F17" s="17"/>
      <c r="G17" s="25" t="e">
        <f t="shared" si="0"/>
        <v>#DIV/0!</v>
      </c>
      <c r="H17" s="39" t="e">
        <f t="shared" si="1"/>
        <v>#DIV/0!</v>
      </c>
      <c r="I17" s="25" t="e">
        <f t="shared" si="3"/>
        <v>#DIV/0!</v>
      </c>
    </row>
    <row r="18" spans="1:9" ht="23.25" customHeight="1">
      <c r="A18" s="38" t="s">
        <v>7</v>
      </c>
      <c r="B18" s="48">
        <v>800</v>
      </c>
      <c r="C18" s="47">
        <v>800</v>
      </c>
      <c r="D18" s="48">
        <v>17.2</v>
      </c>
      <c r="E18" s="61">
        <v>166.9</v>
      </c>
      <c r="F18" s="48">
        <v>99.5</v>
      </c>
      <c r="G18" s="25">
        <f t="shared" si="0"/>
        <v>20.8625</v>
      </c>
      <c r="H18" s="39">
        <f t="shared" si="1"/>
        <v>20.8625</v>
      </c>
      <c r="I18" s="25">
        <f t="shared" si="3"/>
        <v>167.7386934673367</v>
      </c>
    </row>
    <row r="19" spans="1:9" ht="43.5" customHeight="1">
      <c r="A19" s="38" t="s">
        <v>144</v>
      </c>
      <c r="B19" s="48">
        <v>0</v>
      </c>
      <c r="C19" s="47">
        <v>0</v>
      </c>
      <c r="D19" s="48">
        <v>73.6</v>
      </c>
      <c r="E19" s="61">
        <v>0</v>
      </c>
      <c r="F19" s="48">
        <v>103.2</v>
      </c>
      <c r="G19" s="25"/>
      <c r="H19" s="39"/>
      <c r="I19" s="25">
        <f aca="true" t="shared" si="4" ref="I19:I31">E19/F19*100</f>
        <v>0</v>
      </c>
    </row>
    <row r="20" spans="1:9" ht="6.75" customHeight="1" hidden="1">
      <c r="A20" s="49"/>
      <c r="B20" s="48"/>
      <c r="C20" s="47"/>
      <c r="D20" s="48"/>
      <c r="E20" s="61">
        <v>0</v>
      </c>
      <c r="F20" s="48"/>
      <c r="G20" s="25" t="e">
        <f>E20/B20*100</f>
        <v>#DIV/0!</v>
      </c>
      <c r="H20" s="39" t="e">
        <f>E20/C20*100</f>
        <v>#DIV/0!</v>
      </c>
      <c r="I20" s="25" t="e">
        <f t="shared" si="4"/>
        <v>#DIV/0!</v>
      </c>
    </row>
    <row r="21" spans="1:9" ht="35.25" customHeight="1">
      <c r="A21" s="3" t="s">
        <v>31</v>
      </c>
      <c r="B21" s="17"/>
      <c r="C21" s="26"/>
      <c r="D21" s="17"/>
      <c r="E21" s="60">
        <v>0</v>
      </c>
      <c r="F21" s="17">
        <v>0.4</v>
      </c>
      <c r="G21" s="25"/>
      <c r="H21" s="39"/>
      <c r="I21" s="25">
        <f t="shared" si="4"/>
        <v>0</v>
      </c>
    </row>
    <row r="22" spans="1:9" ht="12.75" hidden="1">
      <c r="A22" s="38" t="s">
        <v>8</v>
      </c>
      <c r="B22" s="48"/>
      <c r="C22" s="47"/>
      <c r="D22" s="48"/>
      <c r="E22" s="61"/>
      <c r="F22" s="48"/>
      <c r="G22" s="25" t="e">
        <f aca="true" t="shared" si="5" ref="G22:G42">E22/B22*100</f>
        <v>#DIV/0!</v>
      </c>
      <c r="H22" s="39" t="e">
        <f aca="true" t="shared" si="6" ref="H22:H42">E22/C22*100</f>
        <v>#DIV/0!</v>
      </c>
      <c r="I22" s="25" t="e">
        <f t="shared" si="4"/>
        <v>#DIV/0!</v>
      </c>
    </row>
    <row r="23" spans="1:9" ht="0.75" customHeight="1" hidden="1">
      <c r="A23" s="38" t="s">
        <v>62</v>
      </c>
      <c r="B23" s="48"/>
      <c r="C23" s="47"/>
      <c r="D23" s="48"/>
      <c r="E23" s="61"/>
      <c r="F23" s="48"/>
      <c r="G23" s="25" t="e">
        <f t="shared" si="5"/>
        <v>#DIV/0!</v>
      </c>
      <c r="H23" s="39" t="e">
        <f t="shared" si="6"/>
        <v>#DIV/0!</v>
      </c>
      <c r="I23" s="25" t="e">
        <f t="shared" si="4"/>
        <v>#DIV/0!</v>
      </c>
    </row>
    <row r="24" spans="1:9" ht="12.75" hidden="1">
      <c r="A24" s="38" t="s">
        <v>9</v>
      </c>
      <c r="B24" s="48"/>
      <c r="C24" s="47"/>
      <c r="D24" s="48"/>
      <c r="E24" s="61"/>
      <c r="F24" s="48"/>
      <c r="G24" s="25" t="e">
        <f t="shared" si="5"/>
        <v>#DIV/0!</v>
      </c>
      <c r="H24" s="39" t="e">
        <f t="shared" si="6"/>
        <v>#DIV/0!</v>
      </c>
      <c r="I24" s="25" t="e">
        <f t="shared" si="4"/>
        <v>#DIV/0!</v>
      </c>
    </row>
    <row r="25" spans="1:9" ht="20.25" customHeight="1" hidden="1">
      <c r="A25" s="38" t="s">
        <v>51</v>
      </c>
      <c r="B25" s="18"/>
      <c r="C25" s="27"/>
      <c r="D25" s="18"/>
      <c r="E25" s="62"/>
      <c r="F25" s="18"/>
      <c r="G25" s="25" t="e">
        <f t="shared" si="5"/>
        <v>#DIV/0!</v>
      </c>
      <c r="H25" s="39" t="e">
        <f t="shared" si="6"/>
        <v>#DIV/0!</v>
      </c>
      <c r="I25" s="25" t="e">
        <f t="shared" si="4"/>
        <v>#DIV/0!</v>
      </c>
    </row>
    <row r="26" spans="1:9" ht="0.75" customHeight="1">
      <c r="A26" s="38" t="s">
        <v>34</v>
      </c>
      <c r="B26" s="48"/>
      <c r="C26" s="47"/>
      <c r="D26" s="48"/>
      <c r="E26" s="61"/>
      <c r="F26" s="48"/>
      <c r="G26" s="25" t="e">
        <f t="shared" si="5"/>
        <v>#DIV/0!</v>
      </c>
      <c r="H26" s="39" t="e">
        <f t="shared" si="6"/>
        <v>#DIV/0!</v>
      </c>
      <c r="I26" s="25" t="e">
        <f t="shared" si="4"/>
        <v>#DIV/0!</v>
      </c>
    </row>
    <row r="27" spans="1:9" ht="16.5" customHeight="1">
      <c r="A27" s="11" t="s">
        <v>38</v>
      </c>
      <c r="B27" s="16">
        <f>B28+B33+B35+B37+B42+B43</f>
        <v>4608.5</v>
      </c>
      <c r="C27" s="25">
        <f>C28+C33+C35+C37+C42+C43</f>
        <v>4608.5</v>
      </c>
      <c r="D27" s="16">
        <f>D28+D33+D35+D37+D42+D43</f>
        <v>205.39999999999998</v>
      </c>
      <c r="E27" s="59">
        <f>E28+E33+E35+E37+E42+E43</f>
        <v>490.9</v>
      </c>
      <c r="F27" s="16">
        <f>F28+F33+F35+F37+F43+F42</f>
        <v>781.3</v>
      </c>
      <c r="G27" s="25">
        <f t="shared" si="5"/>
        <v>10.652055983508733</v>
      </c>
      <c r="H27" s="39">
        <f t="shared" si="6"/>
        <v>10.652055983508733</v>
      </c>
      <c r="I27" s="25">
        <f t="shared" si="4"/>
        <v>62.83117880455651</v>
      </c>
    </row>
    <row r="28" spans="1:9" ht="48" customHeight="1">
      <c r="A28" s="3" t="s">
        <v>35</v>
      </c>
      <c r="B28" s="17">
        <f>B29+B30+B31+B32</f>
        <v>1272.5</v>
      </c>
      <c r="C28" s="26">
        <f>C29+C30+C31+C32</f>
        <v>1272.5</v>
      </c>
      <c r="D28" s="17">
        <f>D29+D30+D31+D32</f>
        <v>43.6</v>
      </c>
      <c r="E28" s="60">
        <f>E29+E30+E31+E32</f>
        <v>240.89999999999998</v>
      </c>
      <c r="F28" s="17">
        <f>F29+F30+F31+F32</f>
        <v>113.8</v>
      </c>
      <c r="G28" s="25">
        <f t="shared" si="5"/>
        <v>18.93123772102161</v>
      </c>
      <c r="H28" s="39">
        <f t="shared" si="6"/>
        <v>18.93123772102161</v>
      </c>
      <c r="I28" s="25" t="s">
        <v>137</v>
      </c>
    </row>
    <row r="29" spans="1:9" ht="15.75" customHeight="1" hidden="1">
      <c r="A29" s="38" t="s">
        <v>36</v>
      </c>
      <c r="B29" s="48">
        <v>0</v>
      </c>
      <c r="C29" s="47">
        <v>0</v>
      </c>
      <c r="D29" s="48"/>
      <c r="E29" s="61"/>
      <c r="F29" s="48"/>
      <c r="G29" s="25" t="e">
        <f t="shared" si="5"/>
        <v>#DIV/0!</v>
      </c>
      <c r="H29" s="39" t="e">
        <f t="shared" si="6"/>
        <v>#DIV/0!</v>
      </c>
      <c r="I29" s="25" t="e">
        <f t="shared" si="4"/>
        <v>#DIV/0!</v>
      </c>
    </row>
    <row r="30" spans="1:9" ht="38.25" customHeight="1">
      <c r="A30" s="38" t="s">
        <v>70</v>
      </c>
      <c r="B30" s="48">
        <v>1161</v>
      </c>
      <c r="C30" s="47">
        <v>1161</v>
      </c>
      <c r="D30" s="48">
        <v>24.6</v>
      </c>
      <c r="E30" s="61">
        <v>229.7</v>
      </c>
      <c r="F30" s="48">
        <v>84.1</v>
      </c>
      <c r="G30" s="25">
        <f t="shared" si="5"/>
        <v>19.784668389319553</v>
      </c>
      <c r="H30" s="39">
        <f t="shared" si="6"/>
        <v>19.784668389319553</v>
      </c>
      <c r="I30" s="25" t="s">
        <v>137</v>
      </c>
    </row>
    <row r="31" spans="1:9" ht="36" customHeight="1">
      <c r="A31" s="38" t="s">
        <v>40</v>
      </c>
      <c r="B31" s="48">
        <v>86.5</v>
      </c>
      <c r="C31" s="47">
        <v>86.5</v>
      </c>
      <c r="D31" s="48">
        <v>19</v>
      </c>
      <c r="E31" s="61">
        <v>11.2</v>
      </c>
      <c r="F31" s="48">
        <v>29.7</v>
      </c>
      <c r="G31" s="25">
        <f t="shared" si="5"/>
        <v>12.947976878612716</v>
      </c>
      <c r="H31" s="39">
        <f t="shared" si="6"/>
        <v>12.947976878612716</v>
      </c>
      <c r="I31" s="25">
        <f t="shared" si="4"/>
        <v>37.71043771043771</v>
      </c>
    </row>
    <row r="32" spans="1:9" ht="26.25" customHeight="1">
      <c r="A32" s="38" t="s">
        <v>84</v>
      </c>
      <c r="B32" s="48">
        <v>25</v>
      </c>
      <c r="C32" s="47">
        <v>25</v>
      </c>
      <c r="D32" s="48"/>
      <c r="E32" s="61">
        <v>0</v>
      </c>
      <c r="F32" s="48">
        <v>0</v>
      </c>
      <c r="G32" s="25">
        <f t="shared" si="5"/>
        <v>0</v>
      </c>
      <c r="H32" s="39">
        <f t="shared" si="6"/>
        <v>0</v>
      </c>
      <c r="I32" s="25"/>
    </row>
    <row r="33" spans="1:9" ht="25.5">
      <c r="A33" s="3" t="s">
        <v>10</v>
      </c>
      <c r="B33" s="17">
        <f>B34</f>
        <v>800</v>
      </c>
      <c r="C33" s="26">
        <f>C34</f>
        <v>800</v>
      </c>
      <c r="D33" s="17">
        <f>D34</f>
        <v>19.5</v>
      </c>
      <c r="E33" s="60">
        <f>E34</f>
        <v>1.3</v>
      </c>
      <c r="F33" s="17">
        <f>F34</f>
        <v>68.9</v>
      </c>
      <c r="G33" s="25">
        <f t="shared" si="5"/>
        <v>0.1625</v>
      </c>
      <c r="H33" s="39">
        <f t="shared" si="6"/>
        <v>0.1625</v>
      </c>
      <c r="I33" s="25">
        <f>E33/F33*100</f>
        <v>1.8867924528301887</v>
      </c>
    </row>
    <row r="34" spans="1:9" ht="24.75" customHeight="1">
      <c r="A34" s="38" t="s">
        <v>11</v>
      </c>
      <c r="B34" s="48">
        <v>800</v>
      </c>
      <c r="C34" s="47">
        <v>800</v>
      </c>
      <c r="D34" s="48">
        <v>19.5</v>
      </c>
      <c r="E34" s="61">
        <v>1.3</v>
      </c>
      <c r="F34" s="48">
        <v>68.9</v>
      </c>
      <c r="G34" s="25">
        <f t="shared" si="5"/>
        <v>0.1625</v>
      </c>
      <c r="H34" s="39">
        <f t="shared" si="6"/>
        <v>0.1625</v>
      </c>
      <c r="I34" s="25">
        <f>E34/F34*100</f>
        <v>1.8867924528301887</v>
      </c>
    </row>
    <row r="35" spans="1:9" ht="24" customHeight="1">
      <c r="A35" s="11" t="s">
        <v>59</v>
      </c>
      <c r="B35" s="16">
        <f>B36</f>
        <v>216</v>
      </c>
      <c r="C35" s="25">
        <f>C36</f>
        <v>216</v>
      </c>
      <c r="D35" s="16"/>
      <c r="E35" s="59">
        <f>E36</f>
        <v>0</v>
      </c>
      <c r="F35" s="16">
        <v>0</v>
      </c>
      <c r="G35" s="25">
        <f t="shared" si="5"/>
        <v>0</v>
      </c>
      <c r="H35" s="39">
        <f t="shared" si="6"/>
        <v>0</v>
      </c>
      <c r="I35" s="25"/>
    </row>
    <row r="36" spans="1:9" ht="16.5" customHeight="1">
      <c r="A36" s="49" t="s">
        <v>131</v>
      </c>
      <c r="B36" s="16">
        <v>216</v>
      </c>
      <c r="C36" s="25">
        <v>216</v>
      </c>
      <c r="D36" s="16"/>
      <c r="E36" s="59">
        <v>0</v>
      </c>
      <c r="F36" s="16"/>
      <c r="G36" s="25">
        <f t="shared" si="5"/>
        <v>0</v>
      </c>
      <c r="H36" s="39">
        <f t="shared" si="6"/>
        <v>0</v>
      </c>
      <c r="I36" s="25"/>
    </row>
    <row r="37" spans="1:9" ht="24" customHeight="1">
      <c r="A37" s="3" t="s">
        <v>89</v>
      </c>
      <c r="B37" s="17">
        <f>B40+B41</f>
        <v>220</v>
      </c>
      <c r="C37" s="26">
        <f>C40+C41</f>
        <v>220</v>
      </c>
      <c r="D37" s="17">
        <f>D40+D41</f>
        <v>9.5</v>
      </c>
      <c r="E37" s="60">
        <f>E40+E41</f>
        <v>53.5</v>
      </c>
      <c r="F37" s="17">
        <f>F40+F41</f>
        <v>80.7</v>
      </c>
      <c r="G37" s="25">
        <f t="shared" si="5"/>
        <v>24.31818181818182</v>
      </c>
      <c r="H37" s="39">
        <f t="shared" si="6"/>
        <v>24.31818181818182</v>
      </c>
      <c r="I37" s="25">
        <f>E37/F37*100</f>
        <v>66.29491945477075</v>
      </c>
    </row>
    <row r="38" spans="1:9" ht="12.75" hidden="1">
      <c r="A38" s="38" t="s">
        <v>30</v>
      </c>
      <c r="B38" s="17"/>
      <c r="C38" s="26"/>
      <c r="D38" s="48"/>
      <c r="E38" s="61"/>
      <c r="F38" s="48"/>
      <c r="G38" s="25" t="e">
        <f t="shared" si="5"/>
        <v>#DIV/0!</v>
      </c>
      <c r="H38" s="39" t="e">
        <f t="shared" si="6"/>
        <v>#DIV/0!</v>
      </c>
      <c r="I38" s="25" t="e">
        <f>E38/F38*100</f>
        <v>#DIV/0!</v>
      </c>
    </row>
    <row r="39" spans="1:9" ht="12.75" hidden="1">
      <c r="A39" s="38" t="s">
        <v>30</v>
      </c>
      <c r="B39" s="17"/>
      <c r="C39" s="26"/>
      <c r="D39" s="48"/>
      <c r="E39" s="61"/>
      <c r="F39" s="48"/>
      <c r="G39" s="25" t="e">
        <f t="shared" si="5"/>
        <v>#DIV/0!</v>
      </c>
      <c r="H39" s="39" t="e">
        <f t="shared" si="6"/>
        <v>#DIV/0!</v>
      </c>
      <c r="I39" s="25" t="e">
        <f>E39/F39*100</f>
        <v>#DIV/0!</v>
      </c>
    </row>
    <row r="40" spans="1:9" ht="36" customHeight="1">
      <c r="A40" s="38" t="s">
        <v>64</v>
      </c>
      <c r="B40" s="48">
        <v>100</v>
      </c>
      <c r="C40" s="47">
        <v>100</v>
      </c>
      <c r="D40" s="48"/>
      <c r="E40" s="61">
        <v>0</v>
      </c>
      <c r="F40" s="48">
        <v>0</v>
      </c>
      <c r="G40" s="25">
        <f t="shared" si="5"/>
        <v>0</v>
      </c>
      <c r="H40" s="39">
        <f t="shared" si="6"/>
        <v>0</v>
      </c>
      <c r="I40" s="25"/>
    </row>
    <row r="41" spans="1:9" ht="37.5" customHeight="1">
      <c r="A41" s="38" t="s">
        <v>65</v>
      </c>
      <c r="B41" s="48">
        <v>120</v>
      </c>
      <c r="C41" s="47">
        <v>120</v>
      </c>
      <c r="D41" s="48">
        <v>9.5</v>
      </c>
      <c r="E41" s="61">
        <v>53.5</v>
      </c>
      <c r="F41" s="48">
        <v>80.7</v>
      </c>
      <c r="G41" s="25">
        <f t="shared" si="5"/>
        <v>44.583333333333336</v>
      </c>
      <c r="H41" s="39">
        <f t="shared" si="6"/>
        <v>44.583333333333336</v>
      </c>
      <c r="I41" s="25">
        <f>E41/F41*100</f>
        <v>66.29491945477075</v>
      </c>
    </row>
    <row r="42" spans="1:9" ht="27" customHeight="1">
      <c r="A42" s="3" t="s">
        <v>12</v>
      </c>
      <c r="B42" s="17">
        <v>2100</v>
      </c>
      <c r="C42" s="26">
        <v>2100</v>
      </c>
      <c r="D42" s="17">
        <v>129.6</v>
      </c>
      <c r="E42" s="60">
        <v>195.2</v>
      </c>
      <c r="F42" s="17">
        <v>517.9</v>
      </c>
      <c r="G42" s="25">
        <f t="shared" si="5"/>
        <v>9.295238095238096</v>
      </c>
      <c r="H42" s="39">
        <f t="shared" si="6"/>
        <v>9.295238095238096</v>
      </c>
      <c r="I42" s="25">
        <f>E42/F42*100</f>
        <v>37.690673875265496</v>
      </c>
    </row>
    <row r="43" spans="1:9" ht="12" customHeight="1">
      <c r="A43" s="3" t="s">
        <v>13</v>
      </c>
      <c r="B43" s="17">
        <v>0</v>
      </c>
      <c r="C43" s="26">
        <v>0</v>
      </c>
      <c r="D43" s="17">
        <v>3.2</v>
      </c>
      <c r="E43" s="60">
        <v>0</v>
      </c>
      <c r="F43" s="17">
        <v>0</v>
      </c>
      <c r="G43" s="25"/>
      <c r="H43" s="39"/>
      <c r="I43" s="25"/>
    </row>
    <row r="44" spans="1:9" ht="24.75" customHeight="1">
      <c r="A44" s="6" t="s">
        <v>102</v>
      </c>
      <c r="B44" s="17">
        <f>B45+B46</f>
        <v>0</v>
      </c>
      <c r="C44" s="26">
        <f>C45+C46</f>
        <v>0</v>
      </c>
      <c r="D44" s="17">
        <f>D45+D46</f>
        <v>807.6</v>
      </c>
      <c r="E44" s="60">
        <f>E45+E46</f>
        <v>0</v>
      </c>
      <c r="F44" s="17">
        <f>F45+F46</f>
        <v>0</v>
      </c>
      <c r="G44" s="25"/>
      <c r="H44" s="39"/>
      <c r="I44" s="25"/>
    </row>
    <row r="45" spans="1:9" ht="15.75" customHeight="1">
      <c r="A45" s="50" t="s">
        <v>47</v>
      </c>
      <c r="B45" s="18"/>
      <c r="C45" s="27"/>
      <c r="D45" s="18">
        <v>665.6</v>
      </c>
      <c r="E45" s="62"/>
      <c r="F45" s="18">
        <v>0</v>
      </c>
      <c r="G45" s="25"/>
      <c r="H45" s="39"/>
      <c r="I45" s="25"/>
    </row>
    <row r="46" spans="1:9" ht="39" customHeight="1">
      <c r="A46" s="50" t="s">
        <v>48</v>
      </c>
      <c r="B46" s="18"/>
      <c r="C46" s="27"/>
      <c r="D46" s="18">
        <v>142</v>
      </c>
      <c r="E46" s="62"/>
      <c r="F46" s="18">
        <v>0</v>
      </c>
      <c r="G46" s="25"/>
      <c r="H46" s="39"/>
      <c r="I46" s="25"/>
    </row>
    <row r="47" spans="1:9" s="51" customFormat="1" ht="27" customHeight="1">
      <c r="A47" s="10" t="s">
        <v>85</v>
      </c>
      <c r="B47" s="28">
        <f>B5+B44</f>
        <v>64978.5</v>
      </c>
      <c r="C47" s="28">
        <f>C5+C44</f>
        <v>64978.5</v>
      </c>
      <c r="D47" s="28">
        <f>D5+D44</f>
        <v>4003.7000000000003</v>
      </c>
      <c r="E47" s="72">
        <f>E5+E44</f>
        <v>8815.099999999999</v>
      </c>
      <c r="F47" s="28">
        <f>F44+F5</f>
        <v>7447.599999999999</v>
      </c>
      <c r="G47" s="29">
        <f aca="true" t="shared" si="7" ref="G47:G53">E47/B47*100</f>
        <v>13.566179582477279</v>
      </c>
      <c r="H47" s="30">
        <f aca="true" t="shared" si="8" ref="H47:H53">E47/C47*100</f>
        <v>13.566179582477279</v>
      </c>
      <c r="I47" s="29">
        <f>E47/F47*100</f>
        <v>118.36161985069013</v>
      </c>
    </row>
    <row r="48" spans="1:9" ht="26.25" customHeight="1">
      <c r="A48" s="3" t="s">
        <v>86</v>
      </c>
      <c r="B48" s="17">
        <f>B49+B52+B68+B93+B103</f>
        <v>204510</v>
      </c>
      <c r="C48" s="26">
        <f>C49+C52+C68+C93+C103</f>
        <v>204510</v>
      </c>
      <c r="D48" s="17">
        <f>D49+D52+D68+D93+D105</f>
        <v>23640.5</v>
      </c>
      <c r="E48" s="60">
        <f>E49+E52+E68+E93+E105</f>
        <v>28849.899999999998</v>
      </c>
      <c r="F48" s="17">
        <f>F49+F52+F68+F105+F93</f>
        <v>27320.699999999993</v>
      </c>
      <c r="G48" s="25">
        <f t="shared" si="7"/>
        <v>14.106840741284044</v>
      </c>
      <c r="H48" s="39">
        <f t="shared" si="8"/>
        <v>14.106840741284044</v>
      </c>
      <c r="I48" s="25">
        <f>E48/F48*100</f>
        <v>105.59722115465564</v>
      </c>
    </row>
    <row r="49" spans="1:9" ht="26.25" customHeight="1">
      <c r="A49" s="3" t="s">
        <v>71</v>
      </c>
      <c r="B49" s="17">
        <f>B50+B51</f>
        <v>25044.800000000003</v>
      </c>
      <c r="C49" s="26">
        <f>C50+C51</f>
        <v>25044.800000000003</v>
      </c>
      <c r="D49" s="17">
        <f>D50+D51</f>
        <v>11598</v>
      </c>
      <c r="E49" s="60">
        <f>E50+E51</f>
        <v>4902.8</v>
      </c>
      <c r="F49" s="17">
        <f>F50+F51</f>
        <v>7698.400000000001</v>
      </c>
      <c r="G49" s="25">
        <f t="shared" si="7"/>
        <v>19.57611959368811</v>
      </c>
      <c r="H49" s="39">
        <f t="shared" si="8"/>
        <v>19.57611959368811</v>
      </c>
      <c r="I49" s="25">
        <f aca="true" t="shared" si="9" ref="I49:I78">E49/F49*100</f>
        <v>63.685960719110454</v>
      </c>
    </row>
    <row r="50" spans="1:9" ht="24.75" customHeight="1">
      <c r="A50" s="38" t="s">
        <v>72</v>
      </c>
      <c r="B50" s="48">
        <v>21072.9</v>
      </c>
      <c r="C50" s="47">
        <v>21072.9</v>
      </c>
      <c r="D50" s="48">
        <v>11032</v>
      </c>
      <c r="E50" s="61">
        <v>4240.8</v>
      </c>
      <c r="F50" s="48">
        <v>6672.6</v>
      </c>
      <c r="G50" s="25">
        <f t="shared" si="7"/>
        <v>20.12442520962943</v>
      </c>
      <c r="H50" s="39">
        <f t="shared" si="8"/>
        <v>20.12442520962943</v>
      </c>
      <c r="I50" s="25">
        <f t="shared" si="9"/>
        <v>63.555435662260585</v>
      </c>
    </row>
    <row r="51" spans="1:9" ht="22.5" customHeight="1">
      <c r="A51" s="38" t="s">
        <v>66</v>
      </c>
      <c r="B51" s="48">
        <v>3971.9</v>
      </c>
      <c r="C51" s="47">
        <v>3971.9</v>
      </c>
      <c r="D51" s="48">
        <v>566</v>
      </c>
      <c r="E51" s="61">
        <v>662</v>
      </c>
      <c r="F51" s="48">
        <v>1025.8</v>
      </c>
      <c r="G51" s="25">
        <f t="shared" si="7"/>
        <v>16.667086281124902</v>
      </c>
      <c r="H51" s="39">
        <f t="shared" si="8"/>
        <v>16.667086281124902</v>
      </c>
      <c r="I51" s="25">
        <f t="shared" si="9"/>
        <v>64.5349970754533</v>
      </c>
    </row>
    <row r="52" spans="1:9" ht="37.5" customHeight="1">
      <c r="A52" s="3" t="s">
        <v>67</v>
      </c>
      <c r="B52" s="17">
        <f>B53+B65+B67+B56+B59+B60+B61+B62+B55</f>
        <v>22332.300000000003</v>
      </c>
      <c r="C52" s="26">
        <f>C53+C65+C67+C56+C59+C60+C61+C62+C55</f>
        <v>22332.300000000003</v>
      </c>
      <c r="D52" s="17">
        <f>D53+D65+D67+D56+D59+D60+D61+D62</f>
        <v>0</v>
      </c>
      <c r="E52" s="60">
        <f>E53+E65+E67+E56+E59+E60+E61+E62+E54+E63+E64</f>
        <v>0</v>
      </c>
      <c r="F52" s="17">
        <f>F53+F56+F61+F65+F67+F59+F60+F62+F57+F58</f>
        <v>158</v>
      </c>
      <c r="G52" s="25">
        <f t="shared" si="7"/>
        <v>0</v>
      </c>
      <c r="H52" s="39">
        <f t="shared" si="8"/>
        <v>0</v>
      </c>
      <c r="I52" s="25">
        <f t="shared" si="9"/>
        <v>0</v>
      </c>
    </row>
    <row r="53" spans="1:9" ht="26.25" customHeight="1">
      <c r="A53" s="50" t="s">
        <v>88</v>
      </c>
      <c r="B53" s="48">
        <v>1611.4</v>
      </c>
      <c r="C53" s="47">
        <v>1611.4</v>
      </c>
      <c r="D53" s="48"/>
      <c r="E53" s="61">
        <v>0</v>
      </c>
      <c r="F53" s="48">
        <v>0</v>
      </c>
      <c r="G53" s="25">
        <f t="shared" si="7"/>
        <v>0</v>
      </c>
      <c r="H53" s="39">
        <f t="shared" si="8"/>
        <v>0</v>
      </c>
      <c r="I53" s="25"/>
    </row>
    <row r="54" spans="1:9" ht="33" customHeight="1">
      <c r="A54" s="50" t="s">
        <v>141</v>
      </c>
      <c r="B54" s="48"/>
      <c r="C54" s="47"/>
      <c r="D54" s="48"/>
      <c r="E54" s="61">
        <v>0</v>
      </c>
      <c r="F54" s="48"/>
      <c r="G54" s="25"/>
      <c r="H54" s="39"/>
      <c r="I54" s="25"/>
    </row>
    <row r="55" spans="1:9" ht="55.5" customHeight="1">
      <c r="A55" s="50" t="s">
        <v>153</v>
      </c>
      <c r="B55" s="48"/>
      <c r="C55" s="47"/>
      <c r="D55" s="48"/>
      <c r="E55" s="61"/>
      <c r="F55" s="48"/>
      <c r="G55" s="25"/>
      <c r="H55" s="39"/>
      <c r="I55" s="25"/>
    </row>
    <row r="56" spans="1:9" ht="52.5" customHeight="1">
      <c r="A56" s="50" t="s">
        <v>101</v>
      </c>
      <c r="B56" s="48"/>
      <c r="C56" s="47"/>
      <c r="D56" s="48"/>
      <c r="E56" s="61">
        <v>0</v>
      </c>
      <c r="F56" s="48">
        <v>0</v>
      </c>
      <c r="G56" s="25"/>
      <c r="H56" s="39"/>
      <c r="I56" s="25"/>
    </row>
    <row r="57" spans="1:9" ht="52.5" customHeight="1">
      <c r="A57" s="38" t="s">
        <v>103</v>
      </c>
      <c r="B57" s="48"/>
      <c r="C57" s="47"/>
      <c r="D57" s="48"/>
      <c r="E57" s="61"/>
      <c r="F57" s="48">
        <v>0</v>
      </c>
      <c r="G57" s="25"/>
      <c r="H57" s="39"/>
      <c r="I57" s="25"/>
    </row>
    <row r="58" spans="1:9" ht="52.5" customHeight="1">
      <c r="A58" s="38" t="s">
        <v>145</v>
      </c>
      <c r="B58" s="48"/>
      <c r="C58" s="47"/>
      <c r="D58" s="48"/>
      <c r="E58" s="61"/>
      <c r="F58" s="48">
        <v>0</v>
      </c>
      <c r="G58" s="25"/>
      <c r="H58" s="39"/>
      <c r="I58" s="25"/>
    </row>
    <row r="59" spans="1:9" ht="0.75" customHeight="1">
      <c r="A59" s="38" t="s">
        <v>80</v>
      </c>
      <c r="B59" s="48"/>
      <c r="C59" s="47"/>
      <c r="D59" s="48"/>
      <c r="E59" s="61">
        <v>0</v>
      </c>
      <c r="F59" s="48"/>
      <c r="G59" s="25" t="e">
        <f>E59/B59*100</f>
        <v>#DIV/0!</v>
      </c>
      <c r="H59" s="39" t="e">
        <f>E59/C59*100</f>
        <v>#DIV/0!</v>
      </c>
      <c r="I59" s="25" t="e">
        <f t="shared" si="9"/>
        <v>#DIV/0!</v>
      </c>
    </row>
    <row r="60" spans="1:9" ht="38.25" hidden="1">
      <c r="A60" s="38" t="s">
        <v>81</v>
      </c>
      <c r="B60" s="48"/>
      <c r="C60" s="47"/>
      <c r="D60" s="48"/>
      <c r="E60" s="61"/>
      <c r="F60" s="48"/>
      <c r="G60" s="25" t="e">
        <f>E60/B60*100</f>
        <v>#DIV/0!</v>
      </c>
      <c r="H60" s="39" t="e">
        <f>E60/C60*100</f>
        <v>#DIV/0!</v>
      </c>
      <c r="I60" s="25" t="e">
        <f t="shared" si="9"/>
        <v>#DIV/0!</v>
      </c>
    </row>
    <row r="61" spans="1:9" ht="40.5" customHeight="1">
      <c r="A61" s="38" t="s">
        <v>123</v>
      </c>
      <c r="B61" s="48"/>
      <c r="C61" s="47"/>
      <c r="D61" s="48"/>
      <c r="E61" s="61">
        <v>0</v>
      </c>
      <c r="F61" s="48"/>
      <c r="G61" s="25"/>
      <c r="H61" s="39"/>
      <c r="I61" s="25"/>
    </row>
    <row r="62" spans="1:9" ht="0.75" customHeight="1">
      <c r="A62" s="38" t="s">
        <v>143</v>
      </c>
      <c r="B62" s="48"/>
      <c r="C62" s="47"/>
      <c r="D62" s="48"/>
      <c r="E62" s="61"/>
      <c r="F62" s="48"/>
      <c r="G62" s="25" t="e">
        <f>E62/B62*100</f>
        <v>#DIV/0!</v>
      </c>
      <c r="H62" s="39" t="e">
        <f>E62/C62*100</f>
        <v>#DIV/0!</v>
      </c>
      <c r="I62" s="25" t="e">
        <f t="shared" si="9"/>
        <v>#DIV/0!</v>
      </c>
    </row>
    <row r="63" spans="1:9" ht="39" customHeight="1">
      <c r="A63" s="38" t="s">
        <v>142</v>
      </c>
      <c r="B63" s="48"/>
      <c r="C63" s="47"/>
      <c r="D63" s="48"/>
      <c r="E63" s="61">
        <v>0</v>
      </c>
      <c r="F63" s="48"/>
      <c r="G63" s="25"/>
      <c r="H63" s="39"/>
      <c r="I63" s="25"/>
    </row>
    <row r="64" spans="1:9" ht="26.25" customHeight="1">
      <c r="A64" s="38" t="s">
        <v>135</v>
      </c>
      <c r="B64" s="48"/>
      <c r="C64" s="47"/>
      <c r="D64" s="48"/>
      <c r="E64" s="61">
        <v>0</v>
      </c>
      <c r="F64" s="48"/>
      <c r="G64" s="25"/>
      <c r="H64" s="39"/>
      <c r="I64" s="25"/>
    </row>
    <row r="65" spans="1:9" ht="27.75" customHeight="1">
      <c r="A65" s="50" t="s">
        <v>78</v>
      </c>
      <c r="B65" s="48">
        <v>20720.9</v>
      </c>
      <c r="C65" s="47">
        <v>20720.9</v>
      </c>
      <c r="D65" s="48"/>
      <c r="E65" s="61">
        <v>0</v>
      </c>
      <c r="F65" s="48">
        <v>158</v>
      </c>
      <c r="G65" s="25">
        <f>E65/B65*100</f>
        <v>0</v>
      </c>
      <c r="H65" s="39">
        <f>E65/C65*100</f>
        <v>0</v>
      </c>
      <c r="I65" s="25">
        <f t="shared" si="9"/>
        <v>0</v>
      </c>
    </row>
    <row r="66" spans="1:9" ht="27.75" customHeight="1">
      <c r="A66" s="38" t="s">
        <v>149</v>
      </c>
      <c r="B66" s="48"/>
      <c r="C66" s="47"/>
      <c r="D66" s="48"/>
      <c r="E66" s="61">
        <v>0</v>
      </c>
      <c r="F66" s="48"/>
      <c r="G66" s="25"/>
      <c r="H66" s="39"/>
      <c r="I66" s="25"/>
    </row>
    <row r="67" spans="1:9" ht="0.75" customHeight="1">
      <c r="A67" s="38" t="s">
        <v>79</v>
      </c>
      <c r="B67" s="48"/>
      <c r="C67" s="47"/>
      <c r="D67" s="48"/>
      <c r="E67" s="61"/>
      <c r="F67" s="48"/>
      <c r="G67" s="25" t="e">
        <f>E67/B67*100</f>
        <v>#DIV/0!</v>
      </c>
      <c r="H67" s="39" t="e">
        <f>E67/C67*100</f>
        <v>#DIV/0!</v>
      </c>
      <c r="I67" s="25" t="e">
        <f t="shared" si="9"/>
        <v>#DIV/0!</v>
      </c>
    </row>
    <row r="68" spans="1:9" ht="36" customHeight="1">
      <c r="A68" s="3" t="s">
        <v>68</v>
      </c>
      <c r="B68" s="16">
        <f>B69+B70+B74+B75+B77+B78+B79+B80+B81+B83+B86+B71+B72+B73+B82+B84+B85</f>
        <v>155995.8</v>
      </c>
      <c r="C68" s="25">
        <f>C69+C70+C74+C75+C77+C78+C79+C80+C81+C83+C86+C71+C72+C73+C82</f>
        <v>155995.8</v>
      </c>
      <c r="D68" s="16">
        <f>D69+D70+D74+D75+D77+D78+D79+D80+D81+D83+D86+D71+D72</f>
        <v>12042.5</v>
      </c>
      <c r="E68" s="59">
        <f>E69+E70+E74+E75+E77+E78+E79+E80+E81+E83+E86+E71+E72+E82+E73+E84</f>
        <v>25756.5</v>
      </c>
      <c r="F68" s="16">
        <f>F69+F70+F71+F72+F73+F74+F75+F77+F79+F80+F82+F83+F85+F86</f>
        <v>20964.099999999995</v>
      </c>
      <c r="G68" s="25">
        <f>E68/B68*100</f>
        <v>16.511021450577516</v>
      </c>
      <c r="H68" s="39">
        <f>E68/C68*100</f>
        <v>16.511021450577516</v>
      </c>
      <c r="I68" s="25">
        <f t="shared" si="9"/>
        <v>122.86003215019964</v>
      </c>
    </row>
    <row r="69" spans="1:9" ht="36.75" customHeight="1">
      <c r="A69" s="50" t="s">
        <v>98</v>
      </c>
      <c r="B69" s="74"/>
      <c r="C69" s="31"/>
      <c r="D69" s="16"/>
      <c r="E69" s="61">
        <v>0</v>
      </c>
      <c r="F69" s="16">
        <v>0</v>
      </c>
      <c r="G69" s="25"/>
      <c r="H69" s="39"/>
      <c r="I69" s="25"/>
    </row>
    <row r="70" spans="1:9" ht="50.25" customHeight="1">
      <c r="A70" s="50" t="s">
        <v>41</v>
      </c>
      <c r="B70" s="48">
        <v>902.7</v>
      </c>
      <c r="C70" s="47">
        <v>902.7</v>
      </c>
      <c r="D70" s="48"/>
      <c r="E70" s="61">
        <v>225.7</v>
      </c>
      <c r="F70" s="48">
        <v>747.8</v>
      </c>
      <c r="G70" s="25">
        <f>E70/B70*100</f>
        <v>25.002769469369667</v>
      </c>
      <c r="H70" s="39">
        <f aca="true" t="shared" si="10" ref="H70:H82">E70/C70*100</f>
        <v>25.002769469369667</v>
      </c>
      <c r="I70" s="25">
        <f t="shared" si="9"/>
        <v>30.1818668093073</v>
      </c>
    </row>
    <row r="71" spans="1:9" ht="0.75" customHeight="1" hidden="1">
      <c r="A71" s="50" t="s">
        <v>73</v>
      </c>
      <c r="B71" s="48"/>
      <c r="C71" s="47"/>
      <c r="D71" s="48"/>
      <c r="E71" s="61"/>
      <c r="F71" s="48"/>
      <c r="G71" s="25" t="e">
        <f>E71/B71*100</f>
        <v>#DIV/0!</v>
      </c>
      <c r="H71" s="39" t="e">
        <f t="shared" si="10"/>
        <v>#DIV/0!</v>
      </c>
      <c r="I71" s="25" t="e">
        <f t="shared" si="9"/>
        <v>#DIV/0!</v>
      </c>
    </row>
    <row r="72" spans="1:9" ht="0.75" customHeight="1" hidden="1">
      <c r="A72" s="50" t="s">
        <v>104</v>
      </c>
      <c r="B72" s="48"/>
      <c r="C72" s="47"/>
      <c r="D72" s="48"/>
      <c r="E72" s="61"/>
      <c r="F72" s="48"/>
      <c r="G72" s="25" t="e">
        <f>E72/B72*100</f>
        <v>#DIV/0!</v>
      </c>
      <c r="H72" s="39" t="e">
        <f t="shared" si="10"/>
        <v>#DIV/0!</v>
      </c>
      <c r="I72" s="25" t="e">
        <f t="shared" si="9"/>
        <v>#DIV/0!</v>
      </c>
    </row>
    <row r="73" spans="1:9" ht="61.5" customHeight="1">
      <c r="A73" s="49" t="s">
        <v>129</v>
      </c>
      <c r="B73" s="48">
        <v>16.3</v>
      </c>
      <c r="C73" s="47">
        <v>16.3</v>
      </c>
      <c r="D73" s="48"/>
      <c r="E73" s="61">
        <v>0</v>
      </c>
      <c r="F73" s="48">
        <v>0</v>
      </c>
      <c r="G73" s="25"/>
      <c r="H73" s="39">
        <f t="shared" si="10"/>
        <v>0</v>
      </c>
      <c r="I73" s="25"/>
    </row>
    <row r="74" spans="1:9" ht="50.25" customHeight="1">
      <c r="A74" s="50" t="s">
        <v>42</v>
      </c>
      <c r="B74" s="48">
        <v>1025.9</v>
      </c>
      <c r="C74" s="47">
        <v>1025.9</v>
      </c>
      <c r="D74" s="48"/>
      <c r="E74" s="61">
        <v>171</v>
      </c>
      <c r="F74" s="48">
        <v>133.8</v>
      </c>
      <c r="G74" s="25">
        <f aca="true" t="shared" si="11" ref="G74:G82">E74/B74*100</f>
        <v>16.668291256457742</v>
      </c>
      <c r="H74" s="39">
        <f t="shared" si="10"/>
        <v>16.668291256457742</v>
      </c>
      <c r="I74" s="25">
        <f t="shared" si="9"/>
        <v>127.80269058295963</v>
      </c>
    </row>
    <row r="75" spans="1:9" ht="46.5" customHeight="1">
      <c r="A75" s="50" t="s">
        <v>74</v>
      </c>
      <c r="B75" s="48">
        <v>95</v>
      </c>
      <c r="C75" s="47">
        <v>95</v>
      </c>
      <c r="D75" s="48"/>
      <c r="E75" s="61">
        <v>0</v>
      </c>
      <c r="F75" s="48">
        <v>0</v>
      </c>
      <c r="G75" s="25">
        <f t="shared" si="11"/>
        <v>0</v>
      </c>
      <c r="H75" s="39">
        <f t="shared" si="10"/>
        <v>0</v>
      </c>
      <c r="I75" s="25"/>
    </row>
    <row r="76" spans="1:9" ht="0.75" customHeight="1" hidden="1">
      <c r="A76" s="50" t="s">
        <v>43</v>
      </c>
      <c r="B76" s="48"/>
      <c r="C76" s="47"/>
      <c r="D76" s="48"/>
      <c r="E76" s="61"/>
      <c r="F76" s="48"/>
      <c r="G76" s="25" t="e">
        <f t="shared" si="11"/>
        <v>#DIV/0!</v>
      </c>
      <c r="H76" s="39" t="e">
        <f t="shared" si="10"/>
        <v>#DIV/0!</v>
      </c>
      <c r="I76" s="25" t="e">
        <f t="shared" si="9"/>
        <v>#DIV/0!</v>
      </c>
    </row>
    <row r="77" spans="1:9" ht="37.5" customHeight="1">
      <c r="A77" s="50" t="s">
        <v>90</v>
      </c>
      <c r="B77" s="48">
        <v>147253.2</v>
      </c>
      <c r="C77" s="47">
        <v>148460.2</v>
      </c>
      <c r="D77" s="48">
        <v>11999.7</v>
      </c>
      <c r="E77" s="61">
        <v>24208.6</v>
      </c>
      <c r="F77" s="48">
        <v>19081.1</v>
      </c>
      <c r="G77" s="25">
        <f t="shared" si="11"/>
        <v>16.4401181094876</v>
      </c>
      <c r="H77" s="39">
        <f t="shared" si="10"/>
        <v>16.3064578924183</v>
      </c>
      <c r="I77" s="25">
        <f t="shared" si="9"/>
        <v>126.87214049504483</v>
      </c>
    </row>
    <row r="78" spans="1:9" ht="1.5" customHeight="1" hidden="1">
      <c r="A78" s="50" t="s">
        <v>77</v>
      </c>
      <c r="B78" s="48"/>
      <c r="C78" s="47"/>
      <c r="D78" s="48"/>
      <c r="E78" s="61"/>
      <c r="F78" s="48"/>
      <c r="G78" s="25" t="e">
        <f t="shared" si="11"/>
        <v>#DIV/0!</v>
      </c>
      <c r="H78" s="39" t="e">
        <f t="shared" si="10"/>
        <v>#DIV/0!</v>
      </c>
      <c r="I78" s="25" t="e">
        <f t="shared" si="9"/>
        <v>#DIV/0!</v>
      </c>
    </row>
    <row r="79" spans="1:9" ht="36" customHeight="1">
      <c r="A79" s="50" t="s">
        <v>99</v>
      </c>
      <c r="B79" s="48">
        <v>3156</v>
      </c>
      <c r="C79" s="47">
        <v>3156</v>
      </c>
      <c r="D79" s="48"/>
      <c r="E79" s="61">
        <v>751.9</v>
      </c>
      <c r="F79" s="48">
        <v>265.6</v>
      </c>
      <c r="G79" s="25">
        <f t="shared" si="11"/>
        <v>23.82446134347275</v>
      </c>
      <c r="H79" s="39">
        <f t="shared" si="10"/>
        <v>23.82446134347275</v>
      </c>
      <c r="I79" s="25" t="s">
        <v>137</v>
      </c>
    </row>
    <row r="80" spans="1:9" ht="51" customHeight="1">
      <c r="A80" s="50" t="s">
        <v>100</v>
      </c>
      <c r="B80" s="48">
        <v>1359.3</v>
      </c>
      <c r="C80" s="47">
        <v>1359.3</v>
      </c>
      <c r="D80" s="48"/>
      <c r="E80" s="61">
        <v>339.8</v>
      </c>
      <c r="F80" s="48">
        <v>263.1</v>
      </c>
      <c r="G80" s="25">
        <f t="shared" si="11"/>
        <v>24.998160818068126</v>
      </c>
      <c r="H80" s="39">
        <f t="shared" si="10"/>
        <v>24.998160818068126</v>
      </c>
      <c r="I80" s="25">
        <f>E80/F80*100</f>
        <v>129.15241353097682</v>
      </c>
    </row>
    <row r="81" spans="1:9" ht="33.75" customHeight="1" hidden="1">
      <c r="A81" s="50" t="s">
        <v>97</v>
      </c>
      <c r="B81" s="48"/>
      <c r="C81" s="47"/>
      <c r="D81" s="48"/>
      <c r="E81" s="61"/>
      <c r="F81" s="48"/>
      <c r="G81" s="25" t="e">
        <f t="shared" si="11"/>
        <v>#DIV/0!</v>
      </c>
      <c r="H81" s="39" t="e">
        <f t="shared" si="10"/>
        <v>#DIV/0!</v>
      </c>
      <c r="I81" s="25" t="e">
        <f>E81/F81*100</f>
        <v>#DIV/0!</v>
      </c>
    </row>
    <row r="82" spans="1:9" ht="49.5" customHeight="1">
      <c r="A82" s="49" t="s">
        <v>130</v>
      </c>
      <c r="B82" s="48">
        <v>742.5</v>
      </c>
      <c r="C82" s="47">
        <v>742.5</v>
      </c>
      <c r="D82" s="48"/>
      <c r="E82" s="61">
        <v>0</v>
      </c>
      <c r="F82" s="48">
        <v>0</v>
      </c>
      <c r="G82" s="25">
        <f t="shared" si="11"/>
        <v>0</v>
      </c>
      <c r="H82" s="39">
        <f t="shared" si="10"/>
        <v>0</v>
      </c>
      <c r="I82" s="25"/>
    </row>
    <row r="83" spans="1:9" ht="62.25" customHeight="1">
      <c r="A83" s="50" t="s">
        <v>91</v>
      </c>
      <c r="B83" s="48">
        <v>0</v>
      </c>
      <c r="C83" s="47">
        <v>0</v>
      </c>
      <c r="D83" s="48"/>
      <c r="E83" s="61">
        <v>0</v>
      </c>
      <c r="F83" s="48">
        <v>432</v>
      </c>
      <c r="G83" s="25"/>
      <c r="H83" s="39"/>
      <c r="I83" s="25">
        <f>E83/F83*100</f>
        <v>0</v>
      </c>
    </row>
    <row r="84" spans="1:9" ht="36.75" customHeight="1">
      <c r="A84" s="73" t="s">
        <v>0</v>
      </c>
      <c r="B84" s="48">
        <v>1207</v>
      </c>
      <c r="C84" s="47"/>
      <c r="D84" s="48"/>
      <c r="E84" s="61">
        <v>0</v>
      </c>
      <c r="F84" s="48"/>
      <c r="G84" s="25"/>
      <c r="H84" s="39"/>
      <c r="I84" s="25"/>
    </row>
    <row r="85" spans="1:9" ht="25.5" customHeight="1">
      <c r="A85" s="49" t="s">
        <v>104</v>
      </c>
      <c r="B85" s="48"/>
      <c r="C85" s="47"/>
      <c r="D85" s="48"/>
      <c r="E85" s="61"/>
      <c r="F85" s="48">
        <v>0</v>
      </c>
      <c r="G85" s="25"/>
      <c r="H85" s="39"/>
      <c r="I85" s="25"/>
    </row>
    <row r="86" spans="1:9" ht="25.5" customHeight="1">
      <c r="A86" s="50" t="s">
        <v>44</v>
      </c>
      <c r="B86" s="48">
        <v>237.9</v>
      </c>
      <c r="C86" s="47">
        <v>237.9</v>
      </c>
      <c r="D86" s="48">
        <v>42.8</v>
      </c>
      <c r="E86" s="61">
        <v>59.5</v>
      </c>
      <c r="F86" s="48">
        <v>40.7</v>
      </c>
      <c r="G86" s="25">
        <f aca="true" t="shared" si="12" ref="G86:G104">E86/B86*100</f>
        <v>25.010508617065994</v>
      </c>
      <c r="H86" s="39">
        <f aca="true" t="shared" si="13" ref="H86:H104">E86/C86*100</f>
        <v>25.010508617065994</v>
      </c>
      <c r="I86" s="25">
        <f aca="true" t="shared" si="14" ref="I86:I94">E86/F86*100</f>
        <v>146.19164619164619</v>
      </c>
    </row>
    <row r="87" spans="1:9" ht="0.75" customHeight="1" hidden="1">
      <c r="A87" s="50" t="s">
        <v>75</v>
      </c>
      <c r="B87" s="48"/>
      <c r="C87" s="47"/>
      <c r="D87" s="48"/>
      <c r="E87" s="61"/>
      <c r="F87" s="48"/>
      <c r="G87" s="25" t="e">
        <f t="shared" si="12"/>
        <v>#DIV/0!</v>
      </c>
      <c r="H87" s="39" t="e">
        <f t="shared" si="13"/>
        <v>#DIV/0!</v>
      </c>
      <c r="I87" s="25" t="e">
        <f t="shared" si="14"/>
        <v>#DIV/0!</v>
      </c>
    </row>
    <row r="88" spans="1:9" ht="24.75" customHeight="1" hidden="1">
      <c r="A88" s="6" t="s">
        <v>49</v>
      </c>
      <c r="B88" s="17"/>
      <c r="C88" s="26"/>
      <c r="D88" s="17"/>
      <c r="E88" s="60"/>
      <c r="F88" s="17"/>
      <c r="G88" s="25" t="e">
        <f t="shared" si="12"/>
        <v>#DIV/0!</v>
      </c>
      <c r="H88" s="39" t="e">
        <f t="shared" si="13"/>
        <v>#DIV/0!</v>
      </c>
      <c r="I88" s="25" t="e">
        <f t="shared" si="14"/>
        <v>#DIV/0!</v>
      </c>
    </row>
    <row r="89" spans="1:9" ht="17.25" customHeight="1" hidden="1">
      <c r="A89" s="50" t="s">
        <v>50</v>
      </c>
      <c r="B89" s="48"/>
      <c r="C89" s="47"/>
      <c r="D89" s="48"/>
      <c r="E89" s="61"/>
      <c r="F89" s="48"/>
      <c r="G89" s="25" t="e">
        <f t="shared" si="12"/>
        <v>#DIV/0!</v>
      </c>
      <c r="H89" s="39" t="e">
        <f t="shared" si="13"/>
        <v>#DIV/0!</v>
      </c>
      <c r="I89" s="25" t="e">
        <f t="shared" si="14"/>
        <v>#DIV/0!</v>
      </c>
    </row>
    <row r="90" spans="1:9" ht="18" customHeight="1" hidden="1">
      <c r="A90" s="50" t="s">
        <v>58</v>
      </c>
      <c r="B90" s="48"/>
      <c r="C90" s="47"/>
      <c r="D90" s="48"/>
      <c r="E90" s="61"/>
      <c r="F90" s="48"/>
      <c r="G90" s="25" t="e">
        <f t="shared" si="12"/>
        <v>#DIV/0!</v>
      </c>
      <c r="H90" s="39" t="e">
        <f t="shared" si="13"/>
        <v>#DIV/0!</v>
      </c>
      <c r="I90" s="25" t="e">
        <f t="shared" si="14"/>
        <v>#DIV/0!</v>
      </c>
    </row>
    <row r="91" spans="1:9" ht="0.75" customHeight="1" hidden="1">
      <c r="A91" s="50" t="s">
        <v>53</v>
      </c>
      <c r="B91" s="48"/>
      <c r="C91" s="47"/>
      <c r="D91" s="48"/>
      <c r="E91" s="61"/>
      <c r="F91" s="48"/>
      <c r="G91" s="25" t="e">
        <f t="shared" si="12"/>
        <v>#DIV/0!</v>
      </c>
      <c r="H91" s="39" t="e">
        <f t="shared" si="13"/>
        <v>#DIV/0!</v>
      </c>
      <c r="I91" s="25" t="e">
        <f t="shared" si="14"/>
        <v>#DIV/0!</v>
      </c>
    </row>
    <row r="92" spans="1:9" ht="0.75" customHeight="1" hidden="1">
      <c r="A92" s="50" t="s">
        <v>57</v>
      </c>
      <c r="B92" s="48"/>
      <c r="C92" s="47"/>
      <c r="D92" s="48"/>
      <c r="E92" s="61"/>
      <c r="F92" s="48"/>
      <c r="G92" s="25" t="e">
        <f t="shared" si="12"/>
        <v>#DIV/0!</v>
      </c>
      <c r="H92" s="39" t="e">
        <f t="shared" si="13"/>
        <v>#DIV/0!</v>
      </c>
      <c r="I92" s="25" t="e">
        <f t="shared" si="14"/>
        <v>#DIV/0!</v>
      </c>
    </row>
    <row r="93" spans="1:9" ht="18.75" customHeight="1">
      <c r="A93" s="9" t="s">
        <v>87</v>
      </c>
      <c r="B93" s="16">
        <f>B95+B96+B101+B94</f>
        <v>1077.1</v>
      </c>
      <c r="C93" s="25">
        <f>C95+C96+C101+C94</f>
        <v>1077.1</v>
      </c>
      <c r="D93" s="16">
        <f>D95+D96+D101+D97+D94</f>
        <v>0</v>
      </c>
      <c r="E93" s="59">
        <f>E94+E95+E96+E98+E99+E100+E101+E102</f>
        <v>0.3</v>
      </c>
      <c r="F93" s="16">
        <f>F94+F95+F96+F101</f>
        <v>1.6</v>
      </c>
      <c r="G93" s="25">
        <f t="shared" si="12"/>
        <v>0.02785256707826571</v>
      </c>
      <c r="H93" s="39">
        <f t="shared" si="13"/>
        <v>0.02785256707826571</v>
      </c>
      <c r="I93" s="25">
        <f t="shared" si="14"/>
        <v>18.749999999999996</v>
      </c>
    </row>
    <row r="94" spans="1:9" ht="63.75" customHeight="1">
      <c r="A94" s="38" t="s">
        <v>1</v>
      </c>
      <c r="B94" s="48">
        <v>11.3</v>
      </c>
      <c r="C94" s="47">
        <v>11.3</v>
      </c>
      <c r="D94" s="48"/>
      <c r="E94" s="61">
        <v>0.3</v>
      </c>
      <c r="F94" s="48">
        <v>1.6</v>
      </c>
      <c r="G94" s="47">
        <f t="shared" si="12"/>
        <v>2.654867256637168</v>
      </c>
      <c r="H94" s="76">
        <f t="shared" si="13"/>
        <v>2.654867256637168</v>
      </c>
      <c r="I94" s="25">
        <f t="shared" si="14"/>
        <v>18.749999999999996</v>
      </c>
    </row>
    <row r="95" spans="1:9" ht="60" customHeight="1">
      <c r="A95" s="38" t="s">
        <v>93</v>
      </c>
      <c r="B95" s="48">
        <v>1000</v>
      </c>
      <c r="C95" s="47">
        <v>1000</v>
      </c>
      <c r="D95" s="48"/>
      <c r="E95" s="61">
        <v>0</v>
      </c>
      <c r="F95" s="48">
        <v>0</v>
      </c>
      <c r="G95" s="47">
        <f t="shared" si="12"/>
        <v>0</v>
      </c>
      <c r="H95" s="76">
        <f t="shared" si="13"/>
        <v>0</v>
      </c>
      <c r="I95" s="25"/>
    </row>
    <row r="96" spans="1:9" ht="45" customHeight="1">
      <c r="A96" s="38" t="s">
        <v>92</v>
      </c>
      <c r="B96" s="48">
        <v>65.8</v>
      </c>
      <c r="C96" s="47">
        <v>65.8</v>
      </c>
      <c r="D96" s="48"/>
      <c r="E96" s="61">
        <v>0</v>
      </c>
      <c r="F96" s="48">
        <v>0</v>
      </c>
      <c r="G96" s="25">
        <f t="shared" si="12"/>
        <v>0</v>
      </c>
      <c r="H96" s="39">
        <f t="shared" si="13"/>
        <v>0</v>
      </c>
      <c r="I96" s="25"/>
    </row>
    <row r="97" spans="1:9" ht="1.5" customHeight="1" hidden="1">
      <c r="A97" s="38" t="s">
        <v>96</v>
      </c>
      <c r="B97" s="48"/>
      <c r="C97" s="47"/>
      <c r="D97" s="48"/>
      <c r="E97" s="61"/>
      <c r="F97" s="48"/>
      <c r="G97" s="25" t="e">
        <f t="shared" si="12"/>
        <v>#DIV/0!</v>
      </c>
      <c r="H97" s="39" t="e">
        <f t="shared" si="13"/>
        <v>#DIV/0!</v>
      </c>
      <c r="I97" s="25" t="e">
        <f>E97/F97*100</f>
        <v>#DIV/0!</v>
      </c>
    </row>
    <row r="98" spans="1:9" ht="39.75" customHeight="1">
      <c r="A98" s="38" t="s">
        <v>132</v>
      </c>
      <c r="B98" s="48"/>
      <c r="C98" s="47"/>
      <c r="D98" s="48"/>
      <c r="E98" s="61">
        <v>0</v>
      </c>
      <c r="F98" s="48"/>
      <c r="G98" s="25"/>
      <c r="H98" s="39"/>
      <c r="I98" s="25"/>
    </row>
    <row r="99" spans="1:9" ht="15.75" customHeight="1">
      <c r="A99" s="38" t="s">
        <v>138</v>
      </c>
      <c r="B99" s="48"/>
      <c r="C99" s="47"/>
      <c r="D99" s="48"/>
      <c r="E99" s="61">
        <v>0</v>
      </c>
      <c r="F99" s="48"/>
      <c r="G99" s="25"/>
      <c r="H99" s="39"/>
      <c r="I99" s="25"/>
    </row>
    <row r="100" spans="1:9" ht="36" customHeight="1">
      <c r="A100" s="38" t="s">
        <v>147</v>
      </c>
      <c r="B100" s="48"/>
      <c r="C100" s="47"/>
      <c r="D100" s="48"/>
      <c r="E100" s="61">
        <v>0</v>
      </c>
      <c r="F100" s="48"/>
      <c r="G100" s="25"/>
      <c r="H100" s="39"/>
      <c r="I100" s="25"/>
    </row>
    <row r="101" spans="1:9" ht="39" customHeight="1">
      <c r="A101" s="38" t="s">
        <v>121</v>
      </c>
      <c r="B101" s="48"/>
      <c r="C101" s="47"/>
      <c r="D101" s="48"/>
      <c r="E101" s="61">
        <v>0</v>
      </c>
      <c r="F101" s="48">
        <v>0</v>
      </c>
      <c r="G101" s="25"/>
      <c r="H101" s="39"/>
      <c r="I101" s="25"/>
    </row>
    <row r="102" spans="1:9" ht="39" customHeight="1">
      <c r="A102" s="38" t="s">
        <v>148</v>
      </c>
      <c r="B102" s="48"/>
      <c r="C102" s="47"/>
      <c r="D102" s="48"/>
      <c r="E102" s="61">
        <v>0</v>
      </c>
      <c r="F102" s="48"/>
      <c r="G102" s="25"/>
      <c r="H102" s="39"/>
      <c r="I102" s="25"/>
    </row>
    <row r="103" spans="1:9" ht="17.25" customHeight="1">
      <c r="A103" s="11" t="s">
        <v>154</v>
      </c>
      <c r="B103" s="16">
        <f>B104</f>
        <v>60</v>
      </c>
      <c r="C103" s="25">
        <f>C104</f>
        <v>60</v>
      </c>
      <c r="D103" s="16"/>
      <c r="E103" s="59"/>
      <c r="F103" s="16"/>
      <c r="G103" s="25">
        <f t="shared" si="12"/>
        <v>0</v>
      </c>
      <c r="H103" s="39">
        <f t="shared" si="13"/>
        <v>0</v>
      </c>
      <c r="I103" s="25"/>
    </row>
    <row r="104" spans="1:9" ht="25.5" customHeight="1">
      <c r="A104" s="38" t="s">
        <v>155</v>
      </c>
      <c r="B104" s="48">
        <v>60</v>
      </c>
      <c r="C104" s="47">
        <v>60</v>
      </c>
      <c r="D104" s="48"/>
      <c r="E104" s="61"/>
      <c r="F104" s="48"/>
      <c r="G104" s="25">
        <f t="shared" si="12"/>
        <v>0</v>
      </c>
      <c r="H104" s="39">
        <f t="shared" si="13"/>
        <v>0</v>
      </c>
      <c r="I104" s="25"/>
    </row>
    <row r="105" spans="1:9" ht="26.25" customHeight="1">
      <c r="A105" s="11" t="s">
        <v>105</v>
      </c>
      <c r="B105" s="16"/>
      <c r="C105" s="25"/>
      <c r="D105" s="16"/>
      <c r="E105" s="59">
        <v>-1809.7</v>
      </c>
      <c r="F105" s="16">
        <v>-1501.4</v>
      </c>
      <c r="G105" s="25"/>
      <c r="H105" s="39"/>
      <c r="I105" s="25"/>
    </row>
    <row r="106" spans="1:9" ht="18.75" customHeight="1">
      <c r="A106" s="7" t="s">
        <v>14</v>
      </c>
      <c r="B106" s="19">
        <f>B47+B48</f>
        <v>269488.5</v>
      </c>
      <c r="C106" s="32">
        <f>C47+C48</f>
        <v>269488.5</v>
      </c>
      <c r="D106" s="19">
        <f>D47+D48</f>
        <v>27644.2</v>
      </c>
      <c r="E106" s="63">
        <f>E47+E48</f>
        <v>37665</v>
      </c>
      <c r="F106" s="19">
        <f>F47+F48</f>
        <v>34768.299999999996</v>
      </c>
      <c r="G106" s="25">
        <f>E106/B106*100</f>
        <v>13.976477660456755</v>
      </c>
      <c r="H106" s="39">
        <f>E106/C106*100</f>
        <v>13.976477660456755</v>
      </c>
      <c r="I106" s="25">
        <f>E106/F106*100</f>
        <v>108.33143984606667</v>
      </c>
    </row>
    <row r="107" spans="1:9" s="54" customFormat="1" ht="12" customHeight="1">
      <c r="A107" s="40"/>
      <c r="B107" s="41"/>
      <c r="C107" s="71"/>
      <c r="D107" s="41"/>
      <c r="E107" s="71"/>
      <c r="F107" s="41"/>
      <c r="G107" s="52"/>
      <c r="H107" s="53"/>
      <c r="I107" s="52"/>
    </row>
    <row r="108" spans="1:9" ht="16.5" customHeight="1">
      <c r="A108" s="79" t="s">
        <v>15</v>
      </c>
      <c r="B108" s="80"/>
      <c r="C108" s="80"/>
      <c r="D108" s="80"/>
      <c r="E108" s="80"/>
      <c r="F108" s="80"/>
      <c r="G108" s="80"/>
      <c r="H108" s="80"/>
      <c r="I108" s="81"/>
    </row>
    <row r="109" spans="1:9" ht="24.75" customHeight="1">
      <c r="A109" s="11" t="s">
        <v>16</v>
      </c>
      <c r="B109" s="20">
        <v>17733.2</v>
      </c>
      <c r="C109" s="33">
        <v>17733.2</v>
      </c>
      <c r="D109" s="21">
        <v>1267.2</v>
      </c>
      <c r="E109" s="66">
        <v>2416.4</v>
      </c>
      <c r="F109" s="20">
        <v>1802.1</v>
      </c>
      <c r="G109" s="25">
        <f>E109/B109*100</f>
        <v>13.626418243746194</v>
      </c>
      <c r="H109" s="39">
        <f>E109/C109*100</f>
        <v>13.626418243746194</v>
      </c>
      <c r="I109" s="25">
        <f>E109/F109*100</f>
        <v>134.0880084346041</v>
      </c>
    </row>
    <row r="110" spans="1:9" ht="12.75">
      <c r="A110" s="38" t="s">
        <v>17</v>
      </c>
      <c r="B110" s="56">
        <v>15063.5</v>
      </c>
      <c r="C110" s="55">
        <v>15063.5</v>
      </c>
      <c r="D110" s="56">
        <v>678.6</v>
      </c>
      <c r="E110" s="65">
        <v>2119.6</v>
      </c>
      <c r="F110" s="56">
        <v>1497.9</v>
      </c>
      <c r="G110" s="25">
        <f>E110/B110*100</f>
        <v>14.071099014173333</v>
      </c>
      <c r="H110" s="39">
        <f>E110/C110*100</f>
        <v>14.071099014173333</v>
      </c>
      <c r="I110" s="25">
        <f>E110/F110*100</f>
        <v>141.50477334935573</v>
      </c>
    </row>
    <row r="111" spans="1:9" ht="12.75">
      <c r="A111" s="38" t="s">
        <v>56</v>
      </c>
      <c r="B111" s="56">
        <v>606.8</v>
      </c>
      <c r="C111" s="55">
        <v>606.8</v>
      </c>
      <c r="D111" s="56">
        <v>0.4</v>
      </c>
      <c r="E111" s="65">
        <v>32.1</v>
      </c>
      <c r="F111" s="56">
        <v>103.5</v>
      </c>
      <c r="G111" s="25">
        <f>E111/B111*100</f>
        <v>5.290046143704681</v>
      </c>
      <c r="H111" s="39">
        <f>E111/C111*100</f>
        <v>5.290046143704681</v>
      </c>
      <c r="I111" s="25">
        <f>E111/F111*100</f>
        <v>31.01449275362319</v>
      </c>
    </row>
    <row r="112" spans="1:9" ht="12.75">
      <c r="A112" s="38" t="s">
        <v>18</v>
      </c>
      <c r="B112" s="56">
        <f>B109-B110-B111</f>
        <v>2062.9000000000005</v>
      </c>
      <c r="C112" s="55">
        <f>C109-C110-C111</f>
        <v>2062.9000000000005</v>
      </c>
      <c r="D112" s="56">
        <f>D109-D110-D111</f>
        <v>588.2</v>
      </c>
      <c r="E112" s="65">
        <f>E109-E110-E111</f>
        <v>264.70000000000016</v>
      </c>
      <c r="F112" s="56">
        <f>F109-F110-F111</f>
        <v>200.69999999999982</v>
      </c>
      <c r="G112" s="25">
        <f>E112/B112*100</f>
        <v>12.831450870134281</v>
      </c>
      <c r="H112" s="39">
        <f>E112/C112*100</f>
        <v>12.831450870134281</v>
      </c>
      <c r="I112" s="25">
        <f>E112/F112*100</f>
        <v>131.88839063278544</v>
      </c>
    </row>
    <row r="113" spans="1:9" ht="12.75">
      <c r="A113" s="11" t="s">
        <v>106</v>
      </c>
      <c r="B113" s="21">
        <v>1025.9</v>
      </c>
      <c r="C113" s="34">
        <v>1025.9</v>
      </c>
      <c r="D113" s="21"/>
      <c r="E113" s="66">
        <v>171</v>
      </c>
      <c r="F113" s="21">
        <v>133.8</v>
      </c>
      <c r="G113" s="25">
        <f>E113/B113*100</f>
        <v>16.668291256457742</v>
      </c>
      <c r="H113" s="39">
        <f>E113/C113*100</f>
        <v>16.668291256457742</v>
      </c>
      <c r="I113" s="25">
        <f>E113/F113*100</f>
        <v>127.80269058295963</v>
      </c>
    </row>
    <row r="114" spans="1:9" ht="12.75">
      <c r="A114" s="14" t="s">
        <v>107</v>
      </c>
      <c r="B114" s="56"/>
      <c r="C114" s="55"/>
      <c r="D114" s="56"/>
      <c r="E114" s="65"/>
      <c r="F114" s="56"/>
      <c r="G114" s="25"/>
      <c r="H114" s="39"/>
      <c r="I114" s="25"/>
    </row>
    <row r="115" spans="1:9" ht="12.75">
      <c r="A115" s="15" t="s">
        <v>111</v>
      </c>
      <c r="B115" s="22">
        <v>1025.9</v>
      </c>
      <c r="C115" s="35">
        <v>1025.9</v>
      </c>
      <c r="D115" s="22"/>
      <c r="E115" s="67">
        <v>171</v>
      </c>
      <c r="F115" s="22">
        <v>133.8</v>
      </c>
      <c r="G115" s="25">
        <f aca="true" t="shared" si="15" ref="G115:G121">E115/B115*100</f>
        <v>16.668291256457742</v>
      </c>
      <c r="H115" s="39">
        <f aca="true" t="shared" si="16" ref="H115:H121">E115/C115*100</f>
        <v>16.668291256457742</v>
      </c>
      <c r="I115" s="25">
        <f>E115/F115*100</f>
        <v>127.80269058295963</v>
      </c>
    </row>
    <row r="116" spans="1:9" ht="25.5" customHeight="1">
      <c r="A116" s="11" t="s">
        <v>61</v>
      </c>
      <c r="B116" s="20">
        <v>1654</v>
      </c>
      <c r="C116" s="33">
        <v>1654</v>
      </c>
      <c r="D116" s="20">
        <v>0</v>
      </c>
      <c r="E116" s="64">
        <v>200.5</v>
      </c>
      <c r="F116" s="20">
        <v>35.7</v>
      </c>
      <c r="G116" s="25">
        <f t="shared" si="15"/>
        <v>12.122128174123338</v>
      </c>
      <c r="H116" s="39">
        <f t="shared" si="16"/>
        <v>12.122128174123338</v>
      </c>
      <c r="I116" s="25" t="s">
        <v>140</v>
      </c>
    </row>
    <row r="117" spans="1:9" ht="11.25" customHeight="1">
      <c r="A117" s="11" t="s">
        <v>136</v>
      </c>
      <c r="B117" s="20">
        <v>902.7</v>
      </c>
      <c r="C117" s="33">
        <v>902.7</v>
      </c>
      <c r="D117" s="20"/>
      <c r="E117" s="64">
        <v>115.4</v>
      </c>
      <c r="F117" s="20"/>
      <c r="G117" s="25">
        <f t="shared" si="15"/>
        <v>12.783870610391048</v>
      </c>
      <c r="H117" s="39">
        <f t="shared" si="16"/>
        <v>12.783870610391048</v>
      </c>
      <c r="I117" s="25"/>
    </row>
    <row r="118" spans="1:9" ht="11.25" customHeight="1">
      <c r="A118" s="11" t="s">
        <v>19</v>
      </c>
      <c r="B118" s="20">
        <f>B119+B120</f>
        <v>32444.5</v>
      </c>
      <c r="C118" s="33">
        <f>C119+C120</f>
        <v>32444.5</v>
      </c>
      <c r="D118" s="20">
        <f>D119+D120</f>
        <v>0</v>
      </c>
      <c r="E118" s="64">
        <f>E119+E120+E122+E124</f>
        <v>117.5</v>
      </c>
      <c r="F118" s="20">
        <v>341.6</v>
      </c>
      <c r="G118" s="25">
        <f t="shared" si="15"/>
        <v>0.3621569141148731</v>
      </c>
      <c r="H118" s="39">
        <f t="shared" si="16"/>
        <v>0.3621569141148731</v>
      </c>
      <c r="I118" s="25">
        <f>E118/F118*100</f>
        <v>34.39695550351288</v>
      </c>
    </row>
    <row r="119" spans="1:9" ht="12.75">
      <c r="A119" s="38" t="s">
        <v>113</v>
      </c>
      <c r="B119" s="56">
        <v>110</v>
      </c>
      <c r="C119" s="55">
        <v>110</v>
      </c>
      <c r="D119" s="56"/>
      <c r="E119" s="65">
        <v>0</v>
      </c>
      <c r="F119" s="56">
        <v>0</v>
      </c>
      <c r="G119" s="25">
        <f t="shared" si="15"/>
        <v>0</v>
      </c>
      <c r="H119" s="39">
        <f t="shared" si="16"/>
        <v>0</v>
      </c>
      <c r="I119" s="25"/>
    </row>
    <row r="120" spans="1:9" ht="11.25" customHeight="1">
      <c r="A120" s="38" t="s">
        <v>112</v>
      </c>
      <c r="B120" s="56">
        <v>32334.5</v>
      </c>
      <c r="C120" s="55">
        <v>32334.5</v>
      </c>
      <c r="D120" s="56"/>
      <c r="E120" s="65">
        <v>117.5</v>
      </c>
      <c r="F120" s="56">
        <v>341.6</v>
      </c>
      <c r="G120" s="25">
        <f t="shared" si="15"/>
        <v>0.36338894988325166</v>
      </c>
      <c r="H120" s="39">
        <f t="shared" si="16"/>
        <v>0.36338894988325166</v>
      </c>
      <c r="I120" s="25">
        <f>E120/F120*100</f>
        <v>34.39695550351288</v>
      </c>
    </row>
    <row r="121" spans="1:9" ht="0.75" customHeight="1">
      <c r="A121" s="38"/>
      <c r="B121" s="56"/>
      <c r="C121" s="55"/>
      <c r="D121" s="56"/>
      <c r="E121" s="65"/>
      <c r="F121" s="56"/>
      <c r="G121" s="25" t="e">
        <f t="shared" si="15"/>
        <v>#DIV/0!</v>
      </c>
      <c r="H121" s="39" t="e">
        <f t="shared" si="16"/>
        <v>#DIV/0!</v>
      </c>
      <c r="I121" s="25" t="e">
        <f>E121/F121*100</f>
        <v>#DIV/0!</v>
      </c>
    </row>
    <row r="122" spans="1:9" ht="18" customHeight="1">
      <c r="A122" s="38" t="s">
        <v>134</v>
      </c>
      <c r="B122" s="56"/>
      <c r="C122" s="55"/>
      <c r="D122" s="56"/>
      <c r="E122" s="65">
        <v>0</v>
      </c>
      <c r="F122" s="56"/>
      <c r="G122" s="25"/>
      <c r="H122" s="39"/>
      <c r="I122" s="25"/>
    </row>
    <row r="123" spans="1:9" ht="12.75" customHeight="1">
      <c r="A123" s="15" t="s">
        <v>109</v>
      </c>
      <c r="B123" s="56"/>
      <c r="C123" s="55"/>
      <c r="D123" s="56"/>
      <c r="E123" s="65">
        <v>0</v>
      </c>
      <c r="F123" s="56"/>
      <c r="G123" s="25"/>
      <c r="H123" s="39"/>
      <c r="I123" s="25"/>
    </row>
    <row r="124" spans="1:9" ht="21.75" customHeight="1">
      <c r="A124" s="38" t="s">
        <v>133</v>
      </c>
      <c r="B124" s="56"/>
      <c r="C124" s="55"/>
      <c r="D124" s="56"/>
      <c r="E124" s="65">
        <v>0</v>
      </c>
      <c r="F124" s="56"/>
      <c r="G124" s="25"/>
      <c r="H124" s="39"/>
      <c r="I124" s="25"/>
    </row>
    <row r="125" spans="1:9" ht="0.75" customHeight="1">
      <c r="A125" s="15"/>
      <c r="B125" s="56"/>
      <c r="C125" s="55"/>
      <c r="D125" s="56"/>
      <c r="E125" s="65"/>
      <c r="F125" s="56"/>
      <c r="G125" s="25" t="e">
        <f>E125/B125*100</f>
        <v>#DIV/0!</v>
      </c>
      <c r="H125" s="39" t="e">
        <f>E125/C125*100</f>
        <v>#DIV/0!</v>
      </c>
      <c r="I125" s="25"/>
    </row>
    <row r="126" spans="1:9" ht="12.75">
      <c r="A126" s="11" t="s">
        <v>20</v>
      </c>
      <c r="B126" s="20">
        <f>B127+B131+B130</f>
        <v>4288.5</v>
      </c>
      <c r="C126" s="33">
        <f>C127+C131+C130</f>
        <v>4288.5</v>
      </c>
      <c r="D126" s="20">
        <f>D127+D131+D130</f>
        <v>0</v>
      </c>
      <c r="E126" s="64">
        <f>E127+E130+E131</f>
        <v>0</v>
      </c>
      <c r="F126" s="20">
        <v>0</v>
      </c>
      <c r="G126" s="25">
        <f>E126/B126*100</f>
        <v>0</v>
      </c>
      <c r="H126" s="39">
        <f>E126/C126*100</f>
        <v>0</v>
      </c>
      <c r="I126" s="25"/>
    </row>
    <row r="127" spans="1:9" ht="12.75">
      <c r="A127" s="38" t="s">
        <v>21</v>
      </c>
      <c r="B127" s="56">
        <v>2788.5</v>
      </c>
      <c r="C127" s="55">
        <v>2788.5</v>
      </c>
      <c r="D127" s="56"/>
      <c r="E127" s="65">
        <v>0</v>
      </c>
      <c r="F127" s="56">
        <v>0</v>
      </c>
      <c r="G127" s="25">
        <f>E127/B127*100</f>
        <v>0</v>
      </c>
      <c r="H127" s="39">
        <f>E127/C127*100</f>
        <v>0</v>
      </c>
      <c r="I127" s="25"/>
    </row>
    <row r="128" spans="1:9" ht="10.5" customHeight="1">
      <c r="A128" s="15" t="s">
        <v>107</v>
      </c>
      <c r="B128" s="56"/>
      <c r="C128" s="55"/>
      <c r="D128" s="56"/>
      <c r="E128" s="65"/>
      <c r="F128" s="56"/>
      <c r="G128" s="25"/>
      <c r="H128" s="39"/>
      <c r="I128" s="25"/>
    </row>
    <row r="129" spans="1:9" ht="12.75">
      <c r="A129" s="15" t="s">
        <v>110</v>
      </c>
      <c r="B129" s="22">
        <v>1788.5</v>
      </c>
      <c r="C129" s="35">
        <v>1788.5</v>
      </c>
      <c r="D129" s="22"/>
      <c r="E129" s="67">
        <v>0</v>
      </c>
      <c r="F129" s="22"/>
      <c r="G129" s="25">
        <f>E129/B129*100</f>
        <v>0</v>
      </c>
      <c r="H129" s="39">
        <f>E129/C129*100</f>
        <v>0</v>
      </c>
      <c r="I129" s="25"/>
    </row>
    <row r="130" spans="1:9" ht="15" customHeight="1">
      <c r="A130" s="38" t="s">
        <v>22</v>
      </c>
      <c r="B130" s="56"/>
      <c r="C130" s="55"/>
      <c r="D130" s="56"/>
      <c r="E130" s="65">
        <v>0</v>
      </c>
      <c r="F130" s="56">
        <v>0</v>
      </c>
      <c r="G130" s="25"/>
      <c r="H130" s="39"/>
      <c r="I130" s="25"/>
    </row>
    <row r="131" spans="1:9" ht="11.25" customHeight="1">
      <c r="A131" s="38" t="s">
        <v>83</v>
      </c>
      <c r="B131" s="56">
        <v>1500</v>
      </c>
      <c r="C131" s="55">
        <v>1500</v>
      </c>
      <c r="D131" s="56"/>
      <c r="E131" s="65">
        <f>E133+E134</f>
        <v>0</v>
      </c>
      <c r="F131" s="56"/>
      <c r="G131" s="25">
        <f>E131/B131*100</f>
        <v>0</v>
      </c>
      <c r="H131" s="39">
        <f>E131/C131*100</f>
        <v>0</v>
      </c>
      <c r="I131" s="25"/>
    </row>
    <row r="132" spans="1:9" ht="11.25" customHeight="1">
      <c r="A132" s="15" t="s">
        <v>107</v>
      </c>
      <c r="B132" s="23"/>
      <c r="C132" s="36"/>
      <c r="D132" s="23"/>
      <c r="E132" s="68"/>
      <c r="F132" s="23"/>
      <c r="G132" s="25"/>
      <c r="H132" s="39"/>
      <c r="I132" s="25"/>
    </row>
    <row r="133" spans="1:9" ht="12" customHeight="1">
      <c r="A133" s="15" t="s">
        <v>109</v>
      </c>
      <c r="B133" s="23">
        <v>0</v>
      </c>
      <c r="C133" s="36">
        <v>0</v>
      </c>
      <c r="D133" s="23"/>
      <c r="E133" s="68">
        <v>0</v>
      </c>
      <c r="F133" s="23"/>
      <c r="G133" s="25"/>
      <c r="H133" s="39"/>
      <c r="I133" s="25"/>
    </row>
    <row r="134" spans="1:9" ht="14.25" customHeight="1">
      <c r="A134" s="38" t="s">
        <v>108</v>
      </c>
      <c r="B134" s="23">
        <v>0</v>
      </c>
      <c r="C134" s="36">
        <v>0</v>
      </c>
      <c r="D134" s="23"/>
      <c r="E134" s="68">
        <v>0</v>
      </c>
      <c r="F134" s="23"/>
      <c r="G134" s="25"/>
      <c r="H134" s="39"/>
      <c r="I134" s="25"/>
    </row>
    <row r="135" spans="1:9" ht="12.75">
      <c r="A135" s="11" t="s">
        <v>23</v>
      </c>
      <c r="B135" s="20">
        <v>182878</v>
      </c>
      <c r="C135" s="33">
        <v>182878</v>
      </c>
      <c r="D135" s="20">
        <v>3486.7</v>
      </c>
      <c r="E135" s="64">
        <v>30407.8</v>
      </c>
      <c r="F135" s="20">
        <v>16144.8</v>
      </c>
      <c r="G135" s="25">
        <f>E135/B135*100</f>
        <v>16.627369065715943</v>
      </c>
      <c r="H135" s="39">
        <f>E135/C135*100</f>
        <v>16.627369065715943</v>
      </c>
      <c r="I135" s="25">
        <f>E135/F135*100</f>
        <v>188.34423467618058</v>
      </c>
    </row>
    <row r="136" spans="1:9" ht="12.75">
      <c r="A136" s="38" t="s">
        <v>17</v>
      </c>
      <c r="B136" s="56">
        <v>7620.4</v>
      </c>
      <c r="C136" s="55">
        <v>7620.4</v>
      </c>
      <c r="D136" s="56"/>
      <c r="E136" s="65">
        <v>790.6</v>
      </c>
      <c r="F136" s="56">
        <v>12457.6</v>
      </c>
      <c r="G136" s="25">
        <f>E136/B136*100</f>
        <v>10.374783475933022</v>
      </c>
      <c r="H136" s="39">
        <f>E136/C136*100</f>
        <v>10.374783475933022</v>
      </c>
      <c r="I136" s="25">
        <f>E136/F136*100</f>
        <v>6.346326740303108</v>
      </c>
    </row>
    <row r="137" spans="1:9" ht="12" customHeight="1">
      <c r="A137" s="38" t="s">
        <v>55</v>
      </c>
      <c r="B137" s="56">
        <v>0</v>
      </c>
      <c r="C137" s="55">
        <v>0</v>
      </c>
      <c r="D137" s="56"/>
      <c r="E137" s="65">
        <v>0</v>
      </c>
      <c r="F137" s="56">
        <v>1291.6</v>
      </c>
      <c r="G137" s="25"/>
      <c r="H137" s="39"/>
      <c r="I137" s="25">
        <f>E137/F137*100</f>
        <v>0</v>
      </c>
    </row>
    <row r="138" spans="1:9" ht="12.75" customHeight="1">
      <c r="A138" s="38" t="s">
        <v>18</v>
      </c>
      <c r="B138" s="56">
        <f>B135-B136-B137-B139</f>
        <v>175257.6</v>
      </c>
      <c r="C138" s="55">
        <f>C135-C136-C137-C139</f>
        <v>175257.6</v>
      </c>
      <c r="D138" s="56">
        <f>D135-D136-D137-D139</f>
        <v>3486.7</v>
      </c>
      <c r="E138" s="65">
        <v>0</v>
      </c>
      <c r="F138" s="56">
        <f>F135-F136-F137-F139</f>
        <v>2395.599999999999</v>
      </c>
      <c r="G138" s="25">
        <f>E138/B138*100</f>
        <v>0</v>
      </c>
      <c r="H138" s="39">
        <f>E138/C138*100</f>
        <v>0</v>
      </c>
      <c r="I138" s="25">
        <f>E138/F138*100</f>
        <v>0</v>
      </c>
    </row>
    <row r="139" spans="1:9" ht="12" customHeight="1">
      <c r="A139" s="38" t="s">
        <v>124</v>
      </c>
      <c r="B139" s="56">
        <v>0</v>
      </c>
      <c r="C139" s="55">
        <v>0</v>
      </c>
      <c r="D139" s="56"/>
      <c r="E139" s="65">
        <v>0</v>
      </c>
      <c r="F139" s="56"/>
      <c r="G139" s="25"/>
      <c r="H139" s="39"/>
      <c r="I139" s="25"/>
    </row>
    <row r="140" spans="1:9" ht="12" customHeight="1">
      <c r="A140" s="38" t="s">
        <v>156</v>
      </c>
      <c r="B140" s="56">
        <v>8056.8</v>
      </c>
      <c r="C140" s="55">
        <v>8056.8</v>
      </c>
      <c r="D140" s="56"/>
      <c r="E140" s="65">
        <v>825.5</v>
      </c>
      <c r="F140" s="56"/>
      <c r="G140" s="25">
        <f>E140/B140*100</f>
        <v>10.246003376030185</v>
      </c>
      <c r="H140" s="39">
        <f>E140/C140*100</f>
        <v>10.246003376030185</v>
      </c>
      <c r="I140" s="25"/>
    </row>
    <row r="141" spans="1:9" ht="14.25" customHeight="1">
      <c r="A141" s="11" t="s">
        <v>114</v>
      </c>
      <c r="B141" s="21">
        <v>4965.8</v>
      </c>
      <c r="C141" s="34">
        <v>4965.8</v>
      </c>
      <c r="D141" s="21">
        <f>D142+D149</f>
        <v>0</v>
      </c>
      <c r="E141" s="66">
        <v>993.1</v>
      </c>
      <c r="F141" s="21">
        <v>743.1</v>
      </c>
      <c r="G141" s="25">
        <f>E141/B141*100</f>
        <v>19.99879173547062</v>
      </c>
      <c r="H141" s="39">
        <f>E141/C141*100</f>
        <v>19.99879173547062</v>
      </c>
      <c r="I141" s="25">
        <f>E141/F141*100</f>
        <v>133.642847530615</v>
      </c>
    </row>
    <row r="142" spans="1:9" ht="12" customHeight="1">
      <c r="A142" s="38" t="s">
        <v>63</v>
      </c>
      <c r="B142" s="56">
        <v>4865.8</v>
      </c>
      <c r="C142" s="55">
        <v>4865.8</v>
      </c>
      <c r="D142" s="56"/>
      <c r="E142" s="65">
        <v>973.1</v>
      </c>
      <c r="F142" s="56">
        <v>743.1</v>
      </c>
      <c r="G142" s="25">
        <f>E142/B142*100</f>
        <v>19.998766903695177</v>
      </c>
      <c r="H142" s="39">
        <f>E142/C142*100</f>
        <v>19.998766903695177</v>
      </c>
      <c r="I142" s="25">
        <f>E142/F142*100</f>
        <v>130.9514197281658</v>
      </c>
    </row>
    <row r="143" spans="1:9" ht="10.5" customHeight="1">
      <c r="A143" s="38" t="s">
        <v>17</v>
      </c>
      <c r="B143" s="56">
        <v>0</v>
      </c>
      <c r="C143" s="55">
        <v>0</v>
      </c>
      <c r="D143" s="56"/>
      <c r="E143" s="65">
        <v>0</v>
      </c>
      <c r="F143" s="56">
        <v>443.4</v>
      </c>
      <c r="G143" s="25"/>
      <c r="H143" s="39"/>
      <c r="I143" s="25">
        <f>E143/F143*100</f>
        <v>0</v>
      </c>
    </row>
    <row r="144" spans="1:9" ht="14.25" customHeight="1">
      <c r="A144" s="38" t="s">
        <v>55</v>
      </c>
      <c r="B144" s="56">
        <v>0</v>
      </c>
      <c r="C144" s="55">
        <v>0</v>
      </c>
      <c r="D144" s="56"/>
      <c r="E144" s="65">
        <v>0</v>
      </c>
      <c r="F144" s="56">
        <v>53.6</v>
      </c>
      <c r="G144" s="25"/>
      <c r="H144" s="39"/>
      <c r="I144" s="25"/>
    </row>
    <row r="145" spans="1:9" ht="10.5" customHeight="1">
      <c r="A145" s="38" t="s">
        <v>18</v>
      </c>
      <c r="B145" s="56">
        <f>B142-B143-B144-B146</f>
        <v>4865.8</v>
      </c>
      <c r="C145" s="55">
        <f>C142-C143-C144-C146</f>
        <v>4865.8</v>
      </c>
      <c r="D145" s="56">
        <f>D142-D143-D144-D146</f>
        <v>0</v>
      </c>
      <c r="E145" s="65">
        <f>E142-E143-E144-E146</f>
        <v>973.1</v>
      </c>
      <c r="F145" s="56">
        <f>F142-F143-F144</f>
        <v>246.10000000000005</v>
      </c>
      <c r="G145" s="25">
        <f>E145/B145*100</f>
        <v>19.998766903695177</v>
      </c>
      <c r="H145" s="39">
        <f>E145/C145*100</f>
        <v>19.998766903695177</v>
      </c>
      <c r="I145" s="25" t="s">
        <v>139</v>
      </c>
    </row>
    <row r="146" spans="1:9" ht="12.75">
      <c r="A146" s="38" t="s">
        <v>125</v>
      </c>
      <c r="B146" s="56">
        <v>0</v>
      </c>
      <c r="C146" s="55">
        <v>0</v>
      </c>
      <c r="D146" s="56"/>
      <c r="E146" s="65"/>
      <c r="F146" s="56">
        <v>0</v>
      </c>
      <c r="G146" s="25"/>
      <c r="H146" s="39"/>
      <c r="I146" s="25"/>
    </row>
    <row r="147" spans="1:9" ht="12.75">
      <c r="A147" s="15" t="s">
        <v>107</v>
      </c>
      <c r="B147" s="56"/>
      <c r="C147" s="55"/>
      <c r="D147" s="56"/>
      <c r="E147" s="65"/>
      <c r="F147" s="56"/>
      <c r="G147" s="25"/>
      <c r="H147" s="39"/>
      <c r="I147" s="25"/>
    </row>
    <row r="148" spans="1:9" ht="9.75" customHeight="1">
      <c r="A148" s="15" t="s">
        <v>109</v>
      </c>
      <c r="B148" s="56"/>
      <c r="C148" s="55"/>
      <c r="D148" s="23"/>
      <c r="E148" s="68">
        <v>0</v>
      </c>
      <c r="F148" s="56"/>
      <c r="G148" s="25"/>
      <c r="H148" s="39"/>
      <c r="I148" s="25"/>
    </row>
    <row r="149" spans="1:9" ht="15.75" customHeight="1">
      <c r="A149" s="38" t="s">
        <v>115</v>
      </c>
      <c r="B149" s="56">
        <v>100</v>
      </c>
      <c r="C149" s="55">
        <v>100</v>
      </c>
      <c r="D149" s="56"/>
      <c r="E149" s="65">
        <v>20</v>
      </c>
      <c r="F149" s="56">
        <v>0</v>
      </c>
      <c r="G149" s="25">
        <f>E149/B149*100</f>
        <v>20</v>
      </c>
      <c r="H149" s="39">
        <f>E149/C149*100</f>
        <v>20</v>
      </c>
      <c r="I149" s="25"/>
    </row>
    <row r="150" spans="1:9" ht="16.5" customHeight="1">
      <c r="A150" s="11" t="s">
        <v>118</v>
      </c>
      <c r="B150" s="20">
        <v>0</v>
      </c>
      <c r="C150" s="33">
        <v>0</v>
      </c>
      <c r="D150" s="20" t="e">
        <f>#REF!+#REF!+#REF!</f>
        <v>#REF!</v>
      </c>
      <c r="E150" s="64">
        <v>0</v>
      </c>
      <c r="F150" s="20">
        <v>3159.9</v>
      </c>
      <c r="G150" s="25"/>
      <c r="H150" s="39"/>
      <c r="I150" s="25">
        <f>E150/F150*100</f>
        <v>0</v>
      </c>
    </row>
    <row r="151" spans="1:9" ht="13.5" customHeight="1">
      <c r="A151" s="38" t="s">
        <v>17</v>
      </c>
      <c r="B151" s="56">
        <v>0</v>
      </c>
      <c r="C151" s="55">
        <v>0</v>
      </c>
      <c r="D151" s="56"/>
      <c r="E151" s="65">
        <v>0</v>
      </c>
      <c r="F151" s="56">
        <v>915</v>
      </c>
      <c r="G151" s="25"/>
      <c r="H151" s="39"/>
      <c r="I151" s="25">
        <f>E151/F151*100</f>
        <v>0</v>
      </c>
    </row>
    <row r="152" spans="1:9" ht="14.25" customHeight="1">
      <c r="A152" s="38" t="s">
        <v>56</v>
      </c>
      <c r="B152" s="56">
        <v>0</v>
      </c>
      <c r="C152" s="55">
        <v>0</v>
      </c>
      <c r="D152" s="56"/>
      <c r="E152" s="65">
        <v>0</v>
      </c>
      <c r="F152" s="56">
        <v>806.3</v>
      </c>
      <c r="G152" s="25"/>
      <c r="H152" s="39"/>
      <c r="I152" s="25">
        <f>E152/F152*100</f>
        <v>0</v>
      </c>
    </row>
    <row r="153" spans="1:9" ht="15" customHeight="1">
      <c r="A153" s="38" t="s">
        <v>18</v>
      </c>
      <c r="B153" s="56">
        <v>0</v>
      </c>
      <c r="C153" s="55">
        <v>0</v>
      </c>
      <c r="D153" s="56" t="e">
        <f>D150-D151-D152-D154</f>
        <v>#REF!</v>
      </c>
      <c r="E153" s="65">
        <f>E150-E151-E152-E154</f>
        <v>0</v>
      </c>
      <c r="F153" s="56">
        <f>F150-F151-F152</f>
        <v>1438.6000000000001</v>
      </c>
      <c r="G153" s="25"/>
      <c r="H153" s="39"/>
      <c r="I153" s="25">
        <f>E153/F153*100</f>
        <v>0</v>
      </c>
    </row>
    <row r="154" spans="1:9" ht="15" customHeight="1">
      <c r="A154" s="38" t="s">
        <v>126</v>
      </c>
      <c r="B154" s="56">
        <v>0</v>
      </c>
      <c r="C154" s="55">
        <v>0</v>
      </c>
      <c r="D154" s="56"/>
      <c r="E154" s="65">
        <v>0</v>
      </c>
      <c r="F154" s="56"/>
      <c r="G154" s="25"/>
      <c r="H154" s="39"/>
      <c r="I154" s="25"/>
    </row>
    <row r="155" spans="1:9" ht="15" customHeight="1">
      <c r="A155" s="38" t="s">
        <v>146</v>
      </c>
      <c r="B155" s="56"/>
      <c r="C155" s="55"/>
      <c r="D155" s="56"/>
      <c r="E155" s="65">
        <v>0</v>
      </c>
      <c r="F155" s="56">
        <v>0</v>
      </c>
      <c r="G155" s="25"/>
      <c r="H155" s="39"/>
      <c r="I155" s="25"/>
    </row>
    <row r="156" spans="1:9" ht="12.75">
      <c r="A156" s="11" t="s">
        <v>24</v>
      </c>
      <c r="B156" s="20">
        <f>B157+B158+B161</f>
        <v>4113</v>
      </c>
      <c r="C156" s="33">
        <f>C157+C158+C161</f>
        <v>4113</v>
      </c>
      <c r="D156" s="20">
        <f>D157+D158+D161</f>
        <v>0</v>
      </c>
      <c r="E156" s="64">
        <f>E157+E158+E161</f>
        <v>133</v>
      </c>
      <c r="F156" s="20">
        <f>F157+F158+F161</f>
        <v>99.80000000000001</v>
      </c>
      <c r="G156" s="25">
        <f>E156/B156*100</f>
        <v>3.233649404327741</v>
      </c>
      <c r="H156" s="39">
        <f>E156/C156*100</f>
        <v>3.233649404327741</v>
      </c>
      <c r="I156" s="25">
        <f>E156/F156*100</f>
        <v>133.26653306613224</v>
      </c>
    </row>
    <row r="157" spans="1:9" ht="10.5" customHeight="1">
      <c r="A157" s="38" t="s">
        <v>25</v>
      </c>
      <c r="B157" s="56">
        <v>280.1</v>
      </c>
      <c r="C157" s="55">
        <v>280.1</v>
      </c>
      <c r="D157" s="56"/>
      <c r="E157" s="65">
        <v>10.6</v>
      </c>
      <c r="F157" s="56">
        <v>10.9</v>
      </c>
      <c r="G157" s="25">
        <f>E157/B157*100</f>
        <v>3.784362727597286</v>
      </c>
      <c r="H157" s="39">
        <f>E157/C157*100</f>
        <v>3.784362727597286</v>
      </c>
      <c r="I157" s="25">
        <f>E157/F157*100</f>
        <v>97.24770642201834</v>
      </c>
    </row>
    <row r="158" spans="1:9" ht="15" customHeight="1">
      <c r="A158" s="38" t="s">
        <v>26</v>
      </c>
      <c r="B158" s="56">
        <v>1622.7</v>
      </c>
      <c r="C158" s="55">
        <v>1622.7</v>
      </c>
      <c r="D158" s="56"/>
      <c r="E158" s="65">
        <v>0.4</v>
      </c>
      <c r="F158" s="56">
        <v>0</v>
      </c>
      <c r="G158" s="25">
        <f>E158/B158*100</f>
        <v>0.024650274234300856</v>
      </c>
      <c r="H158" s="39">
        <f>E158/C158*100</f>
        <v>0.024650274234300856</v>
      </c>
      <c r="I158" s="25"/>
    </row>
    <row r="159" spans="1:9" ht="12.75" customHeight="1">
      <c r="A159" s="15" t="s">
        <v>107</v>
      </c>
      <c r="B159" s="56"/>
      <c r="C159" s="55"/>
      <c r="D159" s="56"/>
      <c r="E159" s="65"/>
      <c r="F159" s="56"/>
      <c r="G159" s="25"/>
      <c r="H159" s="39"/>
      <c r="I159" s="25"/>
    </row>
    <row r="160" spans="1:9" ht="10.5" customHeight="1">
      <c r="A160" s="15" t="s">
        <v>109</v>
      </c>
      <c r="B160" s="22">
        <v>1611.4</v>
      </c>
      <c r="C160" s="35">
        <v>1611.4</v>
      </c>
      <c r="D160" s="22"/>
      <c r="E160" s="67">
        <v>0</v>
      </c>
      <c r="F160" s="22"/>
      <c r="G160" s="25">
        <f>E160/B160*100</f>
        <v>0</v>
      </c>
      <c r="H160" s="39">
        <f>E160/C160*100</f>
        <v>0</v>
      </c>
      <c r="I160" s="25"/>
    </row>
    <row r="161" spans="1:9" ht="15.75" customHeight="1">
      <c r="A161" s="38" t="s">
        <v>69</v>
      </c>
      <c r="B161" s="56">
        <v>2210.2</v>
      </c>
      <c r="C161" s="55">
        <v>2210.2</v>
      </c>
      <c r="D161" s="56"/>
      <c r="E161" s="65">
        <v>122</v>
      </c>
      <c r="F161" s="56">
        <v>88.9</v>
      </c>
      <c r="G161" s="25">
        <f>E161/B161*100</f>
        <v>5.519862455886345</v>
      </c>
      <c r="H161" s="39">
        <f>E161/C161*100</f>
        <v>5.519862455886345</v>
      </c>
      <c r="I161" s="25">
        <f>E161/F161*100</f>
        <v>137.23284589426322</v>
      </c>
    </row>
    <row r="162" spans="1:9" ht="11.25" customHeight="1">
      <c r="A162" s="15" t="s">
        <v>109</v>
      </c>
      <c r="B162" s="56">
        <v>742.3</v>
      </c>
      <c r="C162" s="55">
        <v>742.3</v>
      </c>
      <c r="D162" s="56"/>
      <c r="E162" s="65">
        <v>0</v>
      </c>
      <c r="F162" s="56"/>
      <c r="G162" s="25">
        <f>E162/B162*100</f>
        <v>0</v>
      </c>
      <c r="H162" s="39">
        <f>E162/C162*100</f>
        <v>0</v>
      </c>
      <c r="I162" s="25"/>
    </row>
    <row r="163" spans="1:9" ht="15" customHeight="1">
      <c r="A163" s="11" t="s">
        <v>95</v>
      </c>
      <c r="B163" s="21">
        <v>180</v>
      </c>
      <c r="C163" s="34">
        <v>180</v>
      </c>
      <c r="D163" s="21">
        <f>D165+D166</f>
        <v>0</v>
      </c>
      <c r="E163" s="66">
        <v>36</v>
      </c>
      <c r="F163" s="21">
        <v>47.3</v>
      </c>
      <c r="G163" s="25">
        <f>E163/B163*100</f>
        <v>20</v>
      </c>
      <c r="H163" s="39">
        <f>E163/C163*100</f>
        <v>20</v>
      </c>
      <c r="I163" s="25">
        <f>E163/F163*100</f>
        <v>76.10993657505286</v>
      </c>
    </row>
    <row r="164" spans="1:9" ht="12.75" customHeight="1" hidden="1">
      <c r="A164" s="38" t="s">
        <v>122</v>
      </c>
      <c r="B164" s="21"/>
      <c r="C164" s="34"/>
      <c r="D164" s="56"/>
      <c r="E164" s="65">
        <v>0</v>
      </c>
      <c r="F164" s="21"/>
      <c r="G164" s="25"/>
      <c r="H164" s="39"/>
      <c r="I164" s="25"/>
    </row>
    <row r="165" spans="1:9" ht="10.5" customHeight="1" hidden="1">
      <c r="A165" s="38" t="s">
        <v>116</v>
      </c>
      <c r="B165" s="56">
        <v>0</v>
      </c>
      <c r="C165" s="55">
        <v>0</v>
      </c>
      <c r="D165" s="56"/>
      <c r="E165" s="65"/>
      <c r="F165" s="56"/>
      <c r="G165" s="25"/>
      <c r="H165" s="39"/>
      <c r="I165" s="25"/>
    </row>
    <row r="166" spans="1:9" ht="9.75" customHeight="1" hidden="1">
      <c r="A166" s="38" t="s">
        <v>117</v>
      </c>
      <c r="B166" s="56">
        <v>180</v>
      </c>
      <c r="C166" s="55">
        <v>180</v>
      </c>
      <c r="D166" s="56"/>
      <c r="E166" s="65">
        <v>36</v>
      </c>
      <c r="F166" s="56">
        <v>47.3</v>
      </c>
      <c r="G166" s="25">
        <f>E166/B166*100</f>
        <v>20</v>
      </c>
      <c r="H166" s="39">
        <f>E166/C166*100</f>
        <v>20</v>
      </c>
      <c r="I166" s="25">
        <f>E166/F166*100</f>
        <v>76.10993657505286</v>
      </c>
    </row>
    <row r="167" spans="1:9" ht="12" customHeight="1">
      <c r="A167" s="11" t="s">
        <v>27</v>
      </c>
      <c r="B167" s="20">
        <v>24205.6</v>
      </c>
      <c r="C167" s="33">
        <v>24205.6</v>
      </c>
      <c r="D167" s="20">
        <v>1382.3</v>
      </c>
      <c r="E167" s="64">
        <f>E169+E168</f>
        <v>4336.2</v>
      </c>
      <c r="F167" s="20">
        <v>3500.6</v>
      </c>
      <c r="G167" s="25">
        <f>E167/B167*100</f>
        <v>17.914036421323992</v>
      </c>
      <c r="H167" s="39">
        <f>E167/C167*100</f>
        <v>17.914036421323992</v>
      </c>
      <c r="I167" s="25">
        <f>E167/F167*100</f>
        <v>123.87019368108325</v>
      </c>
    </row>
    <row r="168" spans="1:9" ht="12.75">
      <c r="A168" s="38" t="s">
        <v>119</v>
      </c>
      <c r="B168" s="56">
        <v>23255.6</v>
      </c>
      <c r="C168" s="55">
        <v>23255.6</v>
      </c>
      <c r="D168" s="56"/>
      <c r="E168" s="65">
        <v>4086.2</v>
      </c>
      <c r="F168" s="56">
        <v>3500.6</v>
      </c>
      <c r="G168" s="25">
        <f>E168/B168*100</f>
        <v>17.570821651559196</v>
      </c>
      <c r="H168" s="39">
        <f>E168/C168*100</f>
        <v>17.570821651559196</v>
      </c>
      <c r="I168" s="25">
        <f>E168/F168*100</f>
        <v>116.72856081814547</v>
      </c>
    </row>
    <row r="169" spans="1:9" ht="22.5" customHeight="1">
      <c r="A169" s="38" t="s">
        <v>120</v>
      </c>
      <c r="B169" s="56">
        <v>950</v>
      </c>
      <c r="C169" s="55">
        <v>950</v>
      </c>
      <c r="D169" s="56"/>
      <c r="E169" s="65">
        <v>250</v>
      </c>
      <c r="F169" s="56"/>
      <c r="G169" s="25">
        <f>E169/B169*100</f>
        <v>26.31578947368421</v>
      </c>
      <c r="H169" s="39">
        <f>E169/C169*100</f>
        <v>26.31578947368421</v>
      </c>
      <c r="I169" s="25"/>
    </row>
    <row r="170" spans="1:9" ht="12.75" customHeight="1">
      <c r="A170" s="11" t="s">
        <v>28</v>
      </c>
      <c r="B170" s="21">
        <f>B109+B116+B118+B126+B135+B141+B150+B156+B167+B113+B163</f>
        <v>273488.5</v>
      </c>
      <c r="C170" s="34">
        <f>C109+C116+C118+C126+C135+C141+C150+C156+C167+C113+C163</f>
        <v>273488.5</v>
      </c>
      <c r="D170" s="21" t="e">
        <f>D109+D116+D118+D126+D135+D141+D150+D156+D167+D113+D163</f>
        <v>#REF!</v>
      </c>
      <c r="E170" s="66">
        <f>E109+E116+E118+E126+E135+E141+E150+E156+E167+E113+E163</f>
        <v>38811.49999999999</v>
      </c>
      <c r="F170" s="21">
        <f>F109+F116+F118+F126+F135+F141+F150+F156+F167+F113+F163+F155</f>
        <v>26008.699999999997</v>
      </c>
      <c r="G170" s="25">
        <f>E170/B170*100</f>
        <v>14.191273124829742</v>
      </c>
      <c r="H170" s="39">
        <f>E170/C170*100</f>
        <v>14.191273124829742</v>
      </c>
      <c r="I170" s="25">
        <f>E170/F170*100</f>
        <v>149.2250669968126</v>
      </c>
    </row>
    <row r="171" spans="1:9" ht="9.75" customHeight="1">
      <c r="A171" s="15" t="s">
        <v>107</v>
      </c>
      <c r="B171" s="21"/>
      <c r="C171" s="34"/>
      <c r="D171" s="21"/>
      <c r="E171" s="66"/>
      <c r="F171" s="21"/>
      <c r="G171" s="25"/>
      <c r="H171" s="39"/>
      <c r="I171" s="25"/>
    </row>
    <row r="172" spans="1:9" ht="12" customHeight="1">
      <c r="A172" s="15" t="s">
        <v>109</v>
      </c>
      <c r="B172" s="22">
        <f>B115+B129+B133+B160+B167+B162</f>
        <v>29373.699999999997</v>
      </c>
      <c r="C172" s="35">
        <f>C115+C129+C133+C160+C167+C162</f>
        <v>29373.699999999997</v>
      </c>
      <c r="D172" s="22">
        <f>D115+D129+D133+D160+D167+D125+D148</f>
        <v>1382.3</v>
      </c>
      <c r="E172" s="67">
        <f>E115+E129+E133+E160+E167+E125+E148+E123+E162</f>
        <v>4507.2</v>
      </c>
      <c r="F172" s="22">
        <f>F115+F129+F133+F160+F167+F125+F148</f>
        <v>3634.4</v>
      </c>
      <c r="G172" s="25">
        <f>E172/B172*100</f>
        <v>15.344338643071865</v>
      </c>
      <c r="H172" s="39">
        <f>E172/C172*100</f>
        <v>15.344338643071865</v>
      </c>
      <c r="I172" s="25">
        <f>E172/F172*100</f>
        <v>124.01496808276468</v>
      </c>
    </row>
    <row r="173" spans="1:9" ht="22.5" customHeight="1">
      <c r="A173" s="11" t="s">
        <v>32</v>
      </c>
      <c r="B173" s="24">
        <f>B106-B170</f>
        <v>-4000</v>
      </c>
      <c r="C173" s="37">
        <f>C106-C170</f>
        <v>-4000</v>
      </c>
      <c r="D173" s="24" t="e">
        <f>D106-D170</f>
        <v>#REF!</v>
      </c>
      <c r="E173" s="69">
        <f>E106-E170</f>
        <v>-1146.4999999999927</v>
      </c>
      <c r="F173" s="24">
        <f>F106-F170</f>
        <v>8759.599999999999</v>
      </c>
      <c r="G173" s="25"/>
      <c r="H173" s="39"/>
      <c r="I173" s="25"/>
    </row>
    <row r="174" ht="15" customHeight="1">
      <c r="A174" s="1"/>
    </row>
    <row r="175" ht="0.75" customHeight="1" hidden="1"/>
    <row r="176" spans="1:8" ht="12.75">
      <c r="A176" s="13" t="s">
        <v>127</v>
      </c>
      <c r="F176" s="82" t="s">
        <v>128</v>
      </c>
      <c r="G176" s="82"/>
      <c r="H176" s="82"/>
    </row>
  </sheetData>
  <mergeCells count="4">
    <mergeCell ref="A1:I1"/>
    <mergeCell ref="G3:I3"/>
    <mergeCell ref="A108:I108"/>
    <mergeCell ref="F176:H176"/>
  </mergeCells>
  <printOptions/>
  <pageMargins left="1.1811023622047245" right="0.984251968503937" top="0.984251968503937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RAIFO</cp:lastModifiedBy>
  <cp:lastPrinted>2012-02-07T04:54:34Z</cp:lastPrinted>
  <dcterms:created xsi:type="dcterms:W3CDTF">2006-03-13T07:15:44Z</dcterms:created>
  <dcterms:modified xsi:type="dcterms:W3CDTF">2012-04-04T07:32:42Z</dcterms:modified>
  <cp:category/>
  <cp:version/>
  <cp:contentType/>
  <cp:contentStatus/>
</cp:coreProperties>
</file>