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8625" activeTab="2"/>
  </bookViews>
  <sheets>
    <sheet name="Лист1" sheetId="1" r:id="rId1"/>
    <sheet name="Лист3" sheetId="2" r:id="rId2"/>
    <sheet name="расчет" sheetId="3" r:id="rId3"/>
  </sheets>
  <definedNames/>
  <calcPr fullCalcOnLoad="1"/>
</workbook>
</file>

<file path=xl/sharedStrings.xml><?xml version="1.0" encoding="utf-8"?>
<sst xmlns="http://schemas.openxmlformats.org/spreadsheetml/2006/main" count="308" uniqueCount="101">
  <si>
    <t>Адрес многоквартирного дома (улица, № дома)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</si>
  <si>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</si>
  <si>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</si>
  <si>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</si>
  <si>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</si>
  <si>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ед.</t>
  </si>
  <si>
    <t>комплексный ремонт (всего)</t>
  </si>
  <si>
    <t>Контрольная сумма по горизонтали</t>
  </si>
  <si>
    <t>№ 
пп</t>
  </si>
  <si>
    <t>кв. м</t>
  </si>
  <si>
    <t>кв.м</t>
  </si>
  <si>
    <t>№ пп</t>
  </si>
  <si>
    <t>Адрес многоквартирного дома</t>
  </si>
  <si>
    <t>Год</t>
  </si>
  <si>
    <t xml:space="preserve">Площадь помещений, </t>
  </si>
  <si>
    <t>кв. метров</t>
  </si>
  <si>
    <t>Виды выполняемых работ</t>
  </si>
  <si>
    <t xml:space="preserve">Стоимость капитального ремонта, </t>
  </si>
  <si>
    <t>Удельная стоимость капитального ремонта</t>
  </si>
  <si>
    <t>Группа капитальности</t>
  </si>
  <si>
    <t>ввода в эксплуатацию</t>
  </si>
  <si>
    <t>последнего комплек­сного капитального ремонта</t>
  </si>
  <si>
    <t>общая площадь жилых и нежилых помещений – всего</t>
  </si>
  <si>
    <t xml:space="preserve">в том числе </t>
  </si>
  <si>
    <t>жилых</t>
  </si>
  <si>
    <t>всего</t>
  </si>
  <si>
    <t>за счет средств Фонда содействия реформированию жилищно-ком­мунального хозяйства</t>
  </si>
  <si>
    <t>за счет средств республиканского бюджета Чувашской Республики</t>
  </si>
  <si>
    <t>за счет средств местного бюджета</t>
  </si>
  <si>
    <t>находящихся в собственности граждан</t>
  </si>
  <si>
    <t>Виды работ по капитальному ремонту многоквартирных домов, предусмотренные пунктом 3 ст. 15 Федерального закона  "О Фонде содействия реформированию жилищно-коммунального хозяйства"</t>
  </si>
  <si>
    <t xml:space="preserve">за счет  средств ТСЖ, ЖК, ЖСК или собственников помещений  </t>
  </si>
  <si>
    <t>руб.</t>
  </si>
  <si>
    <t>руб./кв. м</t>
  </si>
  <si>
    <t>рублей</t>
  </si>
  <si>
    <t>Удельная стоимость капитального ремонта, руб./кв. м общей площади помещений в МКД</t>
  </si>
  <si>
    <t>Предельная стоимость капитального ремонта, руб./кв. м общей площади помещений в МКД</t>
  </si>
  <si>
    <t>ремонт внутридомовых инженерных систем</t>
  </si>
  <si>
    <t>Глава администрации</t>
  </si>
  <si>
    <t>Количество проживающих граждан, чел.</t>
  </si>
  <si>
    <t>Приложение № 1</t>
  </si>
  <si>
    <t>Итого:</t>
  </si>
  <si>
    <t>п.Ибреси</t>
  </si>
  <si>
    <t>п. Буинск</t>
  </si>
  <si>
    <t>Всего:</t>
  </si>
  <si>
    <t>Реестр МКД по Ибресинскому р-ну</t>
  </si>
  <si>
    <t xml:space="preserve"> Дополнительный реестр МКД по Ибресинскому району</t>
  </si>
  <si>
    <t>п. Ибреси, ул. Леспромхозная, д. 13</t>
  </si>
  <si>
    <t>п. Ибреси, ул. Герцена, д. 8</t>
  </si>
  <si>
    <t>п. Ибреси, ул. Герцена, д. 4</t>
  </si>
  <si>
    <t>п. Ибреси, ул. Энгельса, д.  53</t>
  </si>
  <si>
    <t>п. Ибреси, ул. Энгельса, д.  63</t>
  </si>
  <si>
    <t>п. Ибреси, ул. Энгельса, д. 67</t>
  </si>
  <si>
    <t>п. Ибреси, ул. Маресьева, д. 63</t>
  </si>
  <si>
    <t>п. Ибреси, ул. Герцена, д. 10</t>
  </si>
  <si>
    <t>п. Ибреси, ул. Мира, д. 31а</t>
  </si>
  <si>
    <t>п. Ибреси, ул. Мира, д. 36</t>
  </si>
  <si>
    <t>п. Ибреси, ул. Мира, д. 41</t>
  </si>
  <si>
    <t>п. Ибреси, ул.Мира, д. 25а</t>
  </si>
  <si>
    <t>п. Ибреси, ул. Мира, д. 33</t>
  </si>
  <si>
    <t>п. Ибреси, ул.Кооперативная, д. 4</t>
  </si>
  <si>
    <t>п. Ибреси, ул.Дзержинского, д. 4</t>
  </si>
  <si>
    <t>п. Буинск, ул. Мичурина, д. 1</t>
  </si>
  <si>
    <t>п. Буинск, ул. Комсомольская, д. 2</t>
  </si>
  <si>
    <t>-</t>
  </si>
  <si>
    <t>Ремонт кровли</t>
  </si>
  <si>
    <t>Ремонт фасада, кровли</t>
  </si>
  <si>
    <t>Перечень МКД, подлежащих капитальному ремонту по Ибресинскому району Чувашской Республики</t>
  </si>
  <si>
    <t>п. Ибреси, ул. В-Интернационалистов,  д. 15</t>
  </si>
  <si>
    <t>п. Ибреси, ул.Маресьева, д. 63</t>
  </si>
  <si>
    <t>п. Ибреси, ул. Маресьева, д. 9</t>
  </si>
  <si>
    <t>п. Ибреси, ул.В-Интернационалистов 15</t>
  </si>
  <si>
    <t>п. Ибреси, ул.Энгельса, д. 67</t>
  </si>
  <si>
    <t>п. Ибреси, ул.Энгельса, д. 63</t>
  </si>
  <si>
    <t>п. Ибреси, ул.Энгельса, д. 53</t>
  </si>
  <si>
    <t>п. Ибреси, ул.Герцена, д. 8</t>
  </si>
  <si>
    <t>п. Ибреси, ул.Герцена, д. 10</t>
  </si>
  <si>
    <t>п. Ибреси, ул.Мира,д. 31а</t>
  </si>
  <si>
    <t>п. Ибреси, ул.Мира, д. 36</t>
  </si>
  <si>
    <t>п. Ибреси, ул.Мира, д. 41</t>
  </si>
  <si>
    <t>п. Ибреси, ул.Мира, д. 25</t>
  </si>
  <si>
    <t>п. Ибреси, ул.Мира, д. 33</t>
  </si>
  <si>
    <t>п. Ибреси, ул.Кооперативная,д. 4</t>
  </si>
  <si>
    <t>п. Буинск, ул. Комсамольская, д. 2</t>
  </si>
  <si>
    <t>Ремонт фасада, кровли, внутридомовых систем электро-, тепло-, водоснабжения, водоотведения</t>
  </si>
  <si>
    <t>Ремонт фасада, кровли, внутридомовых систем электро-, тепло-, водоснабжения, водоотведения, подвального помещения</t>
  </si>
  <si>
    <t>Ремонт фасада,  внутридомовых систем электро-, тепло-, водоснабжения, водоотведения</t>
  </si>
  <si>
    <t>Ремонт фасада, внутридомовых систем электро-, тепло-, водоснабжения, водоотведения</t>
  </si>
  <si>
    <t xml:space="preserve">п. Ибреси, ул. Маресьева, д.9 </t>
  </si>
  <si>
    <t>Ремонт фасада, кровли, внутридомовых систем электро-, тепло-, водоснабжения, водоотведения, ремонт подвала</t>
  </si>
  <si>
    <t>п. Ибреси, ул. Герцена, д. 9</t>
  </si>
  <si>
    <t>п. Ибреси, ул. Сельхозтехники, д. 12</t>
  </si>
  <si>
    <t>п. Ибреси, ул. Маресьева, д. 15</t>
  </si>
  <si>
    <t>Внутридомовых систем электро-, тепло-, водоснабжения, водоотведения</t>
  </si>
  <si>
    <t>п. Ибреси, ул. Советская, д. 36</t>
  </si>
  <si>
    <t>Удельная стоимость капитального ремонта, рублей/кв.метр общей площади помещений в многоквартирных домах</t>
  </si>
  <si>
    <t>II</t>
  </si>
  <si>
    <t>п. Ибреси, ул. Мира, д. 31</t>
  </si>
  <si>
    <t>Распределение финансовых средств на капитальный ремонт многоквартирных</t>
  </si>
  <si>
    <t xml:space="preserve">жилых домов , расположенных на территории Ибресинского района </t>
  </si>
  <si>
    <t>Чувашской Республики на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</si>
</sst>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E+00"/>
    <numFmt numFmtId="165" formatCode="0.0"/>
    <numFmt numFmtId="166" formatCode="0.000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5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24" borderId="20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6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14" xfId="54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7" xfId="54" applyFont="1" applyFill="1" applyBorder="1" applyAlignment="1">
      <alignment horizontal="center" vertical="center" wrapText="1"/>
      <protection/>
    </xf>
    <xf numFmtId="0" fontId="21" fillId="24" borderId="17" xfId="54" applyFont="1" applyFill="1" applyBorder="1" applyAlignment="1">
      <alignment horizontal="center" vertical="center" wrapText="1"/>
      <protection/>
    </xf>
    <xf numFmtId="0" fontId="21" fillId="24" borderId="18" xfId="54" applyFont="1" applyFill="1" applyBorder="1" applyAlignment="1">
      <alignment horizontal="center" vertical="center" wrapText="1"/>
      <protection/>
    </xf>
    <xf numFmtId="0" fontId="21" fillId="0" borderId="19" xfId="54" applyFont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24" borderId="20" xfId="54" applyFont="1" applyFill="1" applyBorder="1" applyAlignment="1">
      <alignment horizontal="center" vertical="center" wrapText="1"/>
      <protection/>
    </xf>
    <xf numFmtId="0" fontId="21" fillId="24" borderId="21" xfId="54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165" fontId="0" fillId="0" borderId="20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21" fillId="0" borderId="2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Border="1" applyAlignment="1">
      <alignment/>
    </xf>
    <xf numFmtId="1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/>
    </xf>
    <xf numFmtId="0" fontId="25" fillId="0" borderId="23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3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1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1" fillId="0" borderId="27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1" fillId="0" borderId="26" xfId="54" applyFont="1" applyBorder="1" applyAlignment="1">
      <alignment horizontal="center" vertical="center" wrapText="1"/>
      <protection/>
    </xf>
    <xf numFmtId="0" fontId="14" fillId="0" borderId="26" xfId="54" applyFont="1" applyBorder="1" applyAlignment="1">
      <alignment horizontal="center" vertical="center" wrapText="1"/>
      <protection/>
    </xf>
    <xf numFmtId="0" fontId="23" fillId="0" borderId="26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1" fillId="0" borderId="25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0" fontId="21" fillId="0" borderId="37" xfId="54" applyFont="1" applyFill="1" applyBorder="1" applyAlignment="1">
      <alignment horizontal="center" vertical="center" wrapText="1"/>
      <protection/>
    </xf>
    <xf numFmtId="0" fontId="21" fillId="0" borderId="38" xfId="54" applyFont="1" applyFill="1" applyBorder="1" applyAlignment="1">
      <alignment horizontal="center" vertical="center" wrapText="1"/>
      <protection/>
    </xf>
    <xf numFmtId="0" fontId="21" fillId="0" borderId="31" xfId="54" applyFont="1" applyFill="1" applyBorder="1" applyAlignment="1">
      <alignment horizontal="center" vertical="center" wrapText="1"/>
      <protection/>
    </xf>
    <xf numFmtId="0" fontId="21" fillId="0" borderId="39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0" fontId="21" fillId="0" borderId="41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0" fontId="21" fillId="0" borderId="42" xfId="54" applyFont="1" applyFill="1" applyBorder="1" applyAlignment="1">
      <alignment horizontal="center" vertical="center" wrapText="1"/>
      <protection/>
    </xf>
    <xf numFmtId="0" fontId="21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1" xfId="54" applyFont="1" applyFill="1" applyBorder="1" applyAlignment="1">
      <alignment horizontal="center" vertical="center" wrapText="1"/>
      <protection/>
    </xf>
    <xf numFmtId="0" fontId="21" fillId="0" borderId="39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1" fillId="0" borderId="2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35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left" wrapText="1"/>
    </xf>
    <xf numFmtId="0" fontId="21" fillId="0" borderId="34" xfId="0" applyFont="1" applyBorder="1" applyAlignment="1">
      <alignment horizontal="left" wrapText="1"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45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2" fillId="0" borderId="29" xfId="54" applyFont="1" applyFill="1" applyBorder="1" applyAlignment="1">
      <alignment horizontal="center" vertical="center" wrapText="1"/>
      <protection/>
    </xf>
    <xf numFmtId="0" fontId="22" fillId="0" borderId="42" xfId="54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28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4" xfId="0" applyFont="1" applyBorder="1" applyAlignment="1">
      <alignment horizontal="center" vertical="top" wrapText="1"/>
    </xf>
    <xf numFmtId="165" fontId="25" fillId="0" borderId="2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zoomScaleSheetLayoutView="100" workbookViewId="0" topLeftCell="A1">
      <selection activeCell="A42" sqref="A42"/>
    </sheetView>
  </sheetViews>
  <sheetFormatPr defaultColWidth="9.00390625" defaultRowHeight="12.75"/>
  <cols>
    <col min="1" max="1" width="3.625" style="5" customWidth="1"/>
    <col min="2" max="2" width="19.25390625" style="5" customWidth="1"/>
    <col min="3" max="3" width="13.75390625" style="5" customWidth="1"/>
    <col min="4" max="4" width="11.25390625" style="5" customWidth="1"/>
    <col min="5" max="5" width="11.00390625" style="5" customWidth="1"/>
    <col min="6" max="6" width="8.375" style="5" customWidth="1"/>
    <col min="7" max="7" width="9.25390625" style="5" bestFit="1" customWidth="1"/>
    <col min="8" max="8" width="8.25390625" style="5" customWidth="1"/>
    <col min="9" max="9" width="7.375" style="5" customWidth="1"/>
    <col min="10" max="10" width="6.75390625" style="5" customWidth="1"/>
    <col min="11" max="12" width="9.125" style="5" customWidth="1"/>
    <col min="13" max="13" width="9.25390625" style="5" bestFit="1" customWidth="1"/>
    <col min="14" max="16384" width="9.125" style="5" customWidth="1"/>
  </cols>
  <sheetData>
    <row r="1" spans="15:16" ht="12.75" customHeight="1">
      <c r="O1" s="5" t="s">
        <v>40</v>
      </c>
      <c r="P1" s="10"/>
    </row>
    <row r="2" spans="1:16" s="1" customFormat="1" ht="13.5" thickBot="1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3" customFormat="1" ht="24" customHeight="1">
      <c r="A3" s="104" t="s">
        <v>8</v>
      </c>
      <c r="B3" s="114" t="s">
        <v>0</v>
      </c>
      <c r="C3" s="115"/>
      <c r="D3" s="100" t="s">
        <v>30</v>
      </c>
      <c r="E3" s="101"/>
      <c r="F3" s="101"/>
      <c r="G3" s="101"/>
      <c r="H3" s="101"/>
      <c r="I3" s="101"/>
      <c r="J3" s="101"/>
      <c r="K3" s="101"/>
      <c r="L3" s="101"/>
      <c r="M3" s="101"/>
      <c r="N3" s="102" t="s">
        <v>35</v>
      </c>
      <c r="O3" s="102" t="s">
        <v>36</v>
      </c>
      <c r="P3" s="98" t="s">
        <v>7</v>
      </c>
    </row>
    <row r="4" spans="1:16" s="3" customFormat="1" ht="12.75">
      <c r="A4" s="105"/>
      <c r="B4" s="116"/>
      <c r="C4" s="117"/>
      <c r="D4" s="95" t="s">
        <v>6</v>
      </c>
      <c r="E4" s="95"/>
      <c r="F4" s="95"/>
      <c r="G4" s="95"/>
      <c r="H4" s="95"/>
      <c r="I4" s="95"/>
      <c r="J4" s="95"/>
      <c r="K4" s="95"/>
      <c r="L4" s="95"/>
      <c r="M4" s="95"/>
      <c r="N4" s="103"/>
      <c r="O4" s="97"/>
      <c r="P4" s="106"/>
    </row>
    <row r="5" spans="1:16" s="3" customFormat="1" ht="103.5" customHeight="1">
      <c r="A5" s="105"/>
      <c r="B5" s="118"/>
      <c r="C5" s="119"/>
      <c r="D5" s="96"/>
      <c r="E5" s="2" t="s">
        <v>37</v>
      </c>
      <c r="F5" s="95" t="s">
        <v>1</v>
      </c>
      <c r="G5" s="95"/>
      <c r="H5" s="95" t="s">
        <v>2</v>
      </c>
      <c r="I5" s="95"/>
      <c r="J5" s="95" t="s">
        <v>3</v>
      </c>
      <c r="K5" s="96"/>
      <c r="L5" s="95" t="s">
        <v>4</v>
      </c>
      <c r="M5" s="95"/>
      <c r="N5" s="103"/>
      <c r="O5" s="97"/>
      <c r="P5" s="106"/>
    </row>
    <row r="6" spans="1:16" s="3" customFormat="1" ht="13.5" thickBot="1">
      <c r="A6" s="50"/>
      <c r="B6" s="120"/>
      <c r="C6" s="121"/>
      <c r="D6" s="51" t="s">
        <v>32</v>
      </c>
      <c r="E6" s="51" t="s">
        <v>32</v>
      </c>
      <c r="F6" s="51" t="s">
        <v>9</v>
      </c>
      <c r="G6" s="51" t="s">
        <v>32</v>
      </c>
      <c r="H6" s="51" t="s">
        <v>5</v>
      </c>
      <c r="I6" s="51" t="s">
        <v>32</v>
      </c>
      <c r="J6" s="51" t="s">
        <v>10</v>
      </c>
      <c r="K6" s="51" t="s">
        <v>32</v>
      </c>
      <c r="L6" s="51" t="s">
        <v>9</v>
      </c>
      <c r="M6" s="51" t="s">
        <v>32</v>
      </c>
      <c r="N6" s="52" t="s">
        <v>33</v>
      </c>
      <c r="O6" s="52" t="s">
        <v>33</v>
      </c>
      <c r="P6" s="107"/>
    </row>
    <row r="7" spans="1:16" s="1" customFormat="1" ht="13.5" thickBot="1">
      <c r="A7" s="56">
        <v>1</v>
      </c>
      <c r="B7" s="108">
        <v>2</v>
      </c>
      <c r="C7" s="109"/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8">
        <v>13</v>
      </c>
      <c r="O7" s="57">
        <v>14</v>
      </c>
      <c r="P7" s="59">
        <v>15</v>
      </c>
    </row>
    <row r="8" spans="1:16" s="1" customFormat="1" ht="12.75">
      <c r="A8" s="30"/>
      <c r="B8" s="122" t="s">
        <v>42</v>
      </c>
      <c r="C8" s="12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53"/>
      <c r="P8" s="55"/>
    </row>
    <row r="9" spans="1:16" ht="12.75">
      <c r="A9" s="14">
        <v>1</v>
      </c>
      <c r="B9" s="112" t="s">
        <v>47</v>
      </c>
      <c r="C9" s="113"/>
      <c r="D9" s="28">
        <f>E9+G9+M9</f>
        <v>1371792.5499999998</v>
      </c>
      <c r="E9" s="8">
        <f>18*28333</f>
        <v>509994</v>
      </c>
      <c r="F9" s="8">
        <f>47.7*12.49*1.5</f>
        <v>893.6595</v>
      </c>
      <c r="G9" s="8">
        <f>F9*0.9*1000</f>
        <v>804293.5499999999</v>
      </c>
      <c r="H9" s="8"/>
      <c r="I9" s="8"/>
      <c r="J9" s="8"/>
      <c r="K9" s="8"/>
      <c r="L9" s="8">
        <v>164.3</v>
      </c>
      <c r="M9" s="8">
        <f aca="true" t="shared" si="0" ref="M9:M18">L9*350</f>
        <v>57505.00000000001</v>
      </c>
      <c r="N9" s="8"/>
      <c r="O9" s="8"/>
      <c r="P9" s="15"/>
    </row>
    <row r="10" spans="1:16" ht="12.75" customHeight="1">
      <c r="A10" s="14">
        <v>2</v>
      </c>
      <c r="B10" s="112" t="s">
        <v>69</v>
      </c>
      <c r="C10" s="113"/>
      <c r="D10" s="28">
        <f>K10+G10+E10+M10</f>
        <v>1685310.5</v>
      </c>
      <c r="E10" s="8">
        <f>12*28330*1.4</f>
        <v>475943.99999999994</v>
      </c>
      <c r="F10" s="8">
        <f>585.13*1.5</f>
        <v>877.6949999999999</v>
      </c>
      <c r="G10" s="8">
        <f>F10*1100</f>
        <v>965464.4999999999</v>
      </c>
      <c r="H10" s="8"/>
      <c r="I10" s="8"/>
      <c r="J10" s="8">
        <v>585.1</v>
      </c>
      <c r="K10" s="8">
        <v>182540</v>
      </c>
      <c r="L10" s="8">
        <f>(16.1+6.55+6.47+16.6+12.72)*2*1.5</f>
        <v>175.32</v>
      </c>
      <c r="M10" s="8">
        <f t="shared" si="0"/>
        <v>61362</v>
      </c>
      <c r="N10" s="8"/>
      <c r="O10" s="8"/>
      <c r="P10" s="15"/>
    </row>
    <row r="11" spans="1:16" ht="12.75">
      <c r="A11" s="14">
        <v>3</v>
      </c>
      <c r="B11" s="110" t="s">
        <v>71</v>
      </c>
      <c r="C11" s="111"/>
      <c r="D11" s="28">
        <f>E11+G11+K11+M11</f>
        <v>2062017.2999999998</v>
      </c>
      <c r="E11" s="8">
        <f>24*28300</f>
        <v>679200</v>
      </c>
      <c r="F11" s="8">
        <f>591.41*1.5</f>
        <v>887.115</v>
      </c>
      <c r="G11" s="8">
        <f>F11*850*1.2+52000</f>
        <v>956857.2999999999</v>
      </c>
      <c r="H11" s="8"/>
      <c r="I11" s="8"/>
      <c r="J11" s="8">
        <v>571.5</v>
      </c>
      <c r="K11" s="8">
        <v>362120</v>
      </c>
      <c r="L11" s="8">
        <v>182.4</v>
      </c>
      <c r="M11" s="8">
        <f t="shared" si="0"/>
        <v>63840</v>
      </c>
      <c r="N11" s="8"/>
      <c r="O11" s="8"/>
      <c r="P11" s="15"/>
    </row>
    <row r="12" spans="1:16" ht="12.75">
      <c r="A12" s="14">
        <v>4</v>
      </c>
      <c r="B12" s="112" t="s">
        <v>72</v>
      </c>
      <c r="C12" s="113"/>
      <c r="D12" s="28">
        <f>E12+M12</f>
        <v>677930</v>
      </c>
      <c r="E12" s="8">
        <f>22*28330</f>
        <v>623260</v>
      </c>
      <c r="F12" s="8"/>
      <c r="G12" s="8"/>
      <c r="H12" s="8"/>
      <c r="I12" s="8"/>
      <c r="J12" s="8"/>
      <c r="K12" s="8"/>
      <c r="L12" s="8">
        <v>156.2</v>
      </c>
      <c r="M12" s="8">
        <f t="shared" si="0"/>
        <v>54669.99999999999</v>
      </c>
      <c r="N12" s="8"/>
      <c r="O12" s="8"/>
      <c r="P12" s="15"/>
    </row>
    <row r="13" spans="1:16" ht="12.75">
      <c r="A13" s="14">
        <v>5</v>
      </c>
      <c r="B13" s="112" t="s">
        <v>73</v>
      </c>
      <c r="C13" s="113"/>
      <c r="D13" s="28">
        <f>E13+G13+M13</f>
        <v>859537</v>
      </c>
      <c r="E13" s="8">
        <f>24*28330</f>
        <v>679920</v>
      </c>
      <c r="F13" s="8">
        <f>585.13*1.5</f>
        <v>877.6949999999999</v>
      </c>
      <c r="G13" s="8">
        <v>125402</v>
      </c>
      <c r="H13" s="8"/>
      <c r="I13" s="8"/>
      <c r="J13" s="8"/>
      <c r="K13" s="8"/>
      <c r="L13" s="8">
        <v>154.9</v>
      </c>
      <c r="M13" s="8">
        <f t="shared" si="0"/>
        <v>54215</v>
      </c>
      <c r="N13" s="8"/>
      <c r="O13" s="8"/>
      <c r="P13" s="15"/>
    </row>
    <row r="14" spans="1:16" ht="12.75">
      <c r="A14" s="14">
        <v>6</v>
      </c>
      <c r="B14" s="112" t="s">
        <v>74</v>
      </c>
      <c r="C14" s="113"/>
      <c r="D14" s="28">
        <f>E14+K14+M14</f>
        <v>1056513.5</v>
      </c>
      <c r="E14" s="8">
        <f>24*28330*1.3</f>
        <v>883896</v>
      </c>
      <c r="F14" s="8"/>
      <c r="G14" s="8"/>
      <c r="H14" s="8"/>
      <c r="I14" s="8"/>
      <c r="J14" s="8">
        <f>13.5*45.55</f>
        <v>614.925</v>
      </c>
      <c r="K14" s="8">
        <v>120240</v>
      </c>
      <c r="L14" s="8">
        <v>149.65</v>
      </c>
      <c r="M14" s="28">
        <f t="shared" si="0"/>
        <v>52377.5</v>
      </c>
      <c r="N14" s="8"/>
      <c r="O14" s="8"/>
      <c r="P14" s="15"/>
    </row>
    <row r="15" spans="1:16" ht="12.75">
      <c r="A15" s="14">
        <v>7</v>
      </c>
      <c r="B15" s="112" t="s">
        <v>49</v>
      </c>
      <c r="C15" s="113"/>
      <c r="D15" s="28">
        <f>G15+E15+M15</f>
        <v>2023916</v>
      </c>
      <c r="E15" s="8">
        <v>1250322</v>
      </c>
      <c r="F15" s="8">
        <v>820</v>
      </c>
      <c r="G15" s="8">
        <f>670844+45000</f>
        <v>715844</v>
      </c>
      <c r="H15" s="8"/>
      <c r="I15" s="8"/>
      <c r="J15" s="8"/>
      <c r="K15" s="8"/>
      <c r="L15" s="8">
        <v>165</v>
      </c>
      <c r="M15" s="8">
        <f t="shared" si="0"/>
        <v>57750</v>
      </c>
      <c r="N15" s="8"/>
      <c r="O15" s="8"/>
      <c r="P15" s="15"/>
    </row>
    <row r="16" spans="1:16" ht="12.75">
      <c r="A16" s="14">
        <v>8</v>
      </c>
      <c r="B16" s="112" t="s">
        <v>75</v>
      </c>
      <c r="C16" s="113"/>
      <c r="D16" s="28">
        <f>E16+M16</f>
        <v>760760</v>
      </c>
      <c r="E16" s="8">
        <f>18*28300*1.4</f>
        <v>713160</v>
      </c>
      <c r="F16" s="8"/>
      <c r="G16" s="8"/>
      <c r="H16" s="8"/>
      <c r="I16" s="8"/>
      <c r="J16" s="8"/>
      <c r="K16" s="8"/>
      <c r="L16" s="8">
        <v>136</v>
      </c>
      <c r="M16" s="8">
        <f t="shared" si="0"/>
        <v>47600</v>
      </c>
      <c r="N16" s="8"/>
      <c r="O16" s="8"/>
      <c r="P16" s="15"/>
    </row>
    <row r="17" spans="1:16" ht="12.75">
      <c r="A17" s="14">
        <v>9</v>
      </c>
      <c r="B17" s="112" t="s">
        <v>76</v>
      </c>
      <c r="C17" s="113"/>
      <c r="D17" s="28">
        <f>G17+E17+M17</f>
        <v>1757917.5499999998</v>
      </c>
      <c r="E17" s="8">
        <f>16*28654*1.9</f>
        <v>871081.6</v>
      </c>
      <c r="F17" s="8">
        <f>39.9*12.57*1.5</f>
        <v>752.3145</v>
      </c>
      <c r="G17" s="8">
        <f>F17*1100</f>
        <v>827545.95</v>
      </c>
      <c r="H17" s="8"/>
      <c r="I17" s="8"/>
      <c r="J17" s="8"/>
      <c r="K17" s="8"/>
      <c r="L17" s="8">
        <f>169.4</f>
        <v>169.4</v>
      </c>
      <c r="M17" s="8">
        <f t="shared" si="0"/>
        <v>59290</v>
      </c>
      <c r="N17" s="8"/>
      <c r="O17" s="8"/>
      <c r="P17" s="15"/>
    </row>
    <row r="18" spans="1:16" ht="12.75">
      <c r="A18" s="14">
        <v>10</v>
      </c>
      <c r="B18" s="112" t="s">
        <v>77</v>
      </c>
      <c r="C18" s="113"/>
      <c r="D18" s="28">
        <f>E18+G18+M18</f>
        <v>1647270</v>
      </c>
      <c r="E18" s="8">
        <f>18*28350</f>
        <v>510300</v>
      </c>
      <c r="F18" s="8">
        <f>650*1.5</f>
        <v>975</v>
      </c>
      <c r="G18" s="8">
        <f>F18*1100</f>
        <v>1072500</v>
      </c>
      <c r="H18" s="8"/>
      <c r="I18" s="8"/>
      <c r="J18" s="8"/>
      <c r="K18" s="8"/>
      <c r="L18" s="8">
        <v>184.2</v>
      </c>
      <c r="M18" s="8">
        <f t="shared" si="0"/>
        <v>64469.99999999999</v>
      </c>
      <c r="N18" s="8"/>
      <c r="O18" s="8"/>
      <c r="P18" s="15"/>
    </row>
    <row r="19" spans="1:16" ht="12.75">
      <c r="A19" s="14">
        <v>11</v>
      </c>
      <c r="B19" s="112" t="s">
        <v>78</v>
      </c>
      <c r="C19" s="113"/>
      <c r="D19" s="28">
        <f>E19+G19+M19</f>
        <v>1373117</v>
      </c>
      <c r="E19" s="8">
        <f>9*28300*1.5+21000</f>
        <v>403050</v>
      </c>
      <c r="F19" s="8">
        <f>495.42*1.5</f>
        <v>743.13</v>
      </c>
      <c r="G19" s="8">
        <f>F19*1100</f>
        <v>817443</v>
      </c>
      <c r="H19" s="8"/>
      <c r="I19" s="8"/>
      <c r="J19" s="8"/>
      <c r="K19" s="8"/>
      <c r="L19" s="8">
        <f>42*9*2</f>
        <v>756</v>
      </c>
      <c r="M19" s="8">
        <v>152624</v>
      </c>
      <c r="N19" s="8"/>
      <c r="O19" s="8"/>
      <c r="P19" s="15"/>
    </row>
    <row r="20" spans="1:16" ht="12.75">
      <c r="A20" s="14">
        <v>12</v>
      </c>
      <c r="B20" s="112" t="s">
        <v>79</v>
      </c>
      <c r="C20" s="113"/>
      <c r="D20" s="28">
        <f>E20+G20+M20</f>
        <v>881458.6840740741</v>
      </c>
      <c r="E20" s="8">
        <f>8*28300*1.5+21000</f>
        <v>360600</v>
      </c>
      <c r="F20" s="8">
        <f>10.55*26.66*1.5</f>
        <v>421.89450000000005</v>
      </c>
      <c r="G20" s="8">
        <f>F20*980</f>
        <v>413456.61000000004</v>
      </c>
      <c r="H20" s="8"/>
      <c r="I20" s="8"/>
      <c r="J20" s="8"/>
      <c r="K20" s="8"/>
      <c r="L20" s="8">
        <f>38*2*7</f>
        <v>532</v>
      </c>
      <c r="M20" s="8">
        <f>M19/L19*L20</f>
        <v>107402.07407407407</v>
      </c>
      <c r="N20" s="8"/>
      <c r="O20" s="8"/>
      <c r="P20" s="15"/>
    </row>
    <row r="21" spans="1:16" ht="12.75">
      <c r="A21" s="14">
        <v>13</v>
      </c>
      <c r="B21" s="112" t="s">
        <v>80</v>
      </c>
      <c r="C21" s="113"/>
      <c r="D21" s="28">
        <f>G21+E21+M21</f>
        <v>1820467.5</v>
      </c>
      <c r="E21" s="8">
        <f>24*28300</f>
        <v>679200</v>
      </c>
      <c r="F21" s="8">
        <f>(3+5+6.7+13.2+6.25+5.8+4.1)*15*1.5</f>
        <v>991.125</v>
      </c>
      <c r="G21" s="8">
        <f>F21*1100</f>
        <v>1090237.5</v>
      </c>
      <c r="H21" s="8"/>
      <c r="I21" s="8"/>
      <c r="J21" s="8"/>
      <c r="K21" s="8"/>
      <c r="L21" s="8">
        <v>145.8</v>
      </c>
      <c r="M21" s="8">
        <f>L21*350</f>
        <v>51030.00000000001</v>
      </c>
      <c r="N21" s="8"/>
      <c r="O21" s="8"/>
      <c r="P21" s="15"/>
    </row>
    <row r="22" spans="1:16" ht="12.75">
      <c r="A22" s="14">
        <v>14</v>
      </c>
      <c r="B22" s="112" t="s">
        <v>81</v>
      </c>
      <c r="C22" s="113"/>
      <c r="D22" s="28">
        <f>E22+M22</f>
        <v>900278</v>
      </c>
      <c r="E22" s="8">
        <f>18*28300*1.5+78498</f>
        <v>842598</v>
      </c>
      <c r="F22" s="8"/>
      <c r="G22" s="8"/>
      <c r="H22" s="8"/>
      <c r="I22" s="8"/>
      <c r="J22" s="8"/>
      <c r="K22" s="8"/>
      <c r="L22" s="8">
        <v>164.8</v>
      </c>
      <c r="M22" s="8">
        <f>L22*350</f>
        <v>57680.00000000001</v>
      </c>
      <c r="N22" s="8"/>
      <c r="O22" s="8"/>
      <c r="P22" s="15"/>
    </row>
    <row r="23" spans="1:16" ht="12.75">
      <c r="A23" s="16">
        <v>15</v>
      </c>
      <c r="B23" s="112" t="s">
        <v>82</v>
      </c>
      <c r="C23" s="113"/>
      <c r="D23" s="72">
        <v>2296790</v>
      </c>
      <c r="E23" s="17"/>
      <c r="F23" s="17">
        <f>(1182.33+270.27)*1.5</f>
        <v>2178.8999999999996</v>
      </c>
      <c r="G23" s="17">
        <v>2296790</v>
      </c>
      <c r="H23" s="17"/>
      <c r="I23" s="17"/>
      <c r="J23" s="17"/>
      <c r="K23" s="17"/>
      <c r="L23" s="17"/>
      <c r="M23" s="8"/>
      <c r="N23" s="17"/>
      <c r="O23" s="17"/>
      <c r="P23" s="18"/>
    </row>
    <row r="24" spans="1:16" ht="13.5" thickBot="1">
      <c r="A24" s="16">
        <v>16</v>
      </c>
      <c r="B24" s="124" t="s">
        <v>61</v>
      </c>
      <c r="C24" s="125"/>
      <c r="D24" s="72">
        <f>E24+G24+M24</f>
        <v>582715</v>
      </c>
      <c r="E24" s="17">
        <f>12*28300</f>
        <v>339600</v>
      </c>
      <c r="F24" s="17">
        <v>696</v>
      </c>
      <c r="G24" s="17">
        <v>213540</v>
      </c>
      <c r="H24" s="17"/>
      <c r="I24" s="17"/>
      <c r="J24" s="17"/>
      <c r="K24" s="17"/>
      <c r="L24" s="17">
        <v>84.5</v>
      </c>
      <c r="M24" s="8">
        <f>L24*350</f>
        <v>29575</v>
      </c>
      <c r="N24" s="17"/>
      <c r="O24" s="17"/>
      <c r="P24" s="18"/>
    </row>
    <row r="25" spans="1:16" ht="13.5" thickBot="1">
      <c r="A25" s="22"/>
      <c r="B25" s="128" t="s">
        <v>41</v>
      </c>
      <c r="C25" s="129"/>
      <c r="D25" s="73">
        <f>SUM(D9:D24)</f>
        <v>21757790.584074073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ht="12.75">
      <c r="A26" s="19"/>
      <c r="B26" s="130" t="s">
        <v>43</v>
      </c>
      <c r="C26" s="131"/>
      <c r="D26" s="7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1:16" ht="12.75">
      <c r="A27" s="14">
        <v>17</v>
      </c>
      <c r="B27" s="112" t="s">
        <v>62</v>
      </c>
      <c r="C27" s="113"/>
      <c r="D27" s="28">
        <f>G27+M27</f>
        <v>250350.25000000003</v>
      </c>
      <c r="E27" s="8"/>
      <c r="F27" s="8">
        <f>152.11*1.5</f>
        <v>228.16500000000002</v>
      </c>
      <c r="G27" s="8">
        <f>F27*850</f>
        <v>193940.25000000003</v>
      </c>
      <c r="H27" s="8"/>
      <c r="I27" s="8"/>
      <c r="J27" s="8"/>
      <c r="K27" s="8"/>
      <c r="L27" s="8">
        <f>(12.44+8.61)*4.2-32</f>
        <v>56.41</v>
      </c>
      <c r="M27" s="8">
        <f>56.41*1000</f>
        <v>56410</v>
      </c>
      <c r="N27" s="8"/>
      <c r="O27" s="8"/>
      <c r="P27" s="15"/>
    </row>
    <row r="28" spans="1:16" ht="13.5" thickBot="1">
      <c r="A28" s="16">
        <v>18</v>
      </c>
      <c r="B28" s="124" t="s">
        <v>83</v>
      </c>
      <c r="C28" s="125"/>
      <c r="D28" s="72">
        <f>G28+M28</f>
        <v>311368</v>
      </c>
      <c r="E28" s="17"/>
      <c r="F28" s="17">
        <f>153.16*1.5</f>
        <v>229.74</v>
      </c>
      <c r="G28" s="17">
        <f>F28*1100</f>
        <v>252714</v>
      </c>
      <c r="H28" s="17"/>
      <c r="I28" s="17"/>
      <c r="J28" s="17"/>
      <c r="K28" s="17"/>
      <c r="L28" s="17">
        <v>58.6</v>
      </c>
      <c r="M28" s="17">
        <v>58654</v>
      </c>
      <c r="N28" s="17"/>
      <c r="O28" s="17"/>
      <c r="P28" s="18"/>
    </row>
    <row r="29" spans="1:16" ht="13.5" thickBot="1">
      <c r="A29" s="22"/>
      <c r="B29" s="128" t="s">
        <v>41</v>
      </c>
      <c r="C29" s="129"/>
      <c r="D29" s="73">
        <f>SUM(D27:D28)</f>
        <v>561718.25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ht="13.5" thickBot="1">
      <c r="A30" s="25"/>
      <c r="B30" s="126" t="s">
        <v>44</v>
      </c>
      <c r="C30" s="127"/>
      <c r="D30" s="75">
        <f>D25+D29</f>
        <v>22319508.834074073</v>
      </c>
      <c r="E30" s="2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2.75">
      <c r="A31" s="11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9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5:16" ht="12.75" customHeight="1">
      <c r="O34" s="5" t="s">
        <v>40</v>
      </c>
      <c r="P34" s="10"/>
    </row>
    <row r="35" spans="1:16" s="1" customFormat="1" ht="13.5" thickBot="1">
      <c r="A35" s="99" t="s">
        <v>46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s="3" customFormat="1" ht="24" customHeight="1">
      <c r="A36" s="104" t="s">
        <v>8</v>
      </c>
      <c r="B36" s="114" t="s">
        <v>0</v>
      </c>
      <c r="C36" s="115"/>
      <c r="D36" s="100" t="s">
        <v>30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2" t="s">
        <v>35</v>
      </c>
      <c r="O36" s="102" t="s">
        <v>36</v>
      </c>
      <c r="P36" s="98" t="s">
        <v>7</v>
      </c>
    </row>
    <row r="37" spans="1:16" s="3" customFormat="1" ht="12.75">
      <c r="A37" s="105"/>
      <c r="B37" s="116"/>
      <c r="C37" s="117"/>
      <c r="D37" s="95" t="s">
        <v>6</v>
      </c>
      <c r="E37" s="95"/>
      <c r="F37" s="95"/>
      <c r="G37" s="95"/>
      <c r="H37" s="95"/>
      <c r="I37" s="95"/>
      <c r="J37" s="95"/>
      <c r="K37" s="95"/>
      <c r="L37" s="95"/>
      <c r="M37" s="95"/>
      <c r="N37" s="103"/>
      <c r="O37" s="97"/>
      <c r="P37" s="106"/>
    </row>
    <row r="38" spans="1:16" s="3" customFormat="1" ht="103.5" customHeight="1">
      <c r="A38" s="105"/>
      <c r="B38" s="118"/>
      <c r="C38" s="119"/>
      <c r="D38" s="96"/>
      <c r="E38" s="2" t="s">
        <v>37</v>
      </c>
      <c r="F38" s="95" t="s">
        <v>1</v>
      </c>
      <c r="G38" s="95"/>
      <c r="H38" s="95" t="s">
        <v>2</v>
      </c>
      <c r="I38" s="95"/>
      <c r="J38" s="95" t="s">
        <v>3</v>
      </c>
      <c r="K38" s="96"/>
      <c r="L38" s="95" t="s">
        <v>4</v>
      </c>
      <c r="M38" s="95"/>
      <c r="N38" s="103"/>
      <c r="O38" s="97"/>
      <c r="P38" s="106"/>
    </row>
    <row r="39" spans="1:16" s="3" customFormat="1" ht="13.5" thickBot="1">
      <c r="A39" s="50"/>
      <c r="B39" s="120"/>
      <c r="C39" s="121"/>
      <c r="D39" s="51" t="s">
        <v>32</v>
      </c>
      <c r="E39" s="51" t="s">
        <v>32</v>
      </c>
      <c r="F39" s="51" t="s">
        <v>9</v>
      </c>
      <c r="G39" s="51" t="s">
        <v>32</v>
      </c>
      <c r="H39" s="51" t="s">
        <v>5</v>
      </c>
      <c r="I39" s="51" t="s">
        <v>32</v>
      </c>
      <c r="J39" s="51" t="s">
        <v>10</v>
      </c>
      <c r="K39" s="51" t="s">
        <v>32</v>
      </c>
      <c r="L39" s="51" t="s">
        <v>9</v>
      </c>
      <c r="M39" s="51" t="s">
        <v>32</v>
      </c>
      <c r="N39" s="52" t="s">
        <v>33</v>
      </c>
      <c r="O39" s="52" t="s">
        <v>33</v>
      </c>
      <c r="P39" s="107"/>
    </row>
    <row r="40" spans="1:16" s="1" customFormat="1" ht="13.5" thickBot="1">
      <c r="A40" s="56">
        <v>1</v>
      </c>
      <c r="B40" s="108">
        <v>2</v>
      </c>
      <c r="C40" s="109"/>
      <c r="D40" s="57">
        <v>3</v>
      </c>
      <c r="E40" s="57">
        <v>4</v>
      </c>
      <c r="F40" s="57">
        <v>5</v>
      </c>
      <c r="G40" s="57">
        <v>6</v>
      </c>
      <c r="H40" s="57">
        <v>7</v>
      </c>
      <c r="I40" s="57">
        <v>8</v>
      </c>
      <c r="J40" s="57">
        <v>9</v>
      </c>
      <c r="K40" s="57">
        <v>10</v>
      </c>
      <c r="L40" s="57">
        <v>11</v>
      </c>
      <c r="M40" s="57">
        <v>12</v>
      </c>
      <c r="N40" s="58">
        <v>13</v>
      </c>
      <c r="O40" s="57">
        <v>14</v>
      </c>
      <c r="P40" s="59">
        <v>15</v>
      </c>
    </row>
    <row r="41" spans="1:16" s="1" customFormat="1" ht="12.75">
      <c r="A41" s="30"/>
      <c r="B41" s="132" t="s">
        <v>42</v>
      </c>
      <c r="C41" s="13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3"/>
      <c r="P41" s="55"/>
    </row>
    <row r="42" spans="1:16" ht="12.75">
      <c r="A42" s="14">
        <v>1</v>
      </c>
      <c r="B42" s="112" t="s">
        <v>70</v>
      </c>
      <c r="C42" s="113"/>
      <c r="D42" s="8">
        <f>K42+G42+E42+M42</f>
        <v>1158802.8199999998</v>
      </c>
      <c r="E42" s="8">
        <f>18*28300</f>
        <v>509400</v>
      </c>
      <c r="F42" s="8">
        <f>602.54*1.4</f>
        <v>843.5559999999999</v>
      </c>
      <c r="G42" s="8">
        <f>F42*720</f>
        <v>607360.32</v>
      </c>
      <c r="H42" s="8"/>
      <c r="I42" s="8"/>
      <c r="J42" s="8">
        <v>602.54</v>
      </c>
      <c r="K42" s="8">
        <v>42.5</v>
      </c>
      <c r="L42" s="8">
        <v>120</v>
      </c>
      <c r="M42" s="8">
        <f>L42*350</f>
        <v>42000</v>
      </c>
      <c r="N42" s="8"/>
      <c r="O42" s="8"/>
      <c r="P42" s="15"/>
    </row>
    <row r="43" spans="1:16" ht="13.5" thickBot="1">
      <c r="A43" s="25"/>
      <c r="B43" s="126" t="s">
        <v>44</v>
      </c>
      <c r="C43" s="127"/>
      <c r="D43" s="26">
        <f>SUM(D42)</f>
        <v>1158802.8199999998</v>
      </c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  <row r="44" spans="1:16" ht="12.75">
      <c r="A44" s="11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9" t="s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</sheetData>
  <sheetProtection/>
  <mergeCells count="56">
    <mergeCell ref="B43:C43"/>
    <mergeCell ref="B42:C42"/>
    <mergeCell ref="B40:C40"/>
    <mergeCell ref="B41:C41"/>
    <mergeCell ref="H38:I38"/>
    <mergeCell ref="J38:K38"/>
    <mergeCell ref="L38:M38"/>
    <mergeCell ref="B39:C39"/>
    <mergeCell ref="A35:P35"/>
    <mergeCell ref="A36:A38"/>
    <mergeCell ref="B36:C38"/>
    <mergeCell ref="D36:M36"/>
    <mergeCell ref="N36:N38"/>
    <mergeCell ref="O36:O38"/>
    <mergeCell ref="P36:P39"/>
    <mergeCell ref="D37:D38"/>
    <mergeCell ref="E37:M37"/>
    <mergeCell ref="F38:G38"/>
    <mergeCell ref="B15:C15"/>
    <mergeCell ref="B14:C14"/>
    <mergeCell ref="B28:C28"/>
    <mergeCell ref="B30:C30"/>
    <mergeCell ref="B29:C29"/>
    <mergeCell ref="B24:C24"/>
    <mergeCell ref="B25:C25"/>
    <mergeCell ref="B26:C26"/>
    <mergeCell ref="B27:C27"/>
    <mergeCell ref="B16:C16"/>
    <mergeCell ref="B17:C17"/>
    <mergeCell ref="B23:C23"/>
    <mergeCell ref="B18:C18"/>
    <mergeCell ref="B19:C19"/>
    <mergeCell ref="B20:C20"/>
    <mergeCell ref="B21:C21"/>
    <mergeCell ref="B22:C22"/>
    <mergeCell ref="B13:C13"/>
    <mergeCell ref="D4:D5"/>
    <mergeCell ref="B3:C5"/>
    <mergeCell ref="B9:C9"/>
    <mergeCell ref="B6:C6"/>
    <mergeCell ref="B8:C8"/>
    <mergeCell ref="B10:C10"/>
    <mergeCell ref="H5:I5"/>
    <mergeCell ref="B7:C7"/>
    <mergeCell ref="B11:C11"/>
    <mergeCell ref="B12:C12"/>
    <mergeCell ref="A2:P2"/>
    <mergeCell ref="D3:M3"/>
    <mergeCell ref="N3:N5"/>
    <mergeCell ref="A3:A5"/>
    <mergeCell ref="J5:K5"/>
    <mergeCell ref="L5:M5"/>
    <mergeCell ref="O3:O5"/>
    <mergeCell ref="P3:P6"/>
    <mergeCell ref="E4:M4"/>
    <mergeCell ref="F5:G5"/>
  </mergeCells>
  <printOptions/>
  <pageMargins left="0.7874015748031497" right="0.7874015748031497" top="0.3937007874015748" bottom="0.3937007874015748" header="0.11811023622047245" footer="0.11811023622047245"/>
  <pageSetup horizontalDpi="600" verticalDpi="600" orientation="landscape" paperSize="9" scale="8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workbookViewId="0" topLeftCell="D16">
      <selection activeCell="P45" sqref="P45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10.75390625" style="0" customWidth="1"/>
    <col min="5" max="5" width="8.125" style="0" customWidth="1"/>
    <col min="6" max="6" width="6.75390625" style="0" customWidth="1"/>
    <col min="8" max="8" width="7.875" style="0" customWidth="1"/>
    <col min="9" max="9" width="8.375" style="0" customWidth="1"/>
    <col min="10" max="10" width="23.75390625" style="0" customWidth="1"/>
    <col min="11" max="11" width="11.375" style="0" customWidth="1"/>
  </cols>
  <sheetData>
    <row r="1" spans="1:17" s="5" customFormat="1" ht="12.75">
      <c r="A1" s="134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3" s="5" customFormat="1" ht="13.5" thickBot="1">
      <c r="A2" s="4"/>
      <c r="B2" s="4"/>
      <c r="C2" s="4"/>
    </row>
    <row r="3" spans="1:17" s="1" customFormat="1" ht="15" customHeight="1">
      <c r="A3" s="135" t="s">
        <v>11</v>
      </c>
      <c r="B3" s="147" t="s">
        <v>12</v>
      </c>
      <c r="C3" s="148"/>
      <c r="D3" s="138" t="s">
        <v>39</v>
      </c>
      <c r="E3" s="138" t="s">
        <v>13</v>
      </c>
      <c r="F3" s="138"/>
      <c r="G3" s="138" t="s">
        <v>14</v>
      </c>
      <c r="H3" s="138"/>
      <c r="I3" s="138"/>
      <c r="J3" s="138" t="s">
        <v>16</v>
      </c>
      <c r="K3" s="138" t="s">
        <v>17</v>
      </c>
      <c r="L3" s="138"/>
      <c r="M3" s="138"/>
      <c r="N3" s="138"/>
      <c r="O3" s="138"/>
      <c r="P3" s="138" t="s">
        <v>18</v>
      </c>
      <c r="Q3" s="141" t="s">
        <v>19</v>
      </c>
    </row>
    <row r="4" spans="1:17" s="1" customFormat="1" ht="12.75">
      <c r="A4" s="136"/>
      <c r="B4" s="149"/>
      <c r="C4" s="150"/>
      <c r="D4" s="139"/>
      <c r="E4" s="139"/>
      <c r="F4" s="139"/>
      <c r="G4" s="139" t="s">
        <v>15</v>
      </c>
      <c r="H4" s="139"/>
      <c r="I4" s="139"/>
      <c r="J4" s="139"/>
      <c r="K4" s="139" t="s">
        <v>34</v>
      </c>
      <c r="L4" s="139"/>
      <c r="M4" s="139"/>
      <c r="N4" s="139"/>
      <c r="O4" s="139"/>
      <c r="P4" s="139"/>
      <c r="Q4" s="142"/>
    </row>
    <row r="5" spans="1:17" s="1" customFormat="1" ht="144" customHeight="1">
      <c r="A5" s="136"/>
      <c r="B5" s="149"/>
      <c r="C5" s="150"/>
      <c r="D5" s="139"/>
      <c r="E5" s="139" t="s">
        <v>20</v>
      </c>
      <c r="F5" s="139" t="s">
        <v>21</v>
      </c>
      <c r="G5" s="139" t="s">
        <v>22</v>
      </c>
      <c r="H5" s="139" t="s">
        <v>23</v>
      </c>
      <c r="I5" s="139"/>
      <c r="J5" s="139"/>
      <c r="K5" s="139" t="s">
        <v>25</v>
      </c>
      <c r="L5" s="139" t="s">
        <v>26</v>
      </c>
      <c r="M5" s="139" t="s">
        <v>27</v>
      </c>
      <c r="N5" s="139" t="s">
        <v>28</v>
      </c>
      <c r="O5" s="144" t="s">
        <v>31</v>
      </c>
      <c r="P5" s="139"/>
      <c r="Q5" s="142"/>
    </row>
    <row r="6" spans="1:17" s="1" customFormat="1" ht="12.75">
      <c r="A6" s="136"/>
      <c r="B6" s="149"/>
      <c r="C6" s="150"/>
      <c r="D6" s="139"/>
      <c r="E6" s="139"/>
      <c r="F6" s="139"/>
      <c r="G6" s="139"/>
      <c r="H6" s="139" t="s">
        <v>24</v>
      </c>
      <c r="I6" s="139"/>
      <c r="J6" s="139"/>
      <c r="K6" s="139"/>
      <c r="L6" s="139"/>
      <c r="M6" s="139"/>
      <c r="N6" s="139"/>
      <c r="O6" s="144"/>
      <c r="P6" s="139"/>
      <c r="Q6" s="142"/>
    </row>
    <row r="7" spans="1:17" s="1" customFormat="1" ht="61.5" customHeight="1" thickBot="1">
      <c r="A7" s="137"/>
      <c r="B7" s="151"/>
      <c r="C7" s="152"/>
      <c r="D7" s="140"/>
      <c r="E7" s="140"/>
      <c r="F7" s="140"/>
      <c r="G7" s="140"/>
      <c r="H7" s="6" t="s">
        <v>25</v>
      </c>
      <c r="I7" s="7" t="s">
        <v>29</v>
      </c>
      <c r="J7" s="140"/>
      <c r="K7" s="140"/>
      <c r="L7" s="140"/>
      <c r="M7" s="140"/>
      <c r="N7" s="140"/>
      <c r="O7" s="145"/>
      <c r="P7" s="140"/>
      <c r="Q7" s="143"/>
    </row>
    <row r="8" spans="1:17" s="1" customFormat="1" ht="13.5" thickBot="1">
      <c r="A8" s="31">
        <v>1</v>
      </c>
      <c r="B8" s="153">
        <v>2</v>
      </c>
      <c r="C8" s="154"/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4">
        <v>16</v>
      </c>
    </row>
    <row r="9" spans="1:17" ht="12.75">
      <c r="A9" s="39"/>
      <c r="B9" s="162" t="s">
        <v>42</v>
      </c>
      <c r="C9" s="163"/>
      <c r="D9" s="40"/>
      <c r="E9" s="40"/>
      <c r="F9" s="40"/>
      <c r="G9" s="40"/>
      <c r="H9" s="40"/>
      <c r="I9" s="40"/>
      <c r="J9" s="40"/>
      <c r="K9" s="41"/>
      <c r="L9" s="40"/>
      <c r="M9" s="40"/>
      <c r="N9" s="40"/>
      <c r="O9" s="40"/>
      <c r="P9" s="40"/>
      <c r="Q9" s="42"/>
    </row>
    <row r="10" spans="1:17" ht="63" customHeight="1">
      <c r="A10" s="68">
        <v>1</v>
      </c>
      <c r="B10" s="146" t="s">
        <v>47</v>
      </c>
      <c r="C10" s="146"/>
      <c r="D10" s="35">
        <v>42</v>
      </c>
      <c r="E10" s="35">
        <v>1983</v>
      </c>
      <c r="F10" s="63" t="s">
        <v>64</v>
      </c>
      <c r="G10" s="35">
        <v>813.43</v>
      </c>
      <c r="H10" s="35">
        <v>813.43</v>
      </c>
      <c r="I10" s="35">
        <v>473.73</v>
      </c>
      <c r="J10" s="65" t="s">
        <v>84</v>
      </c>
      <c r="K10" s="8">
        <v>1371792</v>
      </c>
      <c r="L10" s="35">
        <v>934304</v>
      </c>
      <c r="M10" s="35">
        <v>184385</v>
      </c>
      <c r="N10" s="35">
        <v>184385</v>
      </c>
      <c r="O10" s="35">
        <v>68720</v>
      </c>
      <c r="P10" s="35">
        <v>1686</v>
      </c>
      <c r="Q10" s="70">
        <v>2</v>
      </c>
    </row>
    <row r="11" spans="1:17" ht="76.5">
      <c r="A11" s="68">
        <v>2</v>
      </c>
      <c r="B11" s="112" t="s">
        <v>53</v>
      </c>
      <c r="C11" s="113"/>
      <c r="D11" s="35">
        <v>37</v>
      </c>
      <c r="E11" s="35">
        <v>1985</v>
      </c>
      <c r="F11" s="63" t="s">
        <v>64</v>
      </c>
      <c r="G11" s="35">
        <v>794.66</v>
      </c>
      <c r="H11" s="35">
        <v>794.66</v>
      </c>
      <c r="I11" s="35">
        <v>666.26</v>
      </c>
      <c r="J11" s="65" t="s">
        <v>85</v>
      </c>
      <c r="K11" s="8">
        <v>1685310</v>
      </c>
      <c r="L11" s="35">
        <v>1147834</v>
      </c>
      <c r="M11" s="35">
        <v>226525</v>
      </c>
      <c r="N11" s="35">
        <v>226525</v>
      </c>
      <c r="O11" s="35">
        <v>84426</v>
      </c>
      <c r="P11" s="35">
        <v>2121</v>
      </c>
      <c r="Q11" s="70">
        <v>2</v>
      </c>
    </row>
    <row r="12" spans="1:17" ht="76.5">
      <c r="A12" s="68">
        <v>3</v>
      </c>
      <c r="B12" s="155" t="s">
        <v>68</v>
      </c>
      <c r="C12" s="156"/>
      <c r="D12" s="35">
        <v>64</v>
      </c>
      <c r="E12" s="35">
        <v>1989</v>
      </c>
      <c r="F12" s="63" t="s">
        <v>64</v>
      </c>
      <c r="G12" s="35">
        <v>1163.41</v>
      </c>
      <c r="H12" s="35">
        <v>1163.41</v>
      </c>
      <c r="I12" s="35">
        <v>918.71</v>
      </c>
      <c r="J12" s="65" t="s">
        <v>85</v>
      </c>
      <c r="K12" s="8">
        <v>2062017</v>
      </c>
      <c r="L12" s="35">
        <v>1404402</v>
      </c>
      <c r="M12" s="35">
        <v>277159</v>
      </c>
      <c r="N12" s="35">
        <v>277159</v>
      </c>
      <c r="O12" s="35">
        <v>103297</v>
      </c>
      <c r="P12" s="35">
        <v>1772</v>
      </c>
      <c r="Q12" s="70">
        <v>2</v>
      </c>
    </row>
    <row r="13" spans="1:17" ht="63.75">
      <c r="A13" s="68">
        <v>4</v>
      </c>
      <c r="B13" s="157" t="s">
        <v>52</v>
      </c>
      <c r="C13" s="158"/>
      <c r="D13" s="35">
        <v>34</v>
      </c>
      <c r="E13" s="35">
        <v>1978</v>
      </c>
      <c r="F13" s="63" t="s">
        <v>64</v>
      </c>
      <c r="G13" s="35">
        <v>897.87</v>
      </c>
      <c r="H13" s="35">
        <v>897.87</v>
      </c>
      <c r="I13" s="35">
        <v>571.17</v>
      </c>
      <c r="J13" s="65" t="s">
        <v>86</v>
      </c>
      <c r="K13" s="8">
        <v>677930</v>
      </c>
      <c r="L13" s="35">
        <v>461726</v>
      </c>
      <c r="M13" s="35">
        <v>91122</v>
      </c>
      <c r="N13" s="35">
        <v>91122</v>
      </c>
      <c r="O13" s="35">
        <v>33960</v>
      </c>
      <c r="P13" s="35">
        <v>755</v>
      </c>
      <c r="Q13" s="70">
        <v>2</v>
      </c>
    </row>
    <row r="14" spans="1:17" ht="63.75">
      <c r="A14" s="68">
        <v>5</v>
      </c>
      <c r="B14" s="112" t="s">
        <v>51</v>
      </c>
      <c r="C14" s="113"/>
      <c r="D14" s="35">
        <v>38</v>
      </c>
      <c r="E14" s="35">
        <v>1976</v>
      </c>
      <c r="F14" s="63" t="s">
        <v>64</v>
      </c>
      <c r="G14" s="35">
        <v>882.46</v>
      </c>
      <c r="H14" s="35">
        <v>882.46</v>
      </c>
      <c r="I14" s="35">
        <v>766.66</v>
      </c>
      <c r="J14" s="65" t="s">
        <v>84</v>
      </c>
      <c r="K14" s="8">
        <v>859537</v>
      </c>
      <c r="L14" s="35">
        <v>585415</v>
      </c>
      <c r="M14" s="35">
        <v>115532</v>
      </c>
      <c r="N14" s="35">
        <v>115532</v>
      </c>
      <c r="O14" s="35">
        <v>43058</v>
      </c>
      <c r="P14" s="35">
        <v>974</v>
      </c>
      <c r="Q14" s="70">
        <v>2</v>
      </c>
    </row>
    <row r="15" spans="1:17" ht="76.5">
      <c r="A15" s="68">
        <v>6</v>
      </c>
      <c r="B15" s="112" t="s">
        <v>50</v>
      </c>
      <c r="C15" s="113"/>
      <c r="D15" s="35">
        <v>59</v>
      </c>
      <c r="E15" s="35">
        <v>1986</v>
      </c>
      <c r="F15" s="63" t="s">
        <v>64</v>
      </c>
      <c r="G15" s="35">
        <v>1218.2</v>
      </c>
      <c r="H15" s="35">
        <v>1218.2</v>
      </c>
      <c r="I15" s="35">
        <v>1057</v>
      </c>
      <c r="J15" s="65" t="s">
        <v>85</v>
      </c>
      <c r="K15" s="28">
        <v>1056514</v>
      </c>
      <c r="L15" s="35">
        <v>719572</v>
      </c>
      <c r="M15" s="35">
        <v>142008</v>
      </c>
      <c r="N15" s="35">
        <v>142008</v>
      </c>
      <c r="O15" s="35">
        <v>52926</v>
      </c>
      <c r="P15" s="35">
        <v>867</v>
      </c>
      <c r="Q15" s="70">
        <v>2</v>
      </c>
    </row>
    <row r="16" spans="1:17" ht="63.75">
      <c r="A16" s="68">
        <v>7</v>
      </c>
      <c r="B16" s="112" t="s">
        <v>49</v>
      </c>
      <c r="C16" s="113"/>
      <c r="D16" s="35">
        <v>19</v>
      </c>
      <c r="E16" s="35">
        <v>1972</v>
      </c>
      <c r="F16" s="63" t="s">
        <v>64</v>
      </c>
      <c r="G16" s="35">
        <v>555.52</v>
      </c>
      <c r="H16" s="35">
        <v>555.52</v>
      </c>
      <c r="I16" s="35">
        <v>497.72</v>
      </c>
      <c r="J16" s="65" t="s">
        <v>84</v>
      </c>
      <c r="K16" s="8">
        <v>2023916</v>
      </c>
      <c r="L16" s="35">
        <v>1378452</v>
      </c>
      <c r="M16" s="35">
        <v>272038</v>
      </c>
      <c r="N16" s="35">
        <v>272038</v>
      </c>
      <c r="O16" s="35">
        <v>101388</v>
      </c>
      <c r="P16" s="35">
        <v>3643</v>
      </c>
      <c r="Q16" s="70">
        <v>2</v>
      </c>
    </row>
    <row r="17" spans="1:17" ht="63.75">
      <c r="A17" s="68">
        <v>8</v>
      </c>
      <c r="B17" s="112" t="s">
        <v>48</v>
      </c>
      <c r="C17" s="113"/>
      <c r="D17" s="35">
        <v>44</v>
      </c>
      <c r="E17" s="35">
        <v>1979</v>
      </c>
      <c r="F17" s="63" t="s">
        <v>64</v>
      </c>
      <c r="G17" s="35">
        <v>815.01</v>
      </c>
      <c r="H17" s="35">
        <v>815.01</v>
      </c>
      <c r="I17" s="35">
        <v>682.41</v>
      </c>
      <c r="J17" s="65" t="s">
        <v>86</v>
      </c>
      <c r="K17" s="8">
        <v>760760</v>
      </c>
      <c r="L17" s="35">
        <v>518140</v>
      </c>
      <c r="M17" s="35">
        <v>102255</v>
      </c>
      <c r="N17" s="35">
        <v>102255</v>
      </c>
      <c r="O17" s="35">
        <v>38110</v>
      </c>
      <c r="P17" s="35">
        <v>933</v>
      </c>
      <c r="Q17" s="70">
        <v>2</v>
      </c>
    </row>
    <row r="18" spans="1:17" ht="63.75">
      <c r="A18" s="68">
        <v>9</v>
      </c>
      <c r="B18" s="112" t="s">
        <v>54</v>
      </c>
      <c r="C18" s="113"/>
      <c r="D18" s="35">
        <v>39</v>
      </c>
      <c r="E18" s="35">
        <v>1979</v>
      </c>
      <c r="F18" s="63" t="s">
        <v>64</v>
      </c>
      <c r="G18" s="35">
        <v>675.68</v>
      </c>
      <c r="H18" s="35">
        <v>675.68</v>
      </c>
      <c r="I18" s="35">
        <v>675.68</v>
      </c>
      <c r="J18" s="65" t="s">
        <v>84</v>
      </c>
      <c r="K18" s="8">
        <v>1757918</v>
      </c>
      <c r="L18" s="35">
        <v>1197287</v>
      </c>
      <c r="M18" s="35">
        <v>236284</v>
      </c>
      <c r="N18" s="35">
        <v>236284</v>
      </c>
      <c r="O18" s="35">
        <v>88063</v>
      </c>
      <c r="P18" s="35">
        <v>2602</v>
      </c>
      <c r="Q18" s="70">
        <v>2</v>
      </c>
    </row>
    <row r="19" spans="1:17" ht="63.75">
      <c r="A19" s="68">
        <v>10</v>
      </c>
      <c r="B19" s="112" t="s">
        <v>55</v>
      </c>
      <c r="C19" s="113"/>
      <c r="D19" s="35">
        <v>39</v>
      </c>
      <c r="E19" s="35">
        <v>1979</v>
      </c>
      <c r="F19" s="63" t="s">
        <v>64</v>
      </c>
      <c r="G19" s="35">
        <v>805.63</v>
      </c>
      <c r="H19" s="35">
        <v>805.63</v>
      </c>
      <c r="I19" s="35">
        <v>716.83</v>
      </c>
      <c r="J19" s="65" t="s">
        <v>84</v>
      </c>
      <c r="K19" s="8">
        <v>1647270</v>
      </c>
      <c r="L19" s="35">
        <v>1121926</v>
      </c>
      <c r="M19" s="35">
        <v>221412</v>
      </c>
      <c r="N19" s="35">
        <v>221412</v>
      </c>
      <c r="O19" s="35">
        <v>82520</v>
      </c>
      <c r="P19" s="35">
        <v>2045</v>
      </c>
      <c r="Q19" s="70">
        <v>2</v>
      </c>
    </row>
    <row r="20" spans="1:17" ht="63.75">
      <c r="A20" s="68">
        <v>11</v>
      </c>
      <c r="B20" s="112" t="s">
        <v>56</v>
      </c>
      <c r="C20" s="113"/>
      <c r="D20" s="35">
        <v>34</v>
      </c>
      <c r="E20" s="35">
        <v>1970</v>
      </c>
      <c r="F20" s="63" t="s">
        <v>64</v>
      </c>
      <c r="G20" s="60">
        <v>490.4</v>
      </c>
      <c r="H20" s="60">
        <v>490.4</v>
      </c>
      <c r="I20" s="61">
        <v>362</v>
      </c>
      <c r="J20" s="65" t="s">
        <v>84</v>
      </c>
      <c r="K20" s="8">
        <v>1373117</v>
      </c>
      <c r="L20" s="35">
        <v>935205</v>
      </c>
      <c r="M20" s="35">
        <v>184563</v>
      </c>
      <c r="N20" s="35">
        <v>184563</v>
      </c>
      <c r="O20" s="35">
        <v>68786</v>
      </c>
      <c r="P20" s="35">
        <v>2800</v>
      </c>
      <c r="Q20" s="70">
        <v>2</v>
      </c>
    </row>
    <row r="21" spans="1:17" ht="63.75">
      <c r="A21" s="68">
        <v>12</v>
      </c>
      <c r="B21" s="112" t="s">
        <v>57</v>
      </c>
      <c r="C21" s="113"/>
      <c r="D21" s="35">
        <v>14</v>
      </c>
      <c r="E21" s="35">
        <v>1956</v>
      </c>
      <c r="F21" s="63" t="s">
        <v>64</v>
      </c>
      <c r="G21" s="35">
        <v>384.07</v>
      </c>
      <c r="H21" s="35">
        <v>384.07</v>
      </c>
      <c r="I21" s="35">
        <v>330.57</v>
      </c>
      <c r="J21" s="65" t="s">
        <v>84</v>
      </c>
      <c r="K21" s="8">
        <v>881458</v>
      </c>
      <c r="L21" s="35">
        <v>600345</v>
      </c>
      <c r="M21" s="35">
        <v>118478</v>
      </c>
      <c r="N21" s="35">
        <v>118478</v>
      </c>
      <c r="O21" s="35">
        <v>44157</v>
      </c>
      <c r="P21" s="35">
        <v>2295</v>
      </c>
      <c r="Q21" s="70">
        <v>2</v>
      </c>
    </row>
    <row r="22" spans="1:17" ht="63.75">
      <c r="A22" s="68">
        <v>13</v>
      </c>
      <c r="B22" s="112" t="s">
        <v>58</v>
      </c>
      <c r="C22" s="113"/>
      <c r="D22" s="35">
        <v>46</v>
      </c>
      <c r="E22" s="35">
        <v>1984</v>
      </c>
      <c r="F22" s="63" t="s">
        <v>64</v>
      </c>
      <c r="G22" s="35">
        <v>1229.71</v>
      </c>
      <c r="H22" s="35">
        <v>1229.71</v>
      </c>
      <c r="I22" s="35">
        <v>952.91</v>
      </c>
      <c r="J22" s="65" t="s">
        <v>84</v>
      </c>
      <c r="K22" s="8">
        <v>1820467</v>
      </c>
      <c r="L22" s="35">
        <v>1239887</v>
      </c>
      <c r="M22" s="35">
        <v>244692</v>
      </c>
      <c r="N22" s="35">
        <v>244692</v>
      </c>
      <c r="O22" s="35">
        <v>91196</v>
      </c>
      <c r="P22" s="35">
        <v>1480</v>
      </c>
      <c r="Q22" s="70">
        <v>2</v>
      </c>
    </row>
    <row r="23" spans="1:17" ht="63.75">
      <c r="A23" s="68">
        <v>14</v>
      </c>
      <c r="B23" s="112" t="s">
        <v>59</v>
      </c>
      <c r="C23" s="113"/>
      <c r="D23" s="35">
        <v>44</v>
      </c>
      <c r="E23" s="35">
        <v>1979</v>
      </c>
      <c r="F23" s="63" t="s">
        <v>64</v>
      </c>
      <c r="G23" s="35">
        <v>846.53</v>
      </c>
      <c r="H23" s="35">
        <v>846.53</v>
      </c>
      <c r="I23" s="35">
        <v>415.53</v>
      </c>
      <c r="J23" s="65" t="s">
        <v>87</v>
      </c>
      <c r="K23" s="8">
        <v>900278</v>
      </c>
      <c r="L23" s="35">
        <v>613163</v>
      </c>
      <c r="M23" s="35">
        <v>121008</v>
      </c>
      <c r="N23" s="35">
        <v>121008</v>
      </c>
      <c r="O23" s="35">
        <v>45099</v>
      </c>
      <c r="P23" s="35">
        <v>1063</v>
      </c>
      <c r="Q23" s="70">
        <v>2</v>
      </c>
    </row>
    <row r="24" spans="1:17" ht="12.75">
      <c r="A24" s="68">
        <v>15</v>
      </c>
      <c r="B24" s="112" t="s">
        <v>60</v>
      </c>
      <c r="C24" s="113"/>
      <c r="D24" s="35">
        <v>171</v>
      </c>
      <c r="E24" s="35">
        <v>1989</v>
      </c>
      <c r="F24" s="63" t="s">
        <v>64</v>
      </c>
      <c r="G24" s="35">
        <v>4356.4</v>
      </c>
      <c r="H24" s="35">
        <v>4356.4</v>
      </c>
      <c r="I24" s="35">
        <v>3527.3</v>
      </c>
      <c r="J24" s="65" t="s">
        <v>65</v>
      </c>
      <c r="K24" s="17">
        <v>2296790</v>
      </c>
      <c r="L24" s="35">
        <v>1564302</v>
      </c>
      <c r="M24" s="35">
        <v>308715</v>
      </c>
      <c r="N24" s="35">
        <v>308715</v>
      </c>
      <c r="O24" s="35">
        <v>115058</v>
      </c>
      <c r="P24" s="35">
        <v>527</v>
      </c>
      <c r="Q24" s="70">
        <v>2</v>
      </c>
    </row>
    <row r="25" spans="1:17" ht="64.5" thickBot="1">
      <c r="A25" s="69">
        <v>16</v>
      </c>
      <c r="B25" s="159" t="s">
        <v>61</v>
      </c>
      <c r="C25" s="160"/>
      <c r="D25" s="43">
        <v>31</v>
      </c>
      <c r="E25" s="43">
        <v>1982</v>
      </c>
      <c r="F25" s="63" t="s">
        <v>64</v>
      </c>
      <c r="G25" s="43">
        <v>797.35</v>
      </c>
      <c r="H25" s="43">
        <v>797.35</v>
      </c>
      <c r="I25" s="43">
        <v>710.65</v>
      </c>
      <c r="J25" s="65" t="s">
        <v>84</v>
      </c>
      <c r="K25" s="17">
        <v>582715</v>
      </c>
      <c r="L25" s="43">
        <v>396877</v>
      </c>
      <c r="M25" s="43">
        <v>78323</v>
      </c>
      <c r="N25" s="43">
        <v>78323</v>
      </c>
      <c r="O25" s="43">
        <v>29192</v>
      </c>
      <c r="P25" s="43">
        <v>731</v>
      </c>
      <c r="Q25" s="70">
        <v>2</v>
      </c>
    </row>
    <row r="26" spans="1:17" ht="13.5" thickBot="1">
      <c r="A26" s="44"/>
      <c r="B26" s="164" t="s">
        <v>41</v>
      </c>
      <c r="C26" s="164"/>
      <c r="D26" s="45">
        <f>SUM(D10:D25)</f>
        <v>755</v>
      </c>
      <c r="E26" s="45"/>
      <c r="F26" s="45"/>
      <c r="G26" s="45">
        <f>SUM(G10:G25)</f>
        <v>16726.329999999998</v>
      </c>
      <c r="H26" s="45">
        <f>SUM(H10:H25)</f>
        <v>16726.329999999998</v>
      </c>
      <c r="I26" s="45">
        <f>SUM(I10:I25)</f>
        <v>13325.13</v>
      </c>
      <c r="J26" s="45"/>
      <c r="K26" s="23">
        <f>SUM(K10:K25)</f>
        <v>21757789</v>
      </c>
      <c r="L26" s="45"/>
      <c r="M26" s="45"/>
      <c r="N26" s="45"/>
      <c r="O26" s="45"/>
      <c r="P26" s="45"/>
      <c r="Q26" s="46"/>
    </row>
    <row r="27" spans="1:17" ht="12.75">
      <c r="A27" s="36"/>
      <c r="B27" s="165" t="s">
        <v>43</v>
      </c>
      <c r="C27" s="165"/>
      <c r="D27" s="37"/>
      <c r="E27" s="37"/>
      <c r="F27" s="37"/>
      <c r="G27" s="37"/>
      <c r="H27" s="37"/>
      <c r="I27" s="37"/>
      <c r="J27" s="37"/>
      <c r="K27" s="20"/>
      <c r="L27" s="37"/>
      <c r="M27" s="37"/>
      <c r="N27" s="37"/>
      <c r="O27" s="37"/>
      <c r="P27" s="37"/>
      <c r="Q27" s="38"/>
    </row>
    <row r="28" spans="1:17" ht="12.75">
      <c r="A28" s="68">
        <v>17</v>
      </c>
      <c r="B28" s="166" t="s">
        <v>62</v>
      </c>
      <c r="C28" s="166"/>
      <c r="D28" s="35">
        <v>3</v>
      </c>
      <c r="E28" s="35">
        <v>1959</v>
      </c>
      <c r="F28" s="63" t="s">
        <v>64</v>
      </c>
      <c r="G28" s="61">
        <v>87</v>
      </c>
      <c r="H28" s="61">
        <v>87</v>
      </c>
      <c r="I28" s="63" t="s">
        <v>64</v>
      </c>
      <c r="J28" s="65" t="s">
        <v>66</v>
      </c>
      <c r="K28" s="8">
        <v>250350</v>
      </c>
      <c r="L28" s="35">
        <v>170509</v>
      </c>
      <c r="M28" s="35">
        <v>33650</v>
      </c>
      <c r="N28" s="35">
        <v>33650</v>
      </c>
      <c r="O28" s="35">
        <v>12541</v>
      </c>
      <c r="P28" s="35">
        <v>2878</v>
      </c>
      <c r="Q28" s="70">
        <v>1</v>
      </c>
    </row>
    <row r="29" spans="1:17" ht="13.5" thickBot="1">
      <c r="A29" s="69">
        <v>18</v>
      </c>
      <c r="B29" s="167" t="s">
        <v>63</v>
      </c>
      <c r="C29" s="167"/>
      <c r="D29" s="43">
        <v>8</v>
      </c>
      <c r="E29" s="43">
        <v>1959</v>
      </c>
      <c r="F29" s="64" t="s">
        <v>64</v>
      </c>
      <c r="G29" s="62">
        <v>93</v>
      </c>
      <c r="H29" s="62">
        <v>93</v>
      </c>
      <c r="I29" s="43">
        <v>23.2</v>
      </c>
      <c r="J29" s="65" t="s">
        <v>66</v>
      </c>
      <c r="K29" s="17">
        <v>311368</v>
      </c>
      <c r="L29" s="43">
        <v>212067</v>
      </c>
      <c r="M29" s="43">
        <v>41851</v>
      </c>
      <c r="N29" s="43">
        <v>41851</v>
      </c>
      <c r="O29" s="43">
        <v>15599</v>
      </c>
      <c r="P29" s="43">
        <v>3348</v>
      </c>
      <c r="Q29" s="71">
        <v>1</v>
      </c>
    </row>
    <row r="30" spans="1:17" ht="13.5" thickBot="1">
      <c r="A30" s="44"/>
      <c r="B30" s="128" t="s">
        <v>41</v>
      </c>
      <c r="C30" s="129"/>
      <c r="D30" s="45">
        <f>SUM(D28:D29)</f>
        <v>11</v>
      </c>
      <c r="E30" s="45"/>
      <c r="F30" s="45"/>
      <c r="G30" s="66">
        <f>SUM(G28:G29)</f>
        <v>180</v>
      </c>
      <c r="H30" s="66">
        <f>SUM(H28:H29)</f>
        <v>180</v>
      </c>
      <c r="I30" s="66">
        <f>SUM(I28:I29)</f>
        <v>23.2</v>
      </c>
      <c r="J30" s="45"/>
      <c r="K30" s="23">
        <f>SUM(K28:K29)</f>
        <v>561718</v>
      </c>
      <c r="L30" s="45"/>
      <c r="M30" s="45"/>
      <c r="N30" s="45"/>
      <c r="O30" s="45"/>
      <c r="P30" s="45"/>
      <c r="Q30" s="46"/>
    </row>
    <row r="31" spans="1:17" ht="13.5" thickBot="1">
      <c r="A31" s="47"/>
      <c r="B31" s="161" t="s">
        <v>44</v>
      </c>
      <c r="C31" s="161"/>
      <c r="D31" s="48">
        <f>D26+D30</f>
        <v>766</v>
      </c>
      <c r="E31" s="48"/>
      <c r="F31" s="48"/>
      <c r="G31" s="67">
        <f>G26+G30</f>
        <v>16906.329999999998</v>
      </c>
      <c r="H31" s="67">
        <f>H26+H30</f>
        <v>16906.329999999998</v>
      </c>
      <c r="I31" s="67">
        <f>I26+I30</f>
        <v>13348.33</v>
      </c>
      <c r="J31" s="48"/>
      <c r="K31" s="26">
        <f>K26+K30</f>
        <v>22319507</v>
      </c>
      <c r="L31" s="48"/>
      <c r="M31" s="48"/>
      <c r="N31" s="48"/>
      <c r="O31" s="48"/>
      <c r="P31" s="48"/>
      <c r="Q31" s="49"/>
    </row>
    <row r="35" spans="1:17" s="5" customFormat="1" ht="12.75">
      <c r="A35" s="134" t="s">
        <v>67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3" s="5" customFormat="1" ht="13.5" thickBot="1">
      <c r="A36" s="4"/>
      <c r="B36" s="4"/>
      <c r="C36" s="4"/>
    </row>
    <row r="37" spans="1:17" s="1" customFormat="1" ht="15" customHeight="1">
      <c r="A37" s="135" t="s">
        <v>11</v>
      </c>
      <c r="B37" s="147" t="s">
        <v>12</v>
      </c>
      <c r="C37" s="148"/>
      <c r="D37" s="138" t="s">
        <v>39</v>
      </c>
      <c r="E37" s="138" t="s">
        <v>13</v>
      </c>
      <c r="F37" s="138"/>
      <c r="G37" s="138" t="s">
        <v>14</v>
      </c>
      <c r="H37" s="138"/>
      <c r="I37" s="138"/>
      <c r="J37" s="138" t="s">
        <v>16</v>
      </c>
      <c r="K37" s="138" t="s">
        <v>17</v>
      </c>
      <c r="L37" s="138"/>
      <c r="M37" s="138"/>
      <c r="N37" s="138"/>
      <c r="O37" s="138"/>
      <c r="P37" s="138" t="s">
        <v>18</v>
      </c>
      <c r="Q37" s="141" t="s">
        <v>19</v>
      </c>
    </row>
    <row r="38" spans="1:17" s="1" customFormat="1" ht="12.75">
      <c r="A38" s="136"/>
      <c r="B38" s="149"/>
      <c r="C38" s="150"/>
      <c r="D38" s="139"/>
      <c r="E38" s="139"/>
      <c r="F38" s="139"/>
      <c r="G38" s="139" t="s">
        <v>15</v>
      </c>
      <c r="H38" s="139"/>
      <c r="I38" s="139"/>
      <c r="J38" s="139"/>
      <c r="K38" s="139" t="s">
        <v>34</v>
      </c>
      <c r="L38" s="139"/>
      <c r="M38" s="139"/>
      <c r="N38" s="139"/>
      <c r="O38" s="139"/>
      <c r="P38" s="139"/>
      <c r="Q38" s="142"/>
    </row>
    <row r="39" spans="1:17" s="1" customFormat="1" ht="144" customHeight="1">
      <c r="A39" s="136"/>
      <c r="B39" s="149"/>
      <c r="C39" s="150"/>
      <c r="D39" s="139"/>
      <c r="E39" s="139" t="s">
        <v>20</v>
      </c>
      <c r="F39" s="139" t="s">
        <v>21</v>
      </c>
      <c r="G39" s="139" t="s">
        <v>22</v>
      </c>
      <c r="H39" s="139" t="s">
        <v>23</v>
      </c>
      <c r="I39" s="139"/>
      <c r="J39" s="139"/>
      <c r="K39" s="139" t="s">
        <v>25</v>
      </c>
      <c r="L39" s="139" t="s">
        <v>26</v>
      </c>
      <c r="M39" s="139" t="s">
        <v>27</v>
      </c>
      <c r="N39" s="139" t="s">
        <v>28</v>
      </c>
      <c r="O39" s="144" t="s">
        <v>31</v>
      </c>
      <c r="P39" s="139"/>
      <c r="Q39" s="142"/>
    </row>
    <row r="40" spans="1:17" s="1" customFormat="1" ht="12.75">
      <c r="A40" s="136"/>
      <c r="B40" s="149"/>
      <c r="C40" s="150"/>
      <c r="D40" s="139"/>
      <c r="E40" s="139"/>
      <c r="F40" s="139"/>
      <c r="G40" s="139"/>
      <c r="H40" s="139" t="s">
        <v>24</v>
      </c>
      <c r="I40" s="139"/>
      <c r="J40" s="139"/>
      <c r="K40" s="139"/>
      <c r="L40" s="139"/>
      <c r="M40" s="139"/>
      <c r="N40" s="139"/>
      <c r="O40" s="144"/>
      <c r="P40" s="139"/>
      <c r="Q40" s="142"/>
    </row>
    <row r="41" spans="1:17" s="1" customFormat="1" ht="61.5" customHeight="1" thickBot="1">
      <c r="A41" s="137"/>
      <c r="B41" s="151"/>
      <c r="C41" s="152"/>
      <c r="D41" s="140"/>
      <c r="E41" s="140"/>
      <c r="F41" s="140"/>
      <c r="G41" s="140"/>
      <c r="H41" s="6" t="s">
        <v>25</v>
      </c>
      <c r="I41" s="7" t="s">
        <v>29</v>
      </c>
      <c r="J41" s="140"/>
      <c r="K41" s="140"/>
      <c r="L41" s="140"/>
      <c r="M41" s="140"/>
      <c r="N41" s="140"/>
      <c r="O41" s="145"/>
      <c r="P41" s="140"/>
      <c r="Q41" s="143"/>
    </row>
    <row r="42" spans="1:17" s="1" customFormat="1" ht="13.5" thickBot="1">
      <c r="A42" s="31">
        <v>1</v>
      </c>
      <c r="B42" s="153">
        <v>2</v>
      </c>
      <c r="C42" s="154"/>
      <c r="D42" s="32">
        <v>3</v>
      </c>
      <c r="E42" s="32">
        <v>4</v>
      </c>
      <c r="F42" s="32">
        <v>5</v>
      </c>
      <c r="G42" s="32">
        <v>6</v>
      </c>
      <c r="H42" s="32">
        <v>7</v>
      </c>
      <c r="I42" s="32">
        <v>8</v>
      </c>
      <c r="J42" s="32">
        <v>9</v>
      </c>
      <c r="K42" s="32">
        <v>10</v>
      </c>
      <c r="L42" s="33">
        <v>11</v>
      </c>
      <c r="M42" s="33">
        <v>12</v>
      </c>
      <c r="N42" s="33">
        <v>13</v>
      </c>
      <c r="O42" s="33">
        <v>14</v>
      </c>
      <c r="P42" s="33">
        <v>15</v>
      </c>
      <c r="Q42" s="34">
        <v>16</v>
      </c>
    </row>
    <row r="43" spans="1:17" ht="12.75">
      <c r="A43" s="39"/>
      <c r="B43" s="162" t="s">
        <v>42</v>
      </c>
      <c r="C43" s="163"/>
      <c r="D43" s="40"/>
      <c r="E43" s="40"/>
      <c r="F43" s="40"/>
      <c r="G43" s="40"/>
      <c r="H43" s="40"/>
      <c r="I43" s="40"/>
      <c r="J43" s="40"/>
      <c r="K43" s="41"/>
      <c r="L43" s="40"/>
      <c r="M43" s="40"/>
      <c r="N43" s="40"/>
      <c r="O43" s="40"/>
      <c r="P43" s="40"/>
      <c r="Q43" s="42"/>
    </row>
    <row r="44" spans="1:17" ht="77.25" customHeight="1">
      <c r="A44" s="68">
        <v>1</v>
      </c>
      <c r="B44" s="146" t="s">
        <v>88</v>
      </c>
      <c r="C44" s="146"/>
      <c r="D44" s="35">
        <v>51</v>
      </c>
      <c r="E44" s="35">
        <v>1988</v>
      </c>
      <c r="F44" s="63" t="s">
        <v>64</v>
      </c>
      <c r="G44" s="35">
        <v>821.73</v>
      </c>
      <c r="H44" s="35">
        <v>821.73</v>
      </c>
      <c r="I44" s="35">
        <v>488.04</v>
      </c>
      <c r="J44" s="65" t="s">
        <v>89</v>
      </c>
      <c r="K44" s="8">
        <v>1158802</v>
      </c>
      <c r="L44" s="35">
        <v>789240</v>
      </c>
      <c r="M44" s="35">
        <v>155756</v>
      </c>
      <c r="N44" s="35">
        <v>155756</v>
      </c>
      <c r="O44" s="35">
        <v>58050</v>
      </c>
      <c r="P44" s="35">
        <v>1380</v>
      </c>
      <c r="Q44" s="70">
        <v>2</v>
      </c>
    </row>
  </sheetData>
  <mergeCells count="71">
    <mergeCell ref="B44:C44"/>
    <mergeCell ref="O39:O41"/>
    <mergeCell ref="H40:I40"/>
    <mergeCell ref="B42:C42"/>
    <mergeCell ref="B43:C43"/>
    <mergeCell ref="G38:I38"/>
    <mergeCell ref="K38:O38"/>
    <mergeCell ref="E39:E41"/>
    <mergeCell ref="F39:F41"/>
    <mergeCell ref="G39:G41"/>
    <mergeCell ref="H39:I39"/>
    <mergeCell ref="K39:K41"/>
    <mergeCell ref="L39:L41"/>
    <mergeCell ref="M39:M41"/>
    <mergeCell ref="N39:N41"/>
    <mergeCell ref="A35:Q35"/>
    <mergeCell ref="A37:A41"/>
    <mergeCell ref="B37:C41"/>
    <mergeCell ref="D37:D41"/>
    <mergeCell ref="E37:F38"/>
    <mergeCell ref="G37:I37"/>
    <mergeCell ref="J37:J41"/>
    <mergeCell ref="K37:O37"/>
    <mergeCell ref="P37:P41"/>
    <mergeCell ref="Q37:Q41"/>
    <mergeCell ref="B31:C31"/>
    <mergeCell ref="B9:C9"/>
    <mergeCell ref="B30:C30"/>
    <mergeCell ref="B26:C26"/>
    <mergeCell ref="B27:C27"/>
    <mergeCell ref="B28:C28"/>
    <mergeCell ref="B29:C29"/>
    <mergeCell ref="B22:C22"/>
    <mergeCell ref="B23:C23"/>
    <mergeCell ref="B24:C24"/>
    <mergeCell ref="B15:C15"/>
    <mergeCell ref="B16:C16"/>
    <mergeCell ref="B17:C17"/>
    <mergeCell ref="B25:C25"/>
    <mergeCell ref="B18:C18"/>
    <mergeCell ref="B19:C19"/>
    <mergeCell ref="B20:C20"/>
    <mergeCell ref="B21:C21"/>
    <mergeCell ref="B11:C11"/>
    <mergeCell ref="B12:C12"/>
    <mergeCell ref="B13:C13"/>
    <mergeCell ref="B14:C14"/>
    <mergeCell ref="M5:M7"/>
    <mergeCell ref="N5:N7"/>
    <mergeCell ref="O5:O7"/>
    <mergeCell ref="B10:C10"/>
    <mergeCell ref="B3:C7"/>
    <mergeCell ref="B8:C8"/>
    <mergeCell ref="G4:I4"/>
    <mergeCell ref="L5:L7"/>
    <mergeCell ref="K4:O4"/>
    <mergeCell ref="E5:E7"/>
    <mergeCell ref="F5:F7"/>
    <mergeCell ref="G5:G7"/>
    <mergeCell ref="H5:I5"/>
    <mergeCell ref="H6:I6"/>
    <mergeCell ref="A1:Q1"/>
    <mergeCell ref="A3:A7"/>
    <mergeCell ref="D3:D7"/>
    <mergeCell ref="E3:F4"/>
    <mergeCell ref="G3:I3"/>
    <mergeCell ref="J3:J7"/>
    <mergeCell ref="K3:O3"/>
    <mergeCell ref="P3:P7"/>
    <mergeCell ref="Q3:Q7"/>
    <mergeCell ref="K5:K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SheetLayoutView="100" workbookViewId="0" topLeftCell="A13">
      <selection activeCell="I6" sqref="I6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10.75390625" style="0" customWidth="1"/>
    <col min="5" max="5" width="8.125" style="0" customWidth="1"/>
    <col min="6" max="6" width="6.75390625" style="0" customWidth="1"/>
    <col min="7" max="7" width="7.625" style="0" customWidth="1"/>
    <col min="8" max="8" width="7.875" style="0" customWidth="1"/>
    <col min="9" max="9" width="8.375" style="0" customWidth="1"/>
    <col min="10" max="10" width="23.75390625" style="0" customWidth="1"/>
    <col min="11" max="11" width="9.00390625" style="0" customWidth="1"/>
  </cols>
  <sheetData>
    <row r="3" spans="6:13" ht="12.75">
      <c r="F3" s="182" t="s">
        <v>98</v>
      </c>
      <c r="G3" s="182"/>
      <c r="H3" s="182"/>
      <c r="I3" s="182"/>
      <c r="J3" s="182"/>
      <c r="K3" s="182"/>
      <c r="L3" s="182"/>
      <c r="M3" s="182"/>
    </row>
    <row r="4" spans="1:16" s="77" customFormat="1" ht="12.75">
      <c r="A4" s="183"/>
      <c r="B4" s="183"/>
      <c r="C4" s="183"/>
      <c r="D4" s="183"/>
      <c r="E4" s="183"/>
      <c r="F4" s="182" t="s">
        <v>99</v>
      </c>
      <c r="G4" s="182"/>
      <c r="H4" s="182"/>
      <c r="I4" s="182"/>
      <c r="J4" s="182"/>
      <c r="K4" s="182"/>
      <c r="L4" s="182"/>
      <c r="M4" s="182"/>
      <c r="N4" s="183"/>
      <c r="O4" s="183"/>
      <c r="P4" s="183"/>
    </row>
    <row r="5" spans="1:16" s="77" customFormat="1" ht="12.75">
      <c r="A5" s="183"/>
      <c r="B5" s="183"/>
      <c r="C5" s="183"/>
      <c r="D5" s="183"/>
      <c r="E5" s="183"/>
      <c r="F5" s="181"/>
      <c r="G5" s="182" t="s">
        <v>100</v>
      </c>
      <c r="H5" s="182"/>
      <c r="I5" s="182"/>
      <c r="J5" s="182"/>
      <c r="K5" s="182"/>
      <c r="L5" s="182"/>
      <c r="M5" s="182"/>
      <c r="N5" s="183"/>
      <c r="O5" s="183"/>
      <c r="P5" s="183"/>
    </row>
    <row r="6" spans="1:16" s="77" customFormat="1" ht="12.75">
      <c r="A6" s="183"/>
      <c r="B6" s="183"/>
      <c r="C6" s="183"/>
      <c r="D6" s="183"/>
      <c r="E6" s="183"/>
      <c r="F6" s="181"/>
      <c r="G6" s="181"/>
      <c r="H6" s="181"/>
      <c r="I6" s="181"/>
      <c r="J6" s="181"/>
      <c r="K6" s="181"/>
      <c r="L6" s="181"/>
      <c r="M6" s="181"/>
      <c r="N6" s="183"/>
      <c r="O6" s="183"/>
      <c r="P6" s="183"/>
    </row>
    <row r="7" spans="1:3" s="77" customFormat="1" ht="13.5" thickBot="1">
      <c r="A7" s="4"/>
      <c r="B7" s="4"/>
      <c r="C7" s="4"/>
    </row>
    <row r="8" spans="1:17" s="77" customFormat="1" ht="15" customHeight="1">
      <c r="A8" s="135" t="s">
        <v>11</v>
      </c>
      <c r="B8" s="147" t="s">
        <v>12</v>
      </c>
      <c r="C8" s="148"/>
      <c r="D8" s="138" t="s">
        <v>39</v>
      </c>
      <c r="E8" s="138" t="s">
        <v>13</v>
      </c>
      <c r="F8" s="138"/>
      <c r="G8" s="138" t="s">
        <v>14</v>
      </c>
      <c r="H8" s="138"/>
      <c r="I8" s="138"/>
      <c r="J8" s="138" t="s">
        <v>16</v>
      </c>
      <c r="K8" s="138" t="s">
        <v>17</v>
      </c>
      <c r="L8" s="138"/>
      <c r="M8" s="138"/>
      <c r="N8" s="138"/>
      <c r="O8" s="138"/>
      <c r="P8" s="168" t="s">
        <v>95</v>
      </c>
      <c r="Q8" s="172" t="s">
        <v>19</v>
      </c>
    </row>
    <row r="9" spans="1:17" s="77" customFormat="1" ht="12.75">
      <c r="A9" s="136"/>
      <c r="B9" s="149"/>
      <c r="C9" s="150"/>
      <c r="D9" s="139"/>
      <c r="E9" s="139"/>
      <c r="F9" s="139"/>
      <c r="G9" s="139" t="s">
        <v>15</v>
      </c>
      <c r="H9" s="139"/>
      <c r="I9" s="139"/>
      <c r="J9" s="139"/>
      <c r="K9" s="139" t="s">
        <v>34</v>
      </c>
      <c r="L9" s="139"/>
      <c r="M9" s="139"/>
      <c r="N9" s="139"/>
      <c r="O9" s="139"/>
      <c r="P9" s="169"/>
      <c r="Q9" s="173"/>
    </row>
    <row r="10" spans="1:17" s="77" customFormat="1" ht="144" customHeight="1">
      <c r="A10" s="136"/>
      <c r="B10" s="149"/>
      <c r="C10" s="150"/>
      <c r="D10" s="139"/>
      <c r="E10" s="139" t="s">
        <v>20</v>
      </c>
      <c r="F10" s="139" t="s">
        <v>21</v>
      </c>
      <c r="G10" s="139" t="s">
        <v>22</v>
      </c>
      <c r="H10" s="169" t="s">
        <v>23</v>
      </c>
      <c r="I10" s="177"/>
      <c r="J10" s="139"/>
      <c r="K10" s="139" t="s">
        <v>25</v>
      </c>
      <c r="L10" s="139" t="s">
        <v>26</v>
      </c>
      <c r="M10" s="139" t="s">
        <v>27</v>
      </c>
      <c r="N10" s="139" t="s">
        <v>28</v>
      </c>
      <c r="O10" s="144" t="s">
        <v>31</v>
      </c>
      <c r="P10" s="169"/>
      <c r="Q10" s="173"/>
    </row>
    <row r="11" spans="1:17" s="77" customFormat="1" ht="12.75">
      <c r="A11" s="136"/>
      <c r="B11" s="149"/>
      <c r="C11" s="150"/>
      <c r="D11" s="139"/>
      <c r="E11" s="139"/>
      <c r="F11" s="139"/>
      <c r="G11" s="139"/>
      <c r="H11" s="169" t="s">
        <v>24</v>
      </c>
      <c r="I11" s="177"/>
      <c r="J11" s="139"/>
      <c r="K11" s="139"/>
      <c r="L11" s="139"/>
      <c r="M11" s="139"/>
      <c r="N11" s="139"/>
      <c r="O11" s="144"/>
      <c r="P11" s="169"/>
      <c r="Q11" s="173"/>
    </row>
    <row r="12" spans="1:17" s="77" customFormat="1" ht="61.5" customHeight="1" thickBot="1">
      <c r="A12" s="137"/>
      <c r="B12" s="151"/>
      <c r="C12" s="152"/>
      <c r="D12" s="140"/>
      <c r="E12" s="140"/>
      <c r="F12" s="140"/>
      <c r="G12" s="140"/>
      <c r="H12" s="6" t="s">
        <v>25</v>
      </c>
      <c r="I12" s="7" t="s">
        <v>29</v>
      </c>
      <c r="J12" s="140"/>
      <c r="K12" s="140"/>
      <c r="L12" s="140"/>
      <c r="M12" s="140"/>
      <c r="N12" s="140"/>
      <c r="O12" s="145"/>
      <c r="P12" s="170"/>
      <c r="Q12" s="174"/>
    </row>
    <row r="13" spans="1:17" s="77" customFormat="1" ht="13.5" thickBot="1">
      <c r="A13" s="31">
        <v>1</v>
      </c>
      <c r="B13" s="153">
        <v>2</v>
      </c>
      <c r="C13" s="154"/>
      <c r="D13" s="32">
        <v>3</v>
      </c>
      <c r="E13" s="32">
        <v>4</v>
      </c>
      <c r="F13" s="32">
        <v>5</v>
      </c>
      <c r="G13" s="32">
        <v>6</v>
      </c>
      <c r="H13" s="32">
        <v>7</v>
      </c>
      <c r="I13" s="32">
        <v>8</v>
      </c>
      <c r="J13" s="32">
        <v>9</v>
      </c>
      <c r="K13" s="32">
        <v>10</v>
      </c>
      <c r="L13" s="33">
        <v>11</v>
      </c>
      <c r="M13" s="33">
        <v>12</v>
      </c>
      <c r="N13" s="33">
        <v>13</v>
      </c>
      <c r="O13" s="33">
        <v>14</v>
      </c>
      <c r="P13" s="76">
        <v>16</v>
      </c>
      <c r="Q13" s="78">
        <v>17</v>
      </c>
    </row>
    <row r="14" spans="1:17" ht="12.75">
      <c r="A14" s="39"/>
      <c r="B14" s="162" t="s">
        <v>42</v>
      </c>
      <c r="C14" s="163"/>
      <c r="D14" s="40"/>
      <c r="E14" s="40"/>
      <c r="F14" s="40"/>
      <c r="G14" s="40"/>
      <c r="H14" s="40"/>
      <c r="I14" s="40"/>
      <c r="J14" s="40"/>
      <c r="K14" s="41"/>
      <c r="L14" s="40"/>
      <c r="M14" s="40"/>
      <c r="N14" s="40"/>
      <c r="O14" s="40"/>
      <c r="P14" s="84"/>
      <c r="Q14" s="35"/>
    </row>
    <row r="15" spans="1:17" ht="63" customHeight="1">
      <c r="A15" s="68">
        <v>1</v>
      </c>
      <c r="B15" s="146" t="s">
        <v>47</v>
      </c>
      <c r="C15" s="146"/>
      <c r="D15" s="35">
        <v>42</v>
      </c>
      <c r="E15" s="35">
        <v>1983</v>
      </c>
      <c r="F15" s="63" t="s">
        <v>64</v>
      </c>
      <c r="G15" s="35">
        <v>813.43</v>
      </c>
      <c r="H15" s="35">
        <v>813.43</v>
      </c>
      <c r="I15" s="35">
        <v>473.73</v>
      </c>
      <c r="J15" s="65" t="s">
        <v>84</v>
      </c>
      <c r="K15" s="78">
        <v>1371794</v>
      </c>
      <c r="L15" s="35">
        <v>978086</v>
      </c>
      <c r="M15" s="35">
        <v>162494</v>
      </c>
      <c r="N15" s="35">
        <v>162494</v>
      </c>
      <c r="O15" s="35">
        <v>68720</v>
      </c>
      <c r="P15" s="85">
        <v>1686</v>
      </c>
      <c r="Q15" s="94" t="s">
        <v>96</v>
      </c>
    </row>
    <row r="16" spans="1:17" ht="76.5">
      <c r="A16" s="68">
        <v>2</v>
      </c>
      <c r="B16" s="112" t="s">
        <v>53</v>
      </c>
      <c r="C16" s="113"/>
      <c r="D16" s="35">
        <v>37</v>
      </c>
      <c r="E16" s="35">
        <v>1985</v>
      </c>
      <c r="F16" s="63" t="s">
        <v>64</v>
      </c>
      <c r="G16" s="35">
        <v>794.66</v>
      </c>
      <c r="H16" s="35">
        <v>794.66</v>
      </c>
      <c r="I16" s="35">
        <v>666.26</v>
      </c>
      <c r="J16" s="65" t="s">
        <v>85</v>
      </c>
      <c r="K16" s="78">
        <v>1685310</v>
      </c>
      <c r="L16" s="35">
        <v>1201621</v>
      </c>
      <c r="M16" s="35">
        <v>199632</v>
      </c>
      <c r="N16" s="35">
        <v>199632</v>
      </c>
      <c r="O16" s="35">
        <v>84425</v>
      </c>
      <c r="P16" s="85">
        <v>2121</v>
      </c>
      <c r="Q16" s="94" t="s">
        <v>96</v>
      </c>
    </row>
    <row r="17" spans="1:17" ht="76.5">
      <c r="A17" s="68">
        <v>3</v>
      </c>
      <c r="B17" s="155" t="s">
        <v>68</v>
      </c>
      <c r="C17" s="156"/>
      <c r="D17" s="35">
        <v>64</v>
      </c>
      <c r="E17" s="35">
        <v>1989</v>
      </c>
      <c r="F17" s="63" t="s">
        <v>64</v>
      </c>
      <c r="G17" s="60">
        <v>1163.41</v>
      </c>
      <c r="H17" s="35">
        <v>1163.41</v>
      </c>
      <c r="I17" s="35">
        <v>918.71</v>
      </c>
      <c r="J17" s="65" t="s">
        <v>85</v>
      </c>
      <c r="K17" s="78">
        <v>2062017</v>
      </c>
      <c r="L17" s="35">
        <v>1470212</v>
      </c>
      <c r="M17" s="35">
        <v>244254</v>
      </c>
      <c r="N17" s="35">
        <v>244254</v>
      </c>
      <c r="O17" s="35">
        <v>103297</v>
      </c>
      <c r="P17" s="85">
        <v>1772</v>
      </c>
      <c r="Q17" s="94" t="s">
        <v>96</v>
      </c>
    </row>
    <row r="18" spans="1:17" ht="63.75">
      <c r="A18" s="68">
        <v>4</v>
      </c>
      <c r="B18" s="157" t="s">
        <v>52</v>
      </c>
      <c r="C18" s="158"/>
      <c r="D18" s="35">
        <v>34</v>
      </c>
      <c r="E18" s="35">
        <v>1978</v>
      </c>
      <c r="F18" s="63" t="s">
        <v>64</v>
      </c>
      <c r="G18" s="35">
        <v>897.87</v>
      </c>
      <c r="H18" s="35">
        <v>897.87</v>
      </c>
      <c r="I18" s="35">
        <v>571.17</v>
      </c>
      <c r="J18" s="65" t="s">
        <v>86</v>
      </c>
      <c r="K18" s="78">
        <v>677930</v>
      </c>
      <c r="L18" s="35">
        <v>483362</v>
      </c>
      <c r="M18" s="35">
        <v>80304</v>
      </c>
      <c r="N18" s="35">
        <v>80304</v>
      </c>
      <c r="O18" s="35">
        <v>33960</v>
      </c>
      <c r="P18" s="85">
        <v>755</v>
      </c>
      <c r="Q18" s="94" t="s">
        <v>96</v>
      </c>
    </row>
    <row r="19" spans="1:17" ht="63.75">
      <c r="A19" s="68">
        <v>5</v>
      </c>
      <c r="B19" s="112" t="s">
        <v>51</v>
      </c>
      <c r="C19" s="113"/>
      <c r="D19" s="35">
        <v>38</v>
      </c>
      <c r="E19" s="35">
        <v>1976</v>
      </c>
      <c r="F19" s="63" t="s">
        <v>64</v>
      </c>
      <c r="G19" s="35">
        <v>882.46</v>
      </c>
      <c r="H19" s="35">
        <v>882.46</v>
      </c>
      <c r="I19" s="35">
        <v>766.66</v>
      </c>
      <c r="J19" s="65" t="s">
        <v>84</v>
      </c>
      <c r="K19" s="78">
        <v>859537</v>
      </c>
      <c r="L19" s="35">
        <v>612847</v>
      </c>
      <c r="M19" s="35">
        <v>101816</v>
      </c>
      <c r="N19" s="35">
        <v>101816</v>
      </c>
      <c r="O19" s="35">
        <v>43058</v>
      </c>
      <c r="P19" s="85">
        <v>874</v>
      </c>
      <c r="Q19" s="94" t="s">
        <v>96</v>
      </c>
    </row>
    <row r="20" spans="1:17" ht="76.5">
      <c r="A20" s="68">
        <v>6</v>
      </c>
      <c r="B20" s="112" t="s">
        <v>50</v>
      </c>
      <c r="C20" s="113"/>
      <c r="D20" s="35">
        <v>59</v>
      </c>
      <c r="E20" s="35">
        <v>1986</v>
      </c>
      <c r="F20" s="63" t="s">
        <v>64</v>
      </c>
      <c r="G20" s="35">
        <v>1218.2</v>
      </c>
      <c r="H20" s="35">
        <v>1218.2</v>
      </c>
      <c r="I20" s="35">
        <v>1057</v>
      </c>
      <c r="J20" s="65" t="s">
        <v>85</v>
      </c>
      <c r="K20" s="79">
        <v>1056514</v>
      </c>
      <c r="L20" s="35">
        <v>753292</v>
      </c>
      <c r="M20" s="35">
        <v>125148</v>
      </c>
      <c r="N20" s="35">
        <v>125148</v>
      </c>
      <c r="O20" s="35">
        <v>52926</v>
      </c>
      <c r="P20" s="85">
        <v>867</v>
      </c>
      <c r="Q20" s="94" t="s">
        <v>96</v>
      </c>
    </row>
    <row r="21" spans="1:17" ht="63.75">
      <c r="A21" s="68">
        <v>7</v>
      </c>
      <c r="B21" s="112" t="s">
        <v>49</v>
      </c>
      <c r="C21" s="113"/>
      <c r="D21" s="35">
        <v>19</v>
      </c>
      <c r="E21" s="35">
        <v>1972</v>
      </c>
      <c r="F21" s="63" t="s">
        <v>64</v>
      </c>
      <c r="G21" s="35">
        <v>555.52</v>
      </c>
      <c r="H21" s="35">
        <v>555.52</v>
      </c>
      <c r="I21" s="35">
        <v>497.72</v>
      </c>
      <c r="J21" s="65" t="s">
        <v>84</v>
      </c>
      <c r="K21" s="78">
        <v>2023916</v>
      </c>
      <c r="L21" s="35">
        <v>1443046</v>
      </c>
      <c r="M21" s="35">
        <v>239741</v>
      </c>
      <c r="N21" s="35">
        <v>239741</v>
      </c>
      <c r="O21" s="35">
        <v>101388</v>
      </c>
      <c r="P21" s="85">
        <v>3643</v>
      </c>
      <c r="Q21" s="94" t="s">
        <v>96</v>
      </c>
    </row>
    <row r="22" spans="1:17" ht="63.75">
      <c r="A22" s="68">
        <v>8</v>
      </c>
      <c r="B22" s="112" t="s">
        <v>48</v>
      </c>
      <c r="C22" s="113"/>
      <c r="D22" s="35">
        <v>44</v>
      </c>
      <c r="E22" s="35">
        <v>1979</v>
      </c>
      <c r="F22" s="63" t="s">
        <v>64</v>
      </c>
      <c r="G22" s="35">
        <v>815.01</v>
      </c>
      <c r="H22" s="35">
        <v>815.01</v>
      </c>
      <c r="I22" s="35">
        <v>682.41</v>
      </c>
      <c r="J22" s="65" t="s">
        <v>86</v>
      </c>
      <c r="K22" s="78">
        <v>760760</v>
      </c>
      <c r="L22" s="35">
        <v>542420</v>
      </c>
      <c r="M22" s="35">
        <v>90115</v>
      </c>
      <c r="N22" s="35">
        <v>90115</v>
      </c>
      <c r="O22" s="35">
        <v>38110</v>
      </c>
      <c r="P22" s="85">
        <v>933</v>
      </c>
      <c r="Q22" s="94" t="s">
        <v>96</v>
      </c>
    </row>
    <row r="23" spans="1:17" ht="63.75">
      <c r="A23" s="68">
        <v>9</v>
      </c>
      <c r="B23" s="112" t="s">
        <v>54</v>
      </c>
      <c r="C23" s="113"/>
      <c r="D23" s="35">
        <v>39</v>
      </c>
      <c r="E23" s="35">
        <v>1979</v>
      </c>
      <c r="F23" s="63" t="s">
        <v>64</v>
      </c>
      <c r="G23" s="35">
        <v>675.68</v>
      </c>
      <c r="H23" s="35">
        <v>675.68</v>
      </c>
      <c r="I23" s="35">
        <v>675.68</v>
      </c>
      <c r="J23" s="65" t="s">
        <v>84</v>
      </c>
      <c r="K23" s="78">
        <v>1757918</v>
      </c>
      <c r="L23" s="35">
        <v>1253391</v>
      </c>
      <c r="M23" s="35">
        <v>208232</v>
      </c>
      <c r="N23" s="35">
        <v>208232</v>
      </c>
      <c r="O23" s="35">
        <v>88063</v>
      </c>
      <c r="P23" s="85">
        <v>2602</v>
      </c>
      <c r="Q23" s="94" t="s">
        <v>96</v>
      </c>
    </row>
    <row r="24" spans="1:17" ht="63.75">
      <c r="A24" s="68">
        <v>10</v>
      </c>
      <c r="B24" s="112" t="s">
        <v>97</v>
      </c>
      <c r="C24" s="113"/>
      <c r="D24" s="35">
        <v>39</v>
      </c>
      <c r="E24" s="35">
        <v>1979</v>
      </c>
      <c r="F24" s="63" t="s">
        <v>64</v>
      </c>
      <c r="G24" s="35">
        <v>805.63</v>
      </c>
      <c r="H24" s="35">
        <v>805.63</v>
      </c>
      <c r="I24" s="35">
        <v>716.83</v>
      </c>
      <c r="J24" s="65" t="s">
        <v>84</v>
      </c>
      <c r="K24" s="78">
        <v>1647270</v>
      </c>
      <c r="L24" s="35">
        <v>1174498</v>
      </c>
      <c r="M24" s="35">
        <v>195126</v>
      </c>
      <c r="N24" s="35">
        <v>195126</v>
      </c>
      <c r="O24" s="35">
        <v>82520</v>
      </c>
      <c r="P24" s="85">
        <v>2045</v>
      </c>
      <c r="Q24" s="94" t="s">
        <v>96</v>
      </c>
    </row>
    <row r="25" spans="1:17" ht="63.75">
      <c r="A25" s="68">
        <v>11</v>
      </c>
      <c r="B25" s="112" t="s">
        <v>56</v>
      </c>
      <c r="C25" s="113"/>
      <c r="D25" s="35">
        <v>34</v>
      </c>
      <c r="E25" s="35">
        <v>1970</v>
      </c>
      <c r="F25" s="63" t="s">
        <v>64</v>
      </c>
      <c r="G25" s="60">
        <v>490.4</v>
      </c>
      <c r="H25" s="35">
        <v>490.4</v>
      </c>
      <c r="I25" s="61">
        <v>362</v>
      </c>
      <c r="J25" s="65" t="s">
        <v>84</v>
      </c>
      <c r="K25" s="78">
        <v>1373117</v>
      </c>
      <c r="L25" s="35">
        <v>979029</v>
      </c>
      <c r="M25" s="35">
        <v>162651</v>
      </c>
      <c r="N25" s="35">
        <v>162651</v>
      </c>
      <c r="O25" s="35">
        <v>68786</v>
      </c>
      <c r="P25" s="85">
        <v>2800</v>
      </c>
      <c r="Q25" s="94" t="s">
        <v>96</v>
      </c>
    </row>
    <row r="26" spans="1:17" ht="63.75">
      <c r="A26" s="68">
        <v>12</v>
      </c>
      <c r="B26" s="112" t="s">
        <v>57</v>
      </c>
      <c r="C26" s="113"/>
      <c r="D26" s="35">
        <v>14</v>
      </c>
      <c r="E26" s="35">
        <v>1956</v>
      </c>
      <c r="F26" s="63" t="s">
        <v>64</v>
      </c>
      <c r="G26" s="35">
        <v>384.07</v>
      </c>
      <c r="H26" s="35">
        <v>384.07</v>
      </c>
      <c r="I26" s="35">
        <v>330.57</v>
      </c>
      <c r="J26" s="65" t="s">
        <v>84</v>
      </c>
      <c r="K26" s="78">
        <v>881458</v>
      </c>
      <c r="L26" s="35">
        <v>628477</v>
      </c>
      <c r="M26" s="35">
        <v>104412</v>
      </c>
      <c r="N26" s="35">
        <v>104412</v>
      </c>
      <c r="O26" s="35">
        <v>44157</v>
      </c>
      <c r="P26" s="85">
        <v>2295</v>
      </c>
      <c r="Q26" s="94" t="s">
        <v>96</v>
      </c>
    </row>
    <row r="27" spans="1:17" ht="63.75">
      <c r="A27" s="68">
        <v>13</v>
      </c>
      <c r="B27" s="112" t="s">
        <v>58</v>
      </c>
      <c r="C27" s="113"/>
      <c r="D27" s="35">
        <v>46</v>
      </c>
      <c r="E27" s="35">
        <v>1984</v>
      </c>
      <c r="F27" s="63" t="s">
        <v>64</v>
      </c>
      <c r="G27" s="35">
        <v>1229.71</v>
      </c>
      <c r="H27" s="35">
        <v>1229.71</v>
      </c>
      <c r="I27" s="35">
        <v>952.91</v>
      </c>
      <c r="J27" s="65" t="s">
        <v>84</v>
      </c>
      <c r="K27" s="78">
        <v>1820467</v>
      </c>
      <c r="L27" s="35">
        <v>1297988</v>
      </c>
      <c r="M27" s="35">
        <v>215641</v>
      </c>
      <c r="N27" s="35">
        <v>215641</v>
      </c>
      <c r="O27" s="35">
        <v>91197</v>
      </c>
      <c r="P27" s="85">
        <v>1480</v>
      </c>
      <c r="Q27" s="94" t="s">
        <v>96</v>
      </c>
    </row>
    <row r="28" spans="1:17" ht="63.75">
      <c r="A28" s="68">
        <v>14</v>
      </c>
      <c r="B28" s="112" t="s">
        <v>59</v>
      </c>
      <c r="C28" s="113"/>
      <c r="D28" s="35">
        <v>44</v>
      </c>
      <c r="E28" s="35">
        <v>1979</v>
      </c>
      <c r="F28" s="63" t="s">
        <v>64</v>
      </c>
      <c r="G28" s="35">
        <v>846.53</v>
      </c>
      <c r="H28" s="35">
        <v>846.53</v>
      </c>
      <c r="I28" s="35">
        <v>415.53</v>
      </c>
      <c r="J28" s="65" t="s">
        <v>87</v>
      </c>
      <c r="K28" s="78">
        <v>900278</v>
      </c>
      <c r="L28" s="35">
        <v>641896</v>
      </c>
      <c r="M28" s="35">
        <v>106641</v>
      </c>
      <c r="N28" s="35">
        <v>106641</v>
      </c>
      <c r="O28" s="35">
        <v>45100</v>
      </c>
      <c r="P28" s="85">
        <v>1064</v>
      </c>
      <c r="Q28" s="94" t="s">
        <v>96</v>
      </c>
    </row>
    <row r="29" spans="1:17" ht="24" customHeight="1">
      <c r="A29" s="68">
        <v>15</v>
      </c>
      <c r="B29" s="112" t="s">
        <v>60</v>
      </c>
      <c r="C29" s="113"/>
      <c r="D29" s="35">
        <v>171</v>
      </c>
      <c r="E29" s="35">
        <v>1989</v>
      </c>
      <c r="F29" s="63" t="s">
        <v>64</v>
      </c>
      <c r="G29" s="35">
        <v>4356.4</v>
      </c>
      <c r="H29" s="35">
        <v>4356.4</v>
      </c>
      <c r="I29" s="35">
        <v>3527.3</v>
      </c>
      <c r="J29" s="65" t="s">
        <v>65</v>
      </c>
      <c r="K29" s="80">
        <v>2296790</v>
      </c>
      <c r="L29" s="35">
        <v>1637604</v>
      </c>
      <c r="M29" s="35">
        <v>272064</v>
      </c>
      <c r="N29" s="35">
        <v>272064</v>
      </c>
      <c r="O29" s="35">
        <v>115058</v>
      </c>
      <c r="P29" s="85">
        <v>527</v>
      </c>
      <c r="Q29" s="94" t="s">
        <v>96</v>
      </c>
    </row>
    <row r="30" spans="1:17" ht="64.5" thickBot="1">
      <c r="A30" s="69">
        <v>16</v>
      </c>
      <c r="B30" s="159" t="s">
        <v>61</v>
      </c>
      <c r="C30" s="160"/>
      <c r="D30" s="35">
        <v>31</v>
      </c>
      <c r="E30" s="35">
        <v>1982</v>
      </c>
      <c r="F30" s="63" t="s">
        <v>64</v>
      </c>
      <c r="G30" s="35">
        <v>797.35</v>
      </c>
      <c r="H30" s="35">
        <v>797.35</v>
      </c>
      <c r="I30" s="35">
        <v>710.65</v>
      </c>
      <c r="J30" s="65" t="s">
        <v>84</v>
      </c>
      <c r="K30" s="78">
        <v>582715</v>
      </c>
      <c r="L30" s="35">
        <v>415474</v>
      </c>
      <c r="M30" s="35">
        <v>69025</v>
      </c>
      <c r="N30" s="35">
        <v>69025</v>
      </c>
      <c r="O30" s="35">
        <v>29191</v>
      </c>
      <c r="P30" s="94">
        <v>731</v>
      </c>
      <c r="Q30" s="94" t="s">
        <v>96</v>
      </c>
    </row>
    <row r="31" spans="1:17" ht="64.5" thickBot="1">
      <c r="A31" s="93">
        <v>17</v>
      </c>
      <c r="B31" s="175" t="s">
        <v>91</v>
      </c>
      <c r="C31" s="176"/>
      <c r="D31" s="35">
        <v>19</v>
      </c>
      <c r="E31" s="35">
        <v>1942</v>
      </c>
      <c r="F31" s="63"/>
      <c r="G31" s="35">
        <v>505.2</v>
      </c>
      <c r="H31" s="35">
        <v>505.2</v>
      </c>
      <c r="I31" s="35">
        <v>405.6</v>
      </c>
      <c r="J31" s="65" t="s">
        <v>86</v>
      </c>
      <c r="K31" s="78">
        <v>775510</v>
      </c>
      <c r="L31" s="35">
        <v>552937</v>
      </c>
      <c r="M31" s="35">
        <v>91862</v>
      </c>
      <c r="N31" s="35">
        <v>91862</v>
      </c>
      <c r="O31" s="35">
        <v>38849</v>
      </c>
      <c r="P31" s="94">
        <v>1535</v>
      </c>
      <c r="Q31" s="94" t="s">
        <v>96</v>
      </c>
    </row>
    <row r="32" spans="1:17" ht="64.5" thickBot="1">
      <c r="A32" s="69">
        <v>18</v>
      </c>
      <c r="B32" s="175" t="s">
        <v>92</v>
      </c>
      <c r="C32" s="176"/>
      <c r="D32" s="35">
        <v>34</v>
      </c>
      <c r="E32" s="35">
        <v>1966</v>
      </c>
      <c r="F32" s="63"/>
      <c r="G32" s="35">
        <v>491.8</v>
      </c>
      <c r="H32" s="35">
        <v>491.8</v>
      </c>
      <c r="I32" s="35">
        <v>243.9</v>
      </c>
      <c r="J32" s="65" t="s">
        <v>86</v>
      </c>
      <c r="K32" s="78">
        <v>724490</v>
      </c>
      <c r="L32" s="35">
        <v>516559</v>
      </c>
      <c r="M32" s="35">
        <v>85819</v>
      </c>
      <c r="N32" s="35">
        <v>85819</v>
      </c>
      <c r="O32" s="35">
        <v>36293</v>
      </c>
      <c r="P32" s="94">
        <v>1473</v>
      </c>
      <c r="Q32" s="94" t="s">
        <v>96</v>
      </c>
    </row>
    <row r="33" spans="1:17" ht="51.75" thickBot="1">
      <c r="A33" s="93">
        <v>19</v>
      </c>
      <c r="B33" s="175" t="s">
        <v>90</v>
      </c>
      <c r="C33" s="176"/>
      <c r="D33" s="35">
        <v>69</v>
      </c>
      <c r="E33" s="35">
        <v>1980</v>
      </c>
      <c r="F33" s="63"/>
      <c r="G33" s="35">
        <v>962.01</v>
      </c>
      <c r="H33" s="35">
        <v>962.01</v>
      </c>
      <c r="I33" s="35">
        <v>68.65</v>
      </c>
      <c r="J33" s="65" t="s">
        <v>93</v>
      </c>
      <c r="K33" s="78">
        <v>1001563</v>
      </c>
      <c r="L33" s="35">
        <v>714111</v>
      </c>
      <c r="M33" s="35">
        <v>118639</v>
      </c>
      <c r="N33" s="35">
        <v>118639</v>
      </c>
      <c r="O33" s="35">
        <v>50174</v>
      </c>
      <c r="P33" s="94">
        <v>1041</v>
      </c>
      <c r="Q33" s="94" t="s">
        <v>96</v>
      </c>
    </row>
    <row r="34" spans="1:17" ht="51.75" thickBot="1">
      <c r="A34" s="69">
        <v>20</v>
      </c>
      <c r="B34" s="175" t="s">
        <v>94</v>
      </c>
      <c r="C34" s="176"/>
      <c r="D34" s="35">
        <v>64</v>
      </c>
      <c r="E34" s="35">
        <v>1984</v>
      </c>
      <c r="F34" s="63"/>
      <c r="G34" s="35">
        <v>725.4</v>
      </c>
      <c r="H34" s="35">
        <v>725.4</v>
      </c>
      <c r="I34" s="35">
        <v>0</v>
      </c>
      <c r="J34" s="65" t="s">
        <v>93</v>
      </c>
      <c r="K34" s="78">
        <v>505232</v>
      </c>
      <c r="L34" s="35">
        <v>360230</v>
      </c>
      <c r="M34" s="35">
        <v>59846</v>
      </c>
      <c r="N34" s="35">
        <v>59846</v>
      </c>
      <c r="O34" s="35">
        <v>25310</v>
      </c>
      <c r="P34" s="94">
        <v>697</v>
      </c>
      <c r="Q34" s="94" t="s">
        <v>96</v>
      </c>
    </row>
    <row r="35" spans="1:17" ht="20.25" customHeight="1" thickBot="1">
      <c r="A35" s="44"/>
      <c r="B35" s="164" t="s">
        <v>41</v>
      </c>
      <c r="C35" s="164"/>
      <c r="D35" s="48">
        <f>SUM(D15:D34)</f>
        <v>941</v>
      </c>
      <c r="E35" s="48"/>
      <c r="F35" s="48"/>
      <c r="G35" s="48">
        <f>SUM(G15:G34)</f>
        <v>19410.739999999998</v>
      </c>
      <c r="H35" s="48">
        <f>SUM(H15:H34)</f>
        <v>19410.739999999998</v>
      </c>
      <c r="I35" s="48">
        <f>SUM(I15:I34)</f>
        <v>14043.279999999999</v>
      </c>
      <c r="J35" s="48"/>
      <c r="K35" s="83">
        <f>SUM(K15:K34)</f>
        <v>24764586</v>
      </c>
      <c r="L35" s="83">
        <f>SUM(L15:L34)</f>
        <v>17657080</v>
      </c>
      <c r="M35" s="83">
        <f>SUM(M15:M34)</f>
        <v>2933462</v>
      </c>
      <c r="N35" s="83">
        <f>SUM(N15:N34)</f>
        <v>2933462</v>
      </c>
      <c r="O35" s="83">
        <f>SUM(O15:O34)</f>
        <v>1240582</v>
      </c>
      <c r="P35" s="83"/>
      <c r="Q35" s="179"/>
    </row>
    <row r="36" spans="1:17" ht="12.75">
      <c r="A36" s="36"/>
      <c r="B36" s="165" t="s">
        <v>43</v>
      </c>
      <c r="C36" s="165"/>
      <c r="D36" s="37"/>
      <c r="E36" s="37"/>
      <c r="F36" s="37"/>
      <c r="G36" s="37"/>
      <c r="H36" s="37"/>
      <c r="I36" s="37"/>
      <c r="J36" s="37"/>
      <c r="K36" s="82"/>
      <c r="L36" s="37"/>
      <c r="M36" s="37"/>
      <c r="N36" s="37"/>
      <c r="O36" s="37"/>
      <c r="P36" s="86"/>
      <c r="Q36" s="63"/>
    </row>
    <row r="37" spans="1:17" ht="12.75">
      <c r="A37" s="68">
        <v>21</v>
      </c>
      <c r="B37" s="166" t="s">
        <v>62</v>
      </c>
      <c r="C37" s="166"/>
      <c r="D37" s="35">
        <v>3</v>
      </c>
      <c r="E37" s="35">
        <v>1959</v>
      </c>
      <c r="F37" s="63" t="s">
        <v>64</v>
      </c>
      <c r="G37" s="61">
        <v>87</v>
      </c>
      <c r="H37" s="61">
        <v>87</v>
      </c>
      <c r="I37" s="63" t="s">
        <v>64</v>
      </c>
      <c r="J37" s="65" t="s">
        <v>66</v>
      </c>
      <c r="K37" s="78">
        <v>250350</v>
      </c>
      <c r="L37" s="35">
        <v>178499</v>
      </c>
      <c r="M37" s="35">
        <v>29655</v>
      </c>
      <c r="N37" s="35">
        <v>29655</v>
      </c>
      <c r="O37" s="35">
        <v>12541</v>
      </c>
      <c r="P37" s="87">
        <v>2878</v>
      </c>
      <c r="Q37" s="63" t="s">
        <v>96</v>
      </c>
    </row>
    <row r="38" spans="1:17" ht="13.5" thickBot="1">
      <c r="A38" s="69">
        <v>22</v>
      </c>
      <c r="B38" s="167" t="s">
        <v>63</v>
      </c>
      <c r="C38" s="167"/>
      <c r="D38" s="43">
        <v>8</v>
      </c>
      <c r="E38" s="43">
        <v>1959</v>
      </c>
      <c r="F38" s="64" t="s">
        <v>64</v>
      </c>
      <c r="G38" s="62">
        <v>93</v>
      </c>
      <c r="H38" s="62">
        <v>93</v>
      </c>
      <c r="I38" s="43">
        <v>23.2</v>
      </c>
      <c r="J38" s="65" t="s">
        <v>66</v>
      </c>
      <c r="K38" s="80">
        <v>311368</v>
      </c>
      <c r="L38" s="43">
        <v>222004</v>
      </c>
      <c r="M38" s="43">
        <v>36883</v>
      </c>
      <c r="N38" s="43">
        <v>36883</v>
      </c>
      <c r="O38" s="43">
        <v>15598</v>
      </c>
      <c r="P38" s="87">
        <v>3348</v>
      </c>
      <c r="Q38" s="94" t="s">
        <v>96</v>
      </c>
    </row>
    <row r="39" spans="1:17" ht="15.75" customHeight="1" thickBot="1">
      <c r="A39" s="44"/>
      <c r="B39" s="128" t="s">
        <v>41</v>
      </c>
      <c r="C39" s="129"/>
      <c r="D39" s="45">
        <f>SUM(D37:D38)</f>
        <v>11</v>
      </c>
      <c r="E39" s="45"/>
      <c r="F39" s="45"/>
      <c r="G39" s="66">
        <f>SUM(G37:G38)</f>
        <v>180</v>
      </c>
      <c r="H39" s="66">
        <f>SUM(H37:H38)</f>
        <v>180</v>
      </c>
      <c r="I39" s="66">
        <f>SUM(I37:I38)</f>
        <v>23.2</v>
      </c>
      <c r="J39" s="45"/>
      <c r="K39" s="81">
        <f>SUM(K37:K38)</f>
        <v>561718</v>
      </c>
      <c r="L39" s="81">
        <f aca="true" t="shared" si="0" ref="L39:Q39">SUM(L37:L38)</f>
        <v>400503</v>
      </c>
      <c r="M39" s="81">
        <f t="shared" si="0"/>
        <v>66538</v>
      </c>
      <c r="N39" s="81">
        <f t="shared" si="0"/>
        <v>66538</v>
      </c>
      <c r="O39" s="81">
        <f t="shared" si="0"/>
        <v>28139</v>
      </c>
      <c r="P39" s="81"/>
      <c r="Q39" s="180"/>
    </row>
    <row r="40" spans="1:17" ht="15.75" customHeight="1" thickBot="1">
      <c r="A40" s="47"/>
      <c r="B40" s="171" t="s">
        <v>44</v>
      </c>
      <c r="C40" s="171"/>
      <c r="D40" s="88">
        <f>D35+D39</f>
        <v>952</v>
      </c>
      <c r="E40" s="48"/>
      <c r="F40" s="48"/>
      <c r="G40" s="178">
        <f>G35+G39</f>
        <v>19590.739999999998</v>
      </c>
      <c r="H40" s="178">
        <f>H35+H39</f>
        <v>19590.739999999998</v>
      </c>
      <c r="I40" s="178">
        <f>I35+I39</f>
        <v>14066.48</v>
      </c>
      <c r="J40" s="48"/>
      <c r="K40" s="88">
        <f>K35+K39</f>
        <v>25326304</v>
      </c>
      <c r="L40" s="88">
        <f aca="true" t="shared" si="1" ref="L40:Q40">L35+L39</f>
        <v>18057583</v>
      </c>
      <c r="M40" s="88">
        <f t="shared" si="1"/>
        <v>3000000</v>
      </c>
      <c r="N40" s="88">
        <f t="shared" si="1"/>
        <v>3000000</v>
      </c>
      <c r="O40" s="88">
        <f t="shared" si="1"/>
        <v>1268721</v>
      </c>
      <c r="P40" s="88">
        <v>1293</v>
      </c>
      <c r="Q40" s="179"/>
    </row>
    <row r="41" spans="1:17" ht="12.75">
      <c r="A41" s="89"/>
      <c r="B41" s="12"/>
      <c r="C41" s="12"/>
      <c r="D41" s="89"/>
      <c r="E41" s="89"/>
      <c r="F41" s="89"/>
      <c r="G41" s="90"/>
      <c r="H41" s="90"/>
      <c r="I41" s="90"/>
      <c r="J41" s="89"/>
      <c r="K41" s="91"/>
      <c r="L41" s="91"/>
      <c r="M41" s="91"/>
      <c r="N41" s="91"/>
      <c r="O41" s="91"/>
      <c r="P41" s="92"/>
      <c r="Q41" s="91"/>
    </row>
    <row r="42" spans="1:17" ht="12.75">
      <c r="A42" s="89"/>
      <c r="B42" s="12"/>
      <c r="C42" s="12"/>
      <c r="D42" s="89"/>
      <c r="E42" s="89"/>
      <c r="F42" s="89"/>
      <c r="G42" s="90"/>
      <c r="H42" s="90"/>
      <c r="I42" s="90"/>
      <c r="J42" s="89"/>
      <c r="K42" s="91"/>
      <c r="L42" s="91"/>
      <c r="M42" s="91"/>
      <c r="N42" s="91"/>
      <c r="O42" s="91"/>
      <c r="P42" s="92"/>
      <c r="Q42" s="91"/>
    </row>
    <row r="43" spans="1:17" ht="12.75">
      <c r="A43" s="89"/>
      <c r="B43" s="12"/>
      <c r="C43" s="12"/>
      <c r="D43" s="89"/>
      <c r="E43" s="89"/>
      <c r="F43" s="89"/>
      <c r="G43" s="90"/>
      <c r="H43" s="90"/>
      <c r="I43" s="90"/>
      <c r="J43" s="89"/>
      <c r="K43" s="91"/>
      <c r="L43" s="91"/>
      <c r="M43" s="91"/>
      <c r="N43" s="91"/>
      <c r="O43" s="91"/>
      <c r="P43" s="92"/>
      <c r="Q43" s="91"/>
    </row>
    <row r="44" spans="1:17" ht="12.75">
      <c r="A44" s="89"/>
      <c r="B44" s="12"/>
      <c r="C44" s="12"/>
      <c r="D44" s="89"/>
      <c r="E44" s="89"/>
      <c r="F44" s="89"/>
      <c r="G44" s="90"/>
      <c r="H44" s="90"/>
      <c r="I44" s="90"/>
      <c r="J44" s="89"/>
      <c r="K44" s="91"/>
      <c r="L44" s="91"/>
      <c r="M44" s="91"/>
      <c r="N44" s="91"/>
      <c r="O44" s="91"/>
      <c r="P44" s="92"/>
      <c r="Q44" s="91"/>
    </row>
    <row r="45" spans="1:17" ht="12.75">
      <c r="A45" s="89"/>
      <c r="B45" s="12"/>
      <c r="C45" s="12"/>
      <c r="D45" s="89"/>
      <c r="E45" s="89"/>
      <c r="F45" s="89"/>
      <c r="G45" s="90"/>
      <c r="H45" s="90"/>
      <c r="I45" s="90"/>
      <c r="J45" s="89"/>
      <c r="K45" s="91"/>
      <c r="L45" s="91"/>
      <c r="M45" s="91"/>
      <c r="N45" s="91"/>
      <c r="O45" s="91"/>
      <c r="P45" s="92"/>
      <c r="Q45" s="91"/>
    </row>
    <row r="46" spans="1:17" ht="12.75">
      <c r="A46" s="89"/>
      <c r="B46" s="12"/>
      <c r="C46" s="12"/>
      <c r="D46" s="89"/>
      <c r="E46" s="89"/>
      <c r="F46" s="89"/>
      <c r="G46" s="90"/>
      <c r="H46" s="90"/>
      <c r="I46" s="90"/>
      <c r="J46" s="89"/>
      <c r="K46" s="91"/>
      <c r="L46" s="91"/>
      <c r="M46" s="91"/>
      <c r="N46" s="91"/>
      <c r="O46" s="91"/>
      <c r="P46" s="92"/>
      <c r="Q46" s="91"/>
    </row>
  </sheetData>
  <mergeCells count="52">
    <mergeCell ref="B31:C31"/>
    <mergeCell ref="B32:C32"/>
    <mergeCell ref="B33:C33"/>
    <mergeCell ref="B34:C34"/>
    <mergeCell ref="Q8:Q12"/>
    <mergeCell ref="A8:A12"/>
    <mergeCell ref="D8:D12"/>
    <mergeCell ref="E8:F9"/>
    <mergeCell ref="G8:I8"/>
    <mergeCell ref="J8:J12"/>
    <mergeCell ref="K8:O8"/>
    <mergeCell ref="F4:M4"/>
    <mergeCell ref="G5:M5"/>
    <mergeCell ref="P8:P12"/>
    <mergeCell ref="K10:K12"/>
    <mergeCell ref="F10:F12"/>
    <mergeCell ref="G10:G12"/>
    <mergeCell ref="H10:I10"/>
    <mergeCell ref="H11:I11"/>
    <mergeCell ref="M10:M12"/>
    <mergeCell ref="N10:N12"/>
    <mergeCell ref="O10:O12"/>
    <mergeCell ref="L10:L12"/>
    <mergeCell ref="K9:O9"/>
    <mergeCell ref="E10:E12"/>
    <mergeCell ref="B16:C16"/>
    <mergeCell ref="B17:C17"/>
    <mergeCell ref="B15:C15"/>
    <mergeCell ref="B8:C12"/>
    <mergeCell ref="B13:C13"/>
    <mergeCell ref="G9:I9"/>
    <mergeCell ref="B18:C18"/>
    <mergeCell ref="B19:C19"/>
    <mergeCell ref="B20:C20"/>
    <mergeCell ref="B21:C21"/>
    <mergeCell ref="B22:C22"/>
    <mergeCell ref="B30:C30"/>
    <mergeCell ref="B23:C23"/>
    <mergeCell ref="B24:C24"/>
    <mergeCell ref="B25:C25"/>
    <mergeCell ref="B26:C26"/>
    <mergeCell ref="B40:C40"/>
    <mergeCell ref="B14:C14"/>
    <mergeCell ref="B39:C39"/>
    <mergeCell ref="B35:C35"/>
    <mergeCell ref="B36:C36"/>
    <mergeCell ref="B37:C37"/>
    <mergeCell ref="B38:C38"/>
    <mergeCell ref="B27:C27"/>
    <mergeCell ref="B28:C28"/>
    <mergeCell ref="B29:C29"/>
    <mergeCell ref="F3:M3"/>
  </mergeCells>
  <printOptions/>
  <pageMargins left="0.72" right="0.75" top="0.36" bottom="0.36" header="0.33" footer="0.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Home@CO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construc33</dc:creator>
  <cp:keywords/>
  <dc:description/>
  <cp:lastModifiedBy>Upr</cp:lastModifiedBy>
  <cp:lastPrinted>2009-05-18T07:33:13Z</cp:lastPrinted>
  <dcterms:created xsi:type="dcterms:W3CDTF">2008-10-07T04:06:28Z</dcterms:created>
  <dcterms:modified xsi:type="dcterms:W3CDTF">2009-05-18T07:33:15Z</dcterms:modified>
  <cp:category/>
  <cp:version/>
  <cp:contentType/>
  <cp:contentStatus/>
</cp:coreProperties>
</file>