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Лист1" sheetId="1" r:id="rId1"/>
  </sheets>
  <definedNames>
    <definedName name="_xlnm.Print_Area" localSheetId="0">'Лист1'!$A$1:$O$58</definedName>
  </definedNames>
  <calcPr fullCalcOnLoad="1"/>
</workbook>
</file>

<file path=xl/sharedStrings.xml><?xml version="1.0" encoding="utf-8"?>
<sst xmlns="http://schemas.openxmlformats.org/spreadsheetml/2006/main" count="82" uniqueCount="59">
  <si>
    <t>адрес МКД (наименование улицы,номер МКД)</t>
  </si>
  <si>
    <t>общая площадь отремонтированного дома</t>
  </si>
  <si>
    <t>кв.м</t>
  </si>
  <si>
    <t>тыс.руб.</t>
  </si>
  <si>
    <t>выполненные работы по капитальному ремонту МКД по видам работ, предусмотренным п.3 ст.15 Федерального закона от 21.07.2007 № 185 ФЗ**</t>
  </si>
  <si>
    <t>№ п/п</t>
  </si>
  <si>
    <t>м2</t>
  </si>
  <si>
    <t>м</t>
  </si>
  <si>
    <t>Водопровод</t>
  </si>
  <si>
    <t>Канализация</t>
  </si>
  <si>
    <t>Реестр объектов заявленных на кап.ремонт в 2009 г.</t>
  </si>
  <si>
    <t>Фактические затраты всего</t>
  </si>
  <si>
    <t>Фасад</t>
  </si>
  <si>
    <t>Кровля</t>
  </si>
  <si>
    <t>В том числе:</t>
  </si>
  <si>
    <t>Сумма</t>
  </si>
  <si>
    <t>Объем</t>
  </si>
  <si>
    <t>Подвал</t>
  </si>
  <si>
    <t>Внутри домовые сети</t>
  </si>
  <si>
    <t>Сумма всего:</t>
  </si>
  <si>
    <t>Объемы работ по видам:</t>
  </si>
  <si>
    <t>Эл.снабжение</t>
  </si>
  <si>
    <t>Теплоснабжение</t>
  </si>
  <si>
    <t>Лот №1</t>
  </si>
  <si>
    <t>п.Ибреси, ул.Маресьева 63</t>
  </si>
  <si>
    <t>Воинов-Интернационалистов 15</t>
  </si>
  <si>
    <t>Лот №2</t>
  </si>
  <si>
    <t>Итого:</t>
  </si>
  <si>
    <t>Леспромхозная 13</t>
  </si>
  <si>
    <t>Герцена 4</t>
  </si>
  <si>
    <t>Лот №3</t>
  </si>
  <si>
    <t>Мира 31а</t>
  </si>
  <si>
    <t>Мира 36</t>
  </si>
  <si>
    <t>Мира 41</t>
  </si>
  <si>
    <t>Мира 25а</t>
  </si>
  <si>
    <t>Лот №4</t>
  </si>
  <si>
    <t>Герцена 10</t>
  </si>
  <si>
    <t>Лот №5</t>
  </si>
  <si>
    <t>Герцена 8</t>
  </si>
  <si>
    <t>Мира 33</t>
  </si>
  <si>
    <t>Энгельса 67</t>
  </si>
  <si>
    <t>Лот №6</t>
  </si>
  <si>
    <t>Кооперативная 4</t>
  </si>
  <si>
    <t>Лот №7</t>
  </si>
  <si>
    <t>Энгельса 63</t>
  </si>
  <si>
    <t>Дзержонского 4</t>
  </si>
  <si>
    <t>Лот №8</t>
  </si>
  <si>
    <t>Энгельса 53</t>
  </si>
  <si>
    <t>Лот №9</t>
  </si>
  <si>
    <t>Лот №10</t>
  </si>
  <si>
    <t>Сельхозтехники 12</t>
  </si>
  <si>
    <t>Маресьева 15</t>
  </si>
  <si>
    <t>Герцена 9</t>
  </si>
  <si>
    <t>Советская 36</t>
  </si>
  <si>
    <t>Лот №11</t>
  </si>
  <si>
    <t>пос.Ибреси</t>
  </si>
  <si>
    <t>пос.Буинск</t>
  </si>
  <si>
    <t>Мичурина 1</t>
  </si>
  <si>
    <t>Комсомольская 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</si>
</sst>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sz val="8"/>
      <name val="Arial Cyr"/>
      <family val="2"/>
    </font>
    <font>
      <sz val="6"/>
      <name val="Arial Cyr"/>
      <family val="2"/>
    </font>
    <font>
      <sz val="16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1" fillId="0" borderId="5" xfId="0" applyFont="1" applyBorder="1" applyAlignment="1">
      <alignment horizontal="center" vertical="center" wrapText="1" shrinkToFit="1"/>
    </xf>
    <xf numFmtId="0" fontId="1" fillId="0" borderId="6" xfId="0" applyFont="1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 wrapText="1" shrinkToFit="1"/>
    </xf>
    <xf numFmtId="0" fontId="1" fillId="0" borderId="9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 wrapText="1" shrinkToFit="1"/>
    </xf>
    <xf numFmtId="164" fontId="1" fillId="0" borderId="1" xfId="0" applyNumberFormat="1" applyFont="1" applyBorder="1" applyAlignment="1">
      <alignment horizontal="center" vertical="center" wrapText="1" shrinkToFit="1"/>
    </xf>
    <xf numFmtId="164" fontId="1" fillId="0" borderId="5" xfId="0" applyNumberFormat="1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164" fontId="1" fillId="0" borderId="13" xfId="0" applyNumberFormat="1" applyFont="1" applyBorder="1" applyAlignment="1">
      <alignment horizontal="center" vertical="center" wrapText="1" shrinkToFit="1"/>
    </xf>
    <xf numFmtId="0" fontId="1" fillId="0" borderId="15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1" fillId="0" borderId="19" xfId="0" applyFont="1" applyBorder="1" applyAlignment="1">
      <alignment horizontal="center" vertical="center" wrapText="1" shrinkToFit="1"/>
    </xf>
    <xf numFmtId="0" fontId="1" fillId="0" borderId="20" xfId="0" applyFont="1" applyBorder="1" applyAlignment="1">
      <alignment horizontal="center" vertical="center" wrapText="1" shrinkToFit="1"/>
    </xf>
    <xf numFmtId="0" fontId="1" fillId="0" borderId="21" xfId="0" applyFont="1" applyBorder="1" applyAlignment="1">
      <alignment horizontal="center" vertical="center" wrapText="1" shrinkToFit="1"/>
    </xf>
    <xf numFmtId="0" fontId="1" fillId="0" borderId="22" xfId="0" applyFont="1" applyBorder="1" applyAlignment="1">
      <alignment horizontal="center" vertical="center" wrapText="1" shrinkToFit="1"/>
    </xf>
    <xf numFmtId="0" fontId="1" fillId="0" borderId="23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5" xfId="0" applyFont="1" applyBorder="1" applyAlignment="1">
      <alignment horizontal="center" vertical="center" wrapText="1" shrinkToFit="1"/>
    </xf>
    <xf numFmtId="0" fontId="1" fillId="0" borderId="24" xfId="0" applyFont="1" applyBorder="1" applyAlignment="1">
      <alignment horizontal="center" vertical="center" wrapText="1" shrinkToFit="1"/>
    </xf>
    <xf numFmtId="0" fontId="1" fillId="0" borderId="25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 wrapText="1" shrinkToFit="1"/>
    </xf>
    <xf numFmtId="0" fontId="1" fillId="0" borderId="26" xfId="0" applyFont="1" applyBorder="1" applyAlignment="1">
      <alignment horizontal="center" vertical="center" wrapText="1" shrinkToFit="1"/>
    </xf>
    <xf numFmtId="0" fontId="1" fillId="0" borderId="27" xfId="0" applyFont="1" applyBorder="1" applyAlignment="1">
      <alignment horizontal="center" vertical="center" wrapText="1" shrinkToFit="1"/>
    </xf>
    <xf numFmtId="0" fontId="1" fillId="0" borderId="28" xfId="0" applyFont="1" applyBorder="1" applyAlignment="1">
      <alignment horizontal="center" vertical="center" wrapText="1" shrinkToFit="1"/>
    </xf>
    <xf numFmtId="0" fontId="0" fillId="0" borderId="29" xfId="0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  <xf numFmtId="0" fontId="0" fillId="0" borderId="25" xfId="0" applyBorder="1" applyAlignment="1">
      <alignment horizontal="center" vertical="center" wrapText="1" shrinkToFit="1"/>
    </xf>
    <xf numFmtId="0" fontId="1" fillId="0" borderId="30" xfId="0" applyFont="1" applyBorder="1" applyAlignment="1">
      <alignment horizontal="center" vertical="center" wrapText="1" shrinkToFit="1"/>
    </xf>
    <xf numFmtId="0" fontId="0" fillId="0" borderId="31" xfId="0" applyBorder="1" applyAlignment="1">
      <alignment horizontal="center" vertical="center" wrapText="1" shrinkToFit="1"/>
    </xf>
    <xf numFmtId="0" fontId="0" fillId="0" borderId="32" xfId="0" applyBorder="1" applyAlignment="1">
      <alignment horizontal="center" vertical="center" wrapText="1" shrinkToFit="1"/>
    </xf>
    <xf numFmtId="0" fontId="0" fillId="0" borderId="33" xfId="0" applyBorder="1" applyAlignment="1">
      <alignment horizontal="center" vertical="center" wrapText="1" shrinkToFit="1"/>
    </xf>
    <xf numFmtId="0" fontId="1" fillId="0" borderId="29" xfId="0" applyFont="1" applyBorder="1" applyAlignment="1">
      <alignment horizontal="center" vertical="center" wrapText="1" shrinkToFit="1"/>
    </xf>
    <xf numFmtId="0" fontId="0" fillId="0" borderId="34" xfId="0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 wrapText="1" shrinkToFit="1"/>
    </xf>
    <xf numFmtId="0" fontId="0" fillId="0" borderId="35" xfId="0" applyBorder="1" applyAlignment="1">
      <alignment horizontal="center" vertical="center" wrapText="1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view="pageBreakPreview" zoomScaleSheetLayoutView="100" workbookViewId="0" topLeftCell="A1">
      <selection activeCell="K5" sqref="K5:K6"/>
    </sheetView>
  </sheetViews>
  <sheetFormatPr defaultColWidth="9.00390625" defaultRowHeight="12.75"/>
  <cols>
    <col min="1" max="1" width="3.75390625" style="1" customWidth="1"/>
    <col min="2" max="2" width="19.125" style="1" customWidth="1"/>
    <col min="3" max="3" width="7.00390625" style="1" customWidth="1"/>
    <col min="4" max="5" width="8.875" style="1" customWidth="1"/>
    <col min="6" max="6" width="8.625" style="1" customWidth="1"/>
    <col min="7" max="8" width="7.875" style="1" customWidth="1"/>
    <col min="9" max="9" width="8.25390625" style="1" customWidth="1"/>
    <col min="10" max="10" width="9.625" style="1" customWidth="1"/>
    <col min="11" max="11" width="9.00390625" style="1" customWidth="1"/>
    <col min="12" max="15" width="9.125" style="1" customWidth="1"/>
    <col min="16" max="16384" width="12.75390625" style="1" customWidth="1"/>
  </cols>
  <sheetData>
    <row r="1" spans="1:15" ht="47.25" customHeight="1" thickBot="1">
      <c r="A1" s="27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4.75" customHeight="1">
      <c r="A2" s="45" t="s">
        <v>5</v>
      </c>
      <c r="B2" s="31" t="s">
        <v>0</v>
      </c>
      <c r="C2" s="28" t="s">
        <v>1</v>
      </c>
      <c r="D2" s="28" t="s">
        <v>4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6"/>
    </row>
    <row r="3" spans="1:15" ht="24.75" customHeight="1">
      <c r="A3" s="46"/>
      <c r="B3" s="32"/>
      <c r="C3" s="29"/>
      <c r="D3" s="37" t="s">
        <v>11</v>
      </c>
      <c r="E3" s="30" t="s">
        <v>14</v>
      </c>
      <c r="F3" s="38"/>
      <c r="G3" s="38"/>
      <c r="H3" s="38"/>
      <c r="I3" s="38"/>
      <c r="J3" s="38"/>
      <c r="K3" s="38"/>
      <c r="L3" s="38"/>
      <c r="M3" s="38"/>
      <c r="N3" s="38"/>
      <c r="O3" s="39"/>
    </row>
    <row r="4" spans="1:15" ht="24.75" customHeight="1">
      <c r="A4" s="46"/>
      <c r="B4" s="32"/>
      <c r="C4" s="29"/>
      <c r="D4" s="44"/>
      <c r="E4" s="30" t="s">
        <v>12</v>
      </c>
      <c r="F4" s="40"/>
      <c r="G4" s="30" t="s">
        <v>17</v>
      </c>
      <c r="H4" s="40"/>
      <c r="I4" s="30" t="s">
        <v>13</v>
      </c>
      <c r="J4" s="40"/>
      <c r="K4" s="30" t="s">
        <v>18</v>
      </c>
      <c r="L4" s="38"/>
      <c r="M4" s="38"/>
      <c r="N4" s="38"/>
      <c r="O4" s="39"/>
    </row>
    <row r="5" spans="1:15" ht="24.75" customHeight="1">
      <c r="A5" s="46"/>
      <c r="B5" s="32"/>
      <c r="C5" s="29"/>
      <c r="D5" s="44"/>
      <c r="E5" s="37" t="s">
        <v>15</v>
      </c>
      <c r="F5" s="37" t="s">
        <v>16</v>
      </c>
      <c r="G5" s="37" t="s">
        <v>15</v>
      </c>
      <c r="H5" s="37" t="s">
        <v>16</v>
      </c>
      <c r="I5" s="37" t="s">
        <v>15</v>
      </c>
      <c r="J5" s="37" t="s">
        <v>16</v>
      </c>
      <c r="K5" s="37" t="s">
        <v>19</v>
      </c>
      <c r="L5" s="30" t="s">
        <v>20</v>
      </c>
      <c r="M5" s="38"/>
      <c r="N5" s="38"/>
      <c r="O5" s="39"/>
    </row>
    <row r="6" spans="1:15" ht="77.25" customHeight="1">
      <c r="A6" s="46"/>
      <c r="B6" s="33"/>
      <c r="C6" s="30"/>
      <c r="D6" s="32"/>
      <c r="E6" s="32"/>
      <c r="F6" s="32"/>
      <c r="G6" s="32"/>
      <c r="H6" s="32"/>
      <c r="I6" s="32"/>
      <c r="J6" s="32"/>
      <c r="K6" s="32"/>
      <c r="L6" s="3" t="s">
        <v>21</v>
      </c>
      <c r="M6" s="3" t="s">
        <v>8</v>
      </c>
      <c r="N6" s="3" t="s">
        <v>9</v>
      </c>
      <c r="O6" s="4" t="s">
        <v>22</v>
      </c>
    </row>
    <row r="7" spans="1:15" ht="13.5" thickBot="1">
      <c r="A7" s="47"/>
      <c r="B7" s="34"/>
      <c r="C7" s="7" t="s">
        <v>2</v>
      </c>
      <c r="D7" s="13" t="s">
        <v>3</v>
      </c>
      <c r="E7" s="13" t="s">
        <v>3</v>
      </c>
      <c r="F7" s="13" t="s">
        <v>6</v>
      </c>
      <c r="G7" s="13" t="s">
        <v>3</v>
      </c>
      <c r="H7" s="13" t="s">
        <v>6</v>
      </c>
      <c r="I7" s="13" t="s">
        <v>3</v>
      </c>
      <c r="J7" s="13" t="s">
        <v>6</v>
      </c>
      <c r="K7" s="13" t="s">
        <v>3</v>
      </c>
      <c r="L7" s="13" t="s">
        <v>7</v>
      </c>
      <c r="M7" s="13" t="s">
        <v>7</v>
      </c>
      <c r="N7" s="13" t="s">
        <v>7</v>
      </c>
      <c r="O7" s="14" t="s">
        <v>7</v>
      </c>
    </row>
    <row r="8" spans="1:15" ht="13.5" thickBot="1">
      <c r="A8" s="10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>
        <v>14</v>
      </c>
      <c r="O8" s="11">
        <v>15</v>
      </c>
    </row>
    <row r="9" spans="1:15" ht="13.5" thickBot="1">
      <c r="A9" s="22" t="s">
        <v>55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4"/>
    </row>
    <row r="10" spans="1:15" ht="12.75">
      <c r="A10" s="48" t="s">
        <v>23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6"/>
    </row>
    <row r="11" spans="1:15" ht="22.5">
      <c r="A11" s="9">
        <v>1</v>
      </c>
      <c r="B11" s="3" t="s">
        <v>24</v>
      </c>
      <c r="C11" s="3">
        <v>794.66</v>
      </c>
      <c r="D11" s="3">
        <v>1617.8</v>
      </c>
      <c r="E11" s="15">
        <f>61.3-61.3*0.04</f>
        <v>58.848</v>
      </c>
      <c r="F11" s="3">
        <v>175.3</v>
      </c>
      <c r="G11" s="3">
        <f>182.5-182.5*0.04</f>
        <v>175.2</v>
      </c>
      <c r="H11" s="3">
        <v>585.1</v>
      </c>
      <c r="I11" s="15">
        <f>965.4-965.4*0.04</f>
        <v>926.784</v>
      </c>
      <c r="J11" s="3">
        <v>877.7</v>
      </c>
      <c r="K11" s="15">
        <f>D11-E11-G11-I11</f>
        <v>456.96799999999996</v>
      </c>
      <c r="L11" s="3">
        <v>385</v>
      </c>
      <c r="M11" s="3">
        <v>92</v>
      </c>
      <c r="N11" s="3">
        <v>120</v>
      </c>
      <c r="O11" s="4">
        <f>11*6+48*2+4*3+300</f>
        <v>474</v>
      </c>
    </row>
    <row r="12" spans="1:15" ht="33.75">
      <c r="A12" s="5">
        <v>2</v>
      </c>
      <c r="B12" s="3" t="s">
        <v>25</v>
      </c>
      <c r="C12" s="3">
        <v>1163.41</v>
      </c>
      <c r="D12" s="3">
        <v>1979.5</v>
      </c>
      <c r="E12" s="15">
        <f>63.8-63.8*0.04</f>
        <v>61.248</v>
      </c>
      <c r="F12" s="3">
        <v>182.4</v>
      </c>
      <c r="G12" s="3">
        <f>362.1-362.1*0.04</f>
        <v>347.61600000000004</v>
      </c>
      <c r="H12" s="3">
        <v>571.5</v>
      </c>
      <c r="I12" s="15">
        <f>956.8-956.8*0.04</f>
        <v>918.5279999999999</v>
      </c>
      <c r="J12" s="3">
        <v>887.1</v>
      </c>
      <c r="K12" s="15">
        <f>D12-E12-G12-I12</f>
        <v>652.1080000000001</v>
      </c>
      <c r="L12" s="3">
        <v>425</v>
      </c>
      <c r="M12" s="3">
        <f>9*8+45+6+15</f>
        <v>138</v>
      </c>
      <c r="N12" s="3">
        <f>12*8+45+6*2+15</f>
        <v>168</v>
      </c>
      <c r="O12" s="4">
        <f>14.6*4*3+43*2*3+12*3+2*8+16</f>
        <v>501.2</v>
      </c>
    </row>
    <row r="13" spans="1:15" ht="13.5" thickBot="1">
      <c r="A13" s="6"/>
      <c r="B13" s="7" t="s">
        <v>27</v>
      </c>
      <c r="C13" s="7">
        <f aca="true" t="shared" si="0" ref="C13:O13">SUM(C11:C12)</f>
        <v>1958.0700000000002</v>
      </c>
      <c r="D13" s="7">
        <f t="shared" si="0"/>
        <v>3597.3</v>
      </c>
      <c r="E13" s="16">
        <f t="shared" si="0"/>
        <v>120.096</v>
      </c>
      <c r="F13" s="7">
        <f t="shared" si="0"/>
        <v>357.70000000000005</v>
      </c>
      <c r="G13" s="7">
        <f t="shared" si="0"/>
        <v>522.816</v>
      </c>
      <c r="H13" s="7">
        <f t="shared" si="0"/>
        <v>1156.6</v>
      </c>
      <c r="I13" s="16">
        <f t="shared" si="0"/>
        <v>1845.312</v>
      </c>
      <c r="J13" s="7">
        <f t="shared" si="0"/>
        <v>1764.8000000000002</v>
      </c>
      <c r="K13" s="16">
        <f t="shared" si="0"/>
        <v>1109.076</v>
      </c>
      <c r="L13" s="7">
        <f t="shared" si="0"/>
        <v>810</v>
      </c>
      <c r="M13" s="7">
        <f t="shared" si="0"/>
        <v>230</v>
      </c>
      <c r="N13" s="7">
        <f t="shared" si="0"/>
        <v>288</v>
      </c>
      <c r="O13" s="8">
        <f t="shared" si="0"/>
        <v>975.2</v>
      </c>
    </row>
    <row r="14" spans="1:15" ht="12.75">
      <c r="A14" s="41" t="s">
        <v>26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3"/>
    </row>
    <row r="15" spans="1:15" ht="12.75">
      <c r="A15" s="5">
        <v>3</v>
      </c>
      <c r="B15" s="3" t="s">
        <v>28</v>
      </c>
      <c r="C15" s="3">
        <v>813.43</v>
      </c>
      <c r="D15" s="3">
        <v>1316.9</v>
      </c>
      <c r="E15" s="15">
        <v>55.2</v>
      </c>
      <c r="F15" s="3">
        <v>164.3</v>
      </c>
      <c r="G15" s="3"/>
      <c r="H15" s="3"/>
      <c r="I15" s="15">
        <f>804.3-804.3*0.04</f>
        <v>772.1279999999999</v>
      </c>
      <c r="J15" s="3">
        <v>893.77</v>
      </c>
      <c r="K15" s="15">
        <f>D15-E15-I15</f>
        <v>489.5720000000001</v>
      </c>
      <c r="L15" s="3">
        <v>374</v>
      </c>
      <c r="M15" s="3">
        <v>73.7</v>
      </c>
      <c r="N15" s="3">
        <f>6*7+47.7+12+12</f>
        <v>113.7</v>
      </c>
      <c r="O15" s="4">
        <f>11.5*6*2+2*4+18+46*2*2</f>
        <v>348</v>
      </c>
    </row>
    <row r="16" spans="1:15" ht="12.75">
      <c r="A16" s="5">
        <v>4</v>
      </c>
      <c r="B16" s="3" t="s">
        <v>29</v>
      </c>
      <c r="C16" s="3">
        <v>555.52</v>
      </c>
      <c r="D16" s="3">
        <v>1942.9</v>
      </c>
      <c r="E16" s="15">
        <f>57.7-57.7*0.04</f>
        <v>55.392</v>
      </c>
      <c r="F16" s="3">
        <v>165</v>
      </c>
      <c r="G16" s="3"/>
      <c r="H16" s="3"/>
      <c r="I16" s="15">
        <f>715.8*1-715.8*0.04</f>
        <v>687.168</v>
      </c>
      <c r="J16" s="3">
        <v>820</v>
      </c>
      <c r="K16" s="15">
        <f>D16-E16-I16</f>
        <v>1200.3400000000001</v>
      </c>
      <c r="L16" s="3">
        <v>392</v>
      </c>
      <c r="M16" s="3">
        <v>91</v>
      </c>
      <c r="N16" s="3">
        <v>128</v>
      </c>
      <c r="O16" s="4">
        <v>403</v>
      </c>
    </row>
    <row r="17" spans="1:15" ht="13.5" thickBot="1">
      <c r="A17" s="6"/>
      <c r="B17" s="7" t="s">
        <v>27</v>
      </c>
      <c r="C17" s="7">
        <f>SUM(C15:C16)</f>
        <v>1368.9499999999998</v>
      </c>
      <c r="D17" s="7">
        <f>SUM(D15:D16)</f>
        <v>3259.8</v>
      </c>
      <c r="E17" s="16">
        <f>SUM(E15:E16)</f>
        <v>110.59200000000001</v>
      </c>
      <c r="F17" s="7">
        <f>SUM(F15:F16)</f>
        <v>329.3</v>
      </c>
      <c r="G17" s="7"/>
      <c r="H17" s="7"/>
      <c r="I17" s="16">
        <f aca="true" t="shared" si="1" ref="I17:O17">SUM(I15:I16)</f>
        <v>1459.2959999999998</v>
      </c>
      <c r="J17" s="7">
        <f t="shared" si="1"/>
        <v>1713.77</v>
      </c>
      <c r="K17" s="16">
        <f t="shared" si="1"/>
        <v>1689.9120000000003</v>
      </c>
      <c r="L17" s="7">
        <f t="shared" si="1"/>
        <v>766</v>
      </c>
      <c r="M17" s="7">
        <f t="shared" si="1"/>
        <v>164.7</v>
      </c>
      <c r="N17" s="7">
        <f t="shared" si="1"/>
        <v>241.7</v>
      </c>
      <c r="O17" s="8">
        <f t="shared" si="1"/>
        <v>751</v>
      </c>
    </row>
    <row r="18" spans="1:15" ht="12.75">
      <c r="A18" s="41" t="s">
        <v>30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3"/>
    </row>
    <row r="19" spans="1:15" ht="12.75">
      <c r="A19" s="5">
        <v>5</v>
      </c>
      <c r="B19" s="3" t="s">
        <v>31</v>
      </c>
      <c r="C19" s="3">
        <v>805.63</v>
      </c>
      <c r="D19" s="3">
        <v>1581.3</v>
      </c>
      <c r="E19" s="15">
        <f>64.4-64.4*0.04</f>
        <v>61.824000000000005</v>
      </c>
      <c r="F19" s="3">
        <v>184.2</v>
      </c>
      <c r="G19" s="3"/>
      <c r="H19" s="3"/>
      <c r="I19" s="15">
        <v>1029.6</v>
      </c>
      <c r="J19" s="3">
        <v>975</v>
      </c>
      <c r="K19" s="15">
        <f>D19-E19-G19-I19</f>
        <v>489.876</v>
      </c>
      <c r="L19" s="3">
        <v>382</v>
      </c>
      <c r="M19" s="3">
        <v>71</v>
      </c>
      <c r="N19" s="3">
        <v>114</v>
      </c>
      <c r="O19" s="4">
        <v>362</v>
      </c>
    </row>
    <row r="20" spans="1:15" ht="12.75">
      <c r="A20" s="5">
        <v>6</v>
      </c>
      <c r="B20" s="3" t="s">
        <v>32</v>
      </c>
      <c r="C20" s="3">
        <v>490.4</v>
      </c>
      <c r="D20" s="3">
        <v>1318.1</v>
      </c>
      <c r="E20" s="15">
        <f>152.6-152.6*0.04</f>
        <v>146.49599999999998</v>
      </c>
      <c r="F20" s="3">
        <v>756</v>
      </c>
      <c r="G20" s="3"/>
      <c r="H20" s="3"/>
      <c r="I20" s="15">
        <f>817.4-817.4*0.04</f>
        <v>784.704</v>
      </c>
      <c r="J20" s="3">
        <v>743.13</v>
      </c>
      <c r="K20" s="15">
        <f>D20-E20-G20-I20</f>
        <v>386.89999999999986</v>
      </c>
      <c r="L20" s="3">
        <v>354</v>
      </c>
      <c r="M20" s="3">
        <v>65</v>
      </c>
      <c r="N20" s="3">
        <v>109</v>
      </c>
      <c r="O20" s="4">
        <v>354</v>
      </c>
    </row>
    <row r="21" spans="1:15" ht="17.25" customHeight="1">
      <c r="A21" s="5">
        <v>7</v>
      </c>
      <c r="B21" s="3" t="s">
        <v>33</v>
      </c>
      <c r="C21" s="3">
        <v>384.07</v>
      </c>
      <c r="D21" s="3">
        <v>846.1</v>
      </c>
      <c r="E21" s="15">
        <f>107.4-107.4*0.04</f>
        <v>103.104</v>
      </c>
      <c r="F21" s="3">
        <v>532</v>
      </c>
      <c r="G21" s="3"/>
      <c r="H21" s="3"/>
      <c r="I21" s="15">
        <f>413.4-413.4*0.04</f>
        <v>396.864</v>
      </c>
      <c r="J21" s="3">
        <v>421.8</v>
      </c>
      <c r="K21" s="15">
        <f>D21-E21-G21-I21</f>
        <v>346.132</v>
      </c>
      <c r="L21" s="3">
        <v>339</v>
      </c>
      <c r="M21" s="3">
        <v>61</v>
      </c>
      <c r="N21" s="3">
        <v>112</v>
      </c>
      <c r="O21" s="4">
        <v>361</v>
      </c>
    </row>
    <row r="22" spans="1:15" ht="12.75">
      <c r="A22" s="5">
        <v>8</v>
      </c>
      <c r="B22" s="3" t="s">
        <v>34</v>
      </c>
      <c r="C22" s="3">
        <v>1229.71</v>
      </c>
      <c r="D22" s="3">
        <v>1747.6</v>
      </c>
      <c r="E22" s="15">
        <f>51-51*0.04</f>
        <v>48.96</v>
      </c>
      <c r="F22" s="3">
        <v>145.8</v>
      </c>
      <c r="G22" s="3"/>
      <c r="H22" s="3"/>
      <c r="I22" s="15">
        <f>1090.2-1090.2*0.04</f>
        <v>1046.592</v>
      </c>
      <c r="J22" s="3">
        <v>991.1</v>
      </c>
      <c r="K22" s="15">
        <f>D22-E22-G22-I22</f>
        <v>652.0479999999998</v>
      </c>
      <c r="L22" s="3">
        <v>425</v>
      </c>
      <c r="M22" s="3">
        <v>123</v>
      </c>
      <c r="N22" s="3">
        <v>167</v>
      </c>
      <c r="O22" s="4">
        <v>502</v>
      </c>
    </row>
    <row r="23" spans="1:15" ht="13.5" thickBot="1">
      <c r="A23" s="6"/>
      <c r="B23" s="7" t="s">
        <v>27</v>
      </c>
      <c r="C23" s="7">
        <f>SUM(C19:C22)</f>
        <v>2909.81</v>
      </c>
      <c r="D23" s="7">
        <f>SUM(D19:D22)</f>
        <v>5493.099999999999</v>
      </c>
      <c r="E23" s="16">
        <f>SUM(E19:E22)</f>
        <v>360.38399999999996</v>
      </c>
      <c r="F23" s="7">
        <f>SUM(F19:F22)</f>
        <v>1618</v>
      </c>
      <c r="G23" s="7"/>
      <c r="H23" s="7"/>
      <c r="I23" s="16">
        <f aca="true" t="shared" si="2" ref="I23:O23">SUM(I19:I22)</f>
        <v>3257.7599999999998</v>
      </c>
      <c r="J23" s="7">
        <f t="shared" si="2"/>
        <v>3131.03</v>
      </c>
      <c r="K23" s="16">
        <f t="shared" si="2"/>
        <v>1874.9559999999997</v>
      </c>
      <c r="L23" s="7">
        <f t="shared" si="2"/>
        <v>1500</v>
      </c>
      <c r="M23" s="7">
        <f t="shared" si="2"/>
        <v>320</v>
      </c>
      <c r="N23" s="7">
        <f t="shared" si="2"/>
        <v>502</v>
      </c>
      <c r="O23" s="8">
        <f t="shared" si="2"/>
        <v>1579</v>
      </c>
    </row>
    <row r="24" spans="1:15" ht="12.75">
      <c r="A24" s="41" t="s">
        <v>35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3"/>
    </row>
    <row r="25" spans="1:15" ht="12.75">
      <c r="A25" s="5">
        <v>9</v>
      </c>
      <c r="B25" s="3" t="s">
        <v>36</v>
      </c>
      <c r="C25" s="3">
        <v>675.68</v>
      </c>
      <c r="D25" s="3">
        <v>1687.6</v>
      </c>
      <c r="E25" s="15">
        <f>59.2-59.2*0.04</f>
        <v>56.832</v>
      </c>
      <c r="F25" s="3">
        <v>169.4</v>
      </c>
      <c r="G25" s="3"/>
      <c r="H25" s="3"/>
      <c r="I25" s="15">
        <f>827.5-827*0.04</f>
        <v>794.42</v>
      </c>
      <c r="J25" s="3">
        <v>752.3</v>
      </c>
      <c r="K25" s="15">
        <f>D25-E25-G25-I25</f>
        <v>836.3479999999998</v>
      </c>
      <c r="L25" s="3">
        <v>462.1</v>
      </c>
      <c r="M25" s="3">
        <v>141</v>
      </c>
      <c r="N25" s="3">
        <v>161</v>
      </c>
      <c r="O25" s="4">
        <v>501</v>
      </c>
    </row>
    <row r="26" spans="1:15" ht="13.5" thickBot="1">
      <c r="A26" s="6"/>
      <c r="B26" s="7" t="s">
        <v>27</v>
      </c>
      <c r="C26" s="7">
        <f>SUM(C24:C25)</f>
        <v>675.68</v>
      </c>
      <c r="D26" s="7">
        <f>SUM(D24:D25)</f>
        <v>1687.6</v>
      </c>
      <c r="E26" s="16">
        <f>SUM(E24:E25)</f>
        <v>56.832</v>
      </c>
      <c r="F26" s="7">
        <f>SUM(F24:F25)</f>
        <v>169.4</v>
      </c>
      <c r="G26" s="7"/>
      <c r="H26" s="7"/>
      <c r="I26" s="16">
        <f aca="true" t="shared" si="3" ref="I26:O26">SUM(I24:I25)</f>
        <v>794.42</v>
      </c>
      <c r="J26" s="7">
        <f t="shared" si="3"/>
        <v>752.3</v>
      </c>
      <c r="K26" s="16">
        <f t="shared" si="3"/>
        <v>836.3479999999998</v>
      </c>
      <c r="L26" s="7">
        <f t="shared" si="3"/>
        <v>462.1</v>
      </c>
      <c r="M26" s="7">
        <f t="shared" si="3"/>
        <v>141</v>
      </c>
      <c r="N26" s="7">
        <f t="shared" si="3"/>
        <v>161</v>
      </c>
      <c r="O26" s="8">
        <f t="shared" si="3"/>
        <v>501</v>
      </c>
    </row>
    <row r="27" spans="1:15" ht="12.75">
      <c r="A27" s="41" t="s">
        <v>37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3"/>
    </row>
    <row r="28" spans="1:15" ht="12.75">
      <c r="A28" s="5">
        <v>10</v>
      </c>
      <c r="B28" s="3" t="s">
        <v>38</v>
      </c>
      <c r="C28" s="3">
        <v>815.01</v>
      </c>
      <c r="D28" s="3">
        <v>730.3</v>
      </c>
      <c r="E28" s="15">
        <f>47.6-47.6*0.04</f>
        <v>45.696</v>
      </c>
      <c r="F28" s="3">
        <v>136</v>
      </c>
      <c r="G28" s="3"/>
      <c r="H28" s="3"/>
      <c r="I28" s="15"/>
      <c r="J28" s="3"/>
      <c r="K28" s="15">
        <f aca="true" t="shared" si="4" ref="K28:K37">D28-E28-G28-I28</f>
        <v>684.6039999999999</v>
      </c>
      <c r="L28" s="3">
        <v>423</v>
      </c>
      <c r="M28" s="3">
        <v>122</v>
      </c>
      <c r="N28" s="3">
        <v>141</v>
      </c>
      <c r="O28" s="4">
        <v>429</v>
      </c>
    </row>
    <row r="29" spans="1:15" ht="12.75">
      <c r="A29" s="5">
        <v>11</v>
      </c>
      <c r="B29" s="3" t="s">
        <v>39</v>
      </c>
      <c r="C29" s="3">
        <v>846.53</v>
      </c>
      <c r="D29" s="3">
        <v>864.2</v>
      </c>
      <c r="E29" s="15">
        <f>57.6-57.6*0.04</f>
        <v>55.296</v>
      </c>
      <c r="F29" s="3">
        <v>164.8</v>
      </c>
      <c r="G29" s="3"/>
      <c r="H29" s="3"/>
      <c r="I29" s="15"/>
      <c r="J29" s="3"/>
      <c r="K29" s="15">
        <f t="shared" si="4"/>
        <v>808.904</v>
      </c>
      <c r="L29" s="3">
        <v>412</v>
      </c>
      <c r="M29" s="3">
        <v>135</v>
      </c>
      <c r="N29" s="3">
        <v>132</v>
      </c>
      <c r="O29" s="4">
        <v>419</v>
      </c>
    </row>
    <row r="30" spans="1:15" ht="12.75">
      <c r="A30" s="5">
        <v>12</v>
      </c>
      <c r="B30" s="3" t="s">
        <v>40</v>
      </c>
      <c r="C30" s="3">
        <v>897.87</v>
      </c>
      <c r="D30" s="3">
        <v>650.8</v>
      </c>
      <c r="E30" s="15">
        <f>54.6-54.6*0.04</f>
        <v>52.416000000000004</v>
      </c>
      <c r="F30" s="3">
        <v>156.2</v>
      </c>
      <c r="G30" s="3"/>
      <c r="H30" s="3"/>
      <c r="I30" s="15"/>
      <c r="J30" s="3"/>
      <c r="K30" s="15">
        <f t="shared" si="4"/>
        <v>598.3839999999999</v>
      </c>
      <c r="L30" s="3">
        <v>371</v>
      </c>
      <c r="M30" s="3">
        <v>126</v>
      </c>
      <c r="N30" s="3">
        <v>141</v>
      </c>
      <c r="O30" s="4">
        <v>353</v>
      </c>
    </row>
    <row r="31" spans="1:15" ht="13.5" thickBot="1">
      <c r="A31" s="6"/>
      <c r="B31" s="7" t="s">
        <v>27</v>
      </c>
      <c r="C31" s="7">
        <f>SUM(C28:C30)</f>
        <v>2559.41</v>
      </c>
      <c r="D31" s="7">
        <f>SUM(D28:D30)</f>
        <v>2245.3</v>
      </c>
      <c r="E31" s="16">
        <f>SUM(E28:E30)</f>
        <v>153.408</v>
      </c>
      <c r="F31" s="7">
        <f>SUM(F28:F30)</f>
        <v>457</v>
      </c>
      <c r="G31" s="7"/>
      <c r="H31" s="7"/>
      <c r="I31" s="16"/>
      <c r="J31" s="7"/>
      <c r="K31" s="16">
        <f>SUM(K28:K30)</f>
        <v>2091.892</v>
      </c>
      <c r="L31" s="7">
        <f>SUM(L28:L30)</f>
        <v>1206</v>
      </c>
      <c r="M31" s="7">
        <f>SUM(M28:M30)</f>
        <v>383</v>
      </c>
      <c r="N31" s="7">
        <f>SUM(N28:N30)</f>
        <v>414</v>
      </c>
      <c r="O31" s="8">
        <f>SUM(O28:O30)</f>
        <v>1201</v>
      </c>
    </row>
    <row r="32" spans="1:15" ht="12.75">
      <c r="A32" s="41" t="s">
        <v>41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3"/>
    </row>
    <row r="33" spans="1:15" ht="12.75">
      <c r="A33" s="5">
        <v>13</v>
      </c>
      <c r="B33" s="3" t="s">
        <v>42</v>
      </c>
      <c r="C33" s="3">
        <v>4356.4</v>
      </c>
      <c r="D33" s="3">
        <v>22204.9</v>
      </c>
      <c r="E33" s="15"/>
      <c r="F33" s="3"/>
      <c r="G33" s="3"/>
      <c r="H33" s="3"/>
      <c r="I33" s="15">
        <v>2204.9</v>
      </c>
      <c r="J33" s="3">
        <v>2178.9</v>
      </c>
      <c r="K33" s="15"/>
      <c r="L33" s="3"/>
      <c r="M33" s="3"/>
      <c r="N33" s="3"/>
      <c r="O33" s="4"/>
    </row>
    <row r="34" spans="1:15" ht="13.5" thickBot="1">
      <c r="A34" s="6"/>
      <c r="B34" s="7" t="s">
        <v>27</v>
      </c>
      <c r="C34" s="7">
        <f>SUM(C32:C33)</f>
        <v>4356.4</v>
      </c>
      <c r="D34" s="7">
        <f>SUM(D32:D33)</f>
        <v>22204.9</v>
      </c>
      <c r="E34" s="16"/>
      <c r="F34" s="7"/>
      <c r="G34" s="7"/>
      <c r="H34" s="7"/>
      <c r="I34" s="16">
        <f>SUM(I32:I33)</f>
        <v>2204.9</v>
      </c>
      <c r="J34" s="7">
        <f>SUM(J32:J33)</f>
        <v>2178.9</v>
      </c>
      <c r="K34" s="16"/>
      <c r="L34" s="7"/>
      <c r="M34" s="7"/>
      <c r="N34" s="7"/>
      <c r="O34" s="8"/>
    </row>
    <row r="35" spans="1:15" ht="12.75">
      <c r="A35" s="41" t="s">
        <v>43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3"/>
    </row>
    <row r="36" spans="1:15" ht="12.75">
      <c r="A36" s="5">
        <v>14</v>
      </c>
      <c r="B36" s="3" t="s">
        <v>44</v>
      </c>
      <c r="C36" s="3">
        <v>882.46</v>
      </c>
      <c r="D36" s="3">
        <v>825.1</v>
      </c>
      <c r="E36" s="15">
        <f>54.2-54.2*0.04</f>
        <v>52.032000000000004</v>
      </c>
      <c r="F36" s="3">
        <v>154.9</v>
      </c>
      <c r="G36" s="3"/>
      <c r="H36" s="3"/>
      <c r="I36" s="15">
        <f>125.4-125.4*0.04</f>
        <v>120.384</v>
      </c>
      <c r="J36" s="3">
        <v>877.69</v>
      </c>
      <c r="K36" s="15">
        <f t="shared" si="4"/>
        <v>652.684</v>
      </c>
      <c r="L36" s="3">
        <v>382</v>
      </c>
      <c r="M36" s="3">
        <v>120</v>
      </c>
      <c r="N36" s="3">
        <v>145</v>
      </c>
      <c r="O36" s="4">
        <v>398</v>
      </c>
    </row>
    <row r="37" spans="1:15" ht="12.75">
      <c r="A37" s="5">
        <v>15</v>
      </c>
      <c r="B37" s="3" t="s">
        <v>45</v>
      </c>
      <c r="C37" s="3">
        <v>797.35</v>
      </c>
      <c r="D37" s="3">
        <v>559.4</v>
      </c>
      <c r="E37" s="15">
        <f>29.5-29.5*0.04</f>
        <v>28.32</v>
      </c>
      <c r="F37" s="3">
        <v>84.5</v>
      </c>
      <c r="G37" s="3"/>
      <c r="H37" s="3"/>
      <c r="I37" s="15">
        <f>213.5-213.5*0.04</f>
        <v>204.96</v>
      </c>
      <c r="J37" s="3">
        <v>696</v>
      </c>
      <c r="K37" s="15">
        <f t="shared" si="4"/>
        <v>326.1199999999999</v>
      </c>
      <c r="L37" s="3">
        <v>283</v>
      </c>
      <c r="M37" s="3">
        <v>93</v>
      </c>
      <c r="N37" s="3">
        <v>102</v>
      </c>
      <c r="O37" s="4">
        <v>318</v>
      </c>
    </row>
    <row r="38" spans="1:15" ht="13.5" thickBot="1">
      <c r="A38" s="6"/>
      <c r="B38" s="7" t="s">
        <v>27</v>
      </c>
      <c r="C38" s="7">
        <f>SUM(C36:C37)</f>
        <v>1679.81</v>
      </c>
      <c r="D38" s="7">
        <f>SUM(D36:D37)</f>
        <v>1384.5</v>
      </c>
      <c r="E38" s="16">
        <f>SUM(E36:E37)</f>
        <v>80.352</v>
      </c>
      <c r="F38" s="7">
        <f>SUM(F36:F37)</f>
        <v>239.4</v>
      </c>
      <c r="G38" s="7"/>
      <c r="H38" s="7"/>
      <c r="I38" s="16">
        <f aca="true" t="shared" si="5" ref="I38:O38">SUM(I36:I37)</f>
        <v>325.344</v>
      </c>
      <c r="J38" s="7">
        <f t="shared" si="5"/>
        <v>1573.69</v>
      </c>
      <c r="K38" s="16">
        <f t="shared" si="5"/>
        <v>978.8039999999999</v>
      </c>
      <c r="L38" s="7">
        <f t="shared" si="5"/>
        <v>665</v>
      </c>
      <c r="M38" s="7">
        <f t="shared" si="5"/>
        <v>213</v>
      </c>
      <c r="N38" s="7">
        <f t="shared" si="5"/>
        <v>247</v>
      </c>
      <c r="O38" s="8">
        <f t="shared" si="5"/>
        <v>716</v>
      </c>
    </row>
    <row r="39" spans="1:15" ht="12.75">
      <c r="A39" s="41" t="s">
        <v>46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3"/>
    </row>
    <row r="40" spans="1:15" ht="12.75">
      <c r="A40" s="5">
        <v>16</v>
      </c>
      <c r="B40" s="3" t="s">
        <v>47</v>
      </c>
      <c r="C40" s="3">
        <v>1218.2</v>
      </c>
      <c r="D40" s="3">
        <v>1014.2</v>
      </c>
      <c r="E40" s="15">
        <f>52.3-52.3*0.04</f>
        <v>50.208</v>
      </c>
      <c r="F40" s="3">
        <v>149.65</v>
      </c>
      <c r="G40" s="3">
        <f>120.2-120.2*0.04</f>
        <v>115.392</v>
      </c>
      <c r="H40" s="3">
        <v>614.93</v>
      </c>
      <c r="I40" s="15"/>
      <c r="J40" s="3"/>
      <c r="K40" s="15">
        <f>D40-E40-G40-I40</f>
        <v>848.6000000000001</v>
      </c>
      <c r="L40" s="3">
        <v>421</v>
      </c>
      <c r="M40" s="3">
        <v>143</v>
      </c>
      <c r="N40" s="3">
        <v>169</v>
      </c>
      <c r="O40" s="4">
        <v>498</v>
      </c>
    </row>
    <row r="41" spans="1:15" ht="13.5" thickBot="1">
      <c r="A41" s="19"/>
      <c r="B41" s="17" t="s">
        <v>27</v>
      </c>
      <c r="C41" s="17">
        <f>SUM(C40:C40)</f>
        <v>1218.2</v>
      </c>
      <c r="D41" s="17">
        <f>SUM(D40:D40)</f>
        <v>1014.2</v>
      </c>
      <c r="E41" s="20">
        <f>SUM(E40:E40)</f>
        <v>50.208</v>
      </c>
      <c r="F41" s="17">
        <f>SUM(F40:F40)</f>
        <v>149.65</v>
      </c>
      <c r="G41" s="17">
        <f>SUM(G40)</f>
        <v>115.392</v>
      </c>
      <c r="H41" s="17">
        <f>SUM(H40)</f>
        <v>614.93</v>
      </c>
      <c r="I41" s="20"/>
      <c r="J41" s="17"/>
      <c r="K41" s="20">
        <f>SUM(K40:K40)</f>
        <v>848.6000000000001</v>
      </c>
      <c r="L41" s="17">
        <f>SUM(L40:L40)</f>
        <v>421</v>
      </c>
      <c r="M41" s="17">
        <f>SUM(M40:M40)</f>
        <v>143</v>
      </c>
      <c r="N41" s="17">
        <f>SUM(N40:N40)</f>
        <v>169</v>
      </c>
      <c r="O41" s="21">
        <f>SUM(O40:O40)</f>
        <v>498</v>
      </c>
    </row>
    <row r="42" spans="1:15" ht="12.75">
      <c r="A42" s="49" t="s">
        <v>48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5" s="18" customFormat="1" ht="12.75">
      <c r="A43" s="5">
        <v>17</v>
      </c>
      <c r="B43" s="3" t="s">
        <v>50</v>
      </c>
      <c r="C43" s="3">
        <v>505.2</v>
      </c>
      <c r="D43" s="3">
        <v>744.4</v>
      </c>
      <c r="E43" s="15">
        <f>152.3-152.3*0.04</f>
        <v>146.208</v>
      </c>
      <c r="F43" s="3">
        <v>666.96</v>
      </c>
      <c r="G43" s="3"/>
      <c r="H43" s="3"/>
      <c r="I43" s="15"/>
      <c r="J43" s="3"/>
      <c r="K43" s="15">
        <f>D43-E43-G43-I43</f>
        <v>598.192</v>
      </c>
      <c r="L43" s="3">
        <v>382</v>
      </c>
      <c r="M43" s="3">
        <v>119</v>
      </c>
      <c r="N43" s="3">
        <v>143</v>
      </c>
      <c r="O43" s="4">
        <v>401</v>
      </c>
    </row>
    <row r="44" spans="1:15" s="18" customFormat="1" ht="12.75">
      <c r="A44" s="5">
        <v>18</v>
      </c>
      <c r="B44" s="3" t="s">
        <v>51</v>
      </c>
      <c r="C44" s="3">
        <v>491.8</v>
      </c>
      <c r="D44" s="3">
        <v>695.5</v>
      </c>
      <c r="E44" s="15">
        <f>84.5-84.5*0.04</f>
        <v>81.12</v>
      </c>
      <c r="F44" s="3">
        <v>609.04</v>
      </c>
      <c r="G44" s="3"/>
      <c r="H44" s="3"/>
      <c r="I44" s="15"/>
      <c r="J44" s="3"/>
      <c r="K44" s="15">
        <f>D44-E44-G44-I44</f>
        <v>614.38</v>
      </c>
      <c r="L44" s="3">
        <v>406</v>
      </c>
      <c r="M44" s="3">
        <v>129</v>
      </c>
      <c r="N44" s="3">
        <v>161</v>
      </c>
      <c r="O44" s="4">
        <v>412</v>
      </c>
    </row>
    <row r="45" spans="1:15" s="18" customFormat="1" ht="13.5" thickBot="1">
      <c r="A45" s="6"/>
      <c r="B45" s="7" t="s">
        <v>27</v>
      </c>
      <c r="C45" s="7">
        <f>SUM(C43:C44)</f>
        <v>997</v>
      </c>
      <c r="D45" s="7">
        <f>SUM(D43:D44)</f>
        <v>1439.9</v>
      </c>
      <c r="E45" s="16">
        <f>SUM(E43:E44)</f>
        <v>227.328</v>
      </c>
      <c r="F45" s="7">
        <f>SUM(F43:F44)</f>
        <v>1276</v>
      </c>
      <c r="G45" s="7"/>
      <c r="H45" s="7"/>
      <c r="I45" s="16"/>
      <c r="J45" s="7"/>
      <c r="K45" s="16">
        <f>SUM(K43:K44)</f>
        <v>1212.5720000000001</v>
      </c>
      <c r="L45" s="7">
        <f>SUM(L43:L44)</f>
        <v>788</v>
      </c>
      <c r="M45" s="7">
        <f>SUM(M43:M44)</f>
        <v>248</v>
      </c>
      <c r="N45" s="7">
        <f>SUM(N43:N44)</f>
        <v>304</v>
      </c>
      <c r="O45" s="8">
        <f>SUM(O43:O44)</f>
        <v>813</v>
      </c>
    </row>
    <row r="46" spans="1:15" ht="12.75">
      <c r="A46" s="49" t="s">
        <v>49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5" s="18" customFormat="1" ht="12.75">
      <c r="A47" s="5">
        <v>19</v>
      </c>
      <c r="B47" s="3" t="s">
        <v>52</v>
      </c>
      <c r="C47" s="3">
        <v>962.01</v>
      </c>
      <c r="D47" s="3">
        <v>961.5</v>
      </c>
      <c r="E47" s="15"/>
      <c r="F47" s="3"/>
      <c r="G47" s="3"/>
      <c r="H47" s="3"/>
      <c r="I47" s="15"/>
      <c r="J47" s="3"/>
      <c r="K47" s="15">
        <f>D47-E47-G47-I47</f>
        <v>961.5</v>
      </c>
      <c r="L47" s="3">
        <v>561</v>
      </c>
      <c r="M47" s="3">
        <v>141</v>
      </c>
      <c r="N47" s="3">
        <v>163</v>
      </c>
      <c r="O47" s="4">
        <v>412</v>
      </c>
    </row>
    <row r="48" spans="1:15" s="18" customFormat="1" ht="12.75">
      <c r="A48" s="5">
        <v>20</v>
      </c>
      <c r="B48" s="3" t="s">
        <v>53</v>
      </c>
      <c r="C48" s="3">
        <v>725.4</v>
      </c>
      <c r="D48" s="3">
        <v>485</v>
      </c>
      <c r="E48" s="15"/>
      <c r="F48" s="3"/>
      <c r="G48" s="3"/>
      <c r="H48" s="3"/>
      <c r="I48" s="15"/>
      <c r="J48" s="3"/>
      <c r="K48" s="15">
        <f>D48-E48-G48-I48</f>
        <v>485</v>
      </c>
      <c r="L48" s="3">
        <v>283</v>
      </c>
      <c r="M48" s="3">
        <v>93</v>
      </c>
      <c r="N48" s="3">
        <v>102</v>
      </c>
      <c r="O48" s="4">
        <v>318</v>
      </c>
    </row>
    <row r="49" spans="1:15" s="18" customFormat="1" ht="13.5" thickBot="1">
      <c r="A49" s="6"/>
      <c r="B49" s="7" t="s">
        <v>27</v>
      </c>
      <c r="C49" s="7">
        <f>SUM(C47:C48)</f>
        <v>1687.4099999999999</v>
      </c>
      <c r="D49" s="7">
        <f>SUM(D47:D48)</f>
        <v>1446.5</v>
      </c>
      <c r="E49" s="16"/>
      <c r="F49" s="7"/>
      <c r="G49" s="7"/>
      <c r="H49" s="7"/>
      <c r="I49" s="16"/>
      <c r="J49" s="7"/>
      <c r="K49" s="16">
        <f>SUM(K47:K48)</f>
        <v>1446.5</v>
      </c>
      <c r="L49" s="7">
        <f>SUM(L47:L48)</f>
        <v>844</v>
      </c>
      <c r="M49" s="7">
        <f>SUM(M47:M48)</f>
        <v>234</v>
      </c>
      <c r="N49" s="7">
        <f>SUM(N47:N48)</f>
        <v>265</v>
      </c>
      <c r="O49" s="8">
        <f>SUM(O47:O48)</f>
        <v>730</v>
      </c>
    </row>
    <row r="50" spans="1:15" s="18" customFormat="1" ht="13.5" thickBot="1">
      <c r="A50" s="22" t="s">
        <v>56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6"/>
    </row>
    <row r="51" spans="1:15" ht="12.75">
      <c r="A51" s="49" t="s">
        <v>54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s="18" customFormat="1" ht="12.75">
      <c r="A52" s="5">
        <v>21</v>
      </c>
      <c r="B52" s="3" t="s">
        <v>57</v>
      </c>
      <c r="C52" s="3">
        <v>87</v>
      </c>
      <c r="D52" s="3">
        <v>240.3</v>
      </c>
      <c r="E52" s="15">
        <f>56.4-56.4*0.04</f>
        <v>54.144</v>
      </c>
      <c r="F52" s="3">
        <v>44.31</v>
      </c>
      <c r="G52" s="3"/>
      <c r="H52" s="3"/>
      <c r="I52" s="15">
        <f>D52-E52</f>
        <v>186.156</v>
      </c>
      <c r="J52" s="3">
        <v>228.1</v>
      </c>
      <c r="K52" s="15"/>
      <c r="L52" s="3"/>
      <c r="M52" s="3"/>
      <c r="N52" s="3"/>
      <c r="O52" s="4"/>
    </row>
    <row r="53" spans="1:15" s="18" customFormat="1" ht="12.75">
      <c r="A53" s="5">
        <v>22</v>
      </c>
      <c r="B53" s="3" t="s">
        <v>58</v>
      </c>
      <c r="C53" s="3">
        <v>93</v>
      </c>
      <c r="D53" s="3">
        <v>298.9</v>
      </c>
      <c r="E53" s="15">
        <f>58.6-58.6*0.04</f>
        <v>56.256</v>
      </c>
      <c r="F53" s="3">
        <v>46.4</v>
      </c>
      <c r="G53" s="3"/>
      <c r="H53" s="3"/>
      <c r="I53" s="15">
        <f>213.5-213.5*0.04</f>
        <v>204.96</v>
      </c>
      <c r="J53" s="3">
        <v>229.7</v>
      </c>
      <c r="K53" s="15"/>
      <c r="L53" s="3"/>
      <c r="M53" s="3"/>
      <c r="N53" s="3"/>
      <c r="O53" s="4"/>
    </row>
    <row r="54" spans="1:15" s="18" customFormat="1" ht="13.5" thickBot="1">
      <c r="A54" s="6"/>
      <c r="B54" s="7" t="s">
        <v>27</v>
      </c>
      <c r="C54" s="7">
        <f>SUM(C52:C53)</f>
        <v>180</v>
      </c>
      <c r="D54" s="7">
        <f>SUM(D52:D53)</f>
        <v>539.2</v>
      </c>
      <c r="E54" s="16">
        <f>SUM(E52:E53)</f>
        <v>110.4</v>
      </c>
      <c r="F54" s="7">
        <f>SUM(F52:F53)</f>
        <v>90.71000000000001</v>
      </c>
      <c r="G54" s="7"/>
      <c r="H54" s="7"/>
      <c r="I54" s="16">
        <f>SUM(I52:I53)</f>
        <v>391.116</v>
      </c>
      <c r="J54" s="7">
        <f>SUM(J52:J53)</f>
        <v>457.79999999999995</v>
      </c>
      <c r="K54" s="16"/>
      <c r="L54" s="7"/>
      <c r="M54" s="7"/>
      <c r="N54" s="7"/>
      <c r="O54" s="8"/>
    </row>
    <row r="55" spans="2:15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2:15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2:15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</sheetData>
  <mergeCells count="32">
    <mergeCell ref="A51:O51"/>
    <mergeCell ref="A32:O32"/>
    <mergeCell ref="A35:O35"/>
    <mergeCell ref="A39:O39"/>
    <mergeCell ref="A42:O42"/>
    <mergeCell ref="A46:O46"/>
    <mergeCell ref="A18:O18"/>
    <mergeCell ref="A24:O24"/>
    <mergeCell ref="A27:O27"/>
    <mergeCell ref="D3:D6"/>
    <mergeCell ref="K5:K6"/>
    <mergeCell ref="H5:H6"/>
    <mergeCell ref="A14:O14"/>
    <mergeCell ref="A2:A7"/>
    <mergeCell ref="A10:O10"/>
    <mergeCell ref="L5:O5"/>
    <mergeCell ref="E3:O3"/>
    <mergeCell ref="E4:F4"/>
    <mergeCell ref="E5:E6"/>
    <mergeCell ref="F5:F6"/>
    <mergeCell ref="G5:G6"/>
    <mergeCell ref="G4:H4"/>
    <mergeCell ref="A9:O9"/>
    <mergeCell ref="A50:O50"/>
    <mergeCell ref="A1:O1"/>
    <mergeCell ref="C2:C6"/>
    <mergeCell ref="B2:B7"/>
    <mergeCell ref="D2:O2"/>
    <mergeCell ref="I5:I6"/>
    <mergeCell ref="J5:J6"/>
    <mergeCell ref="K4:O4"/>
    <mergeCell ref="I4:J4"/>
  </mergeCells>
  <printOptions/>
  <pageMargins left="0.1968503937007874" right="0.1968503937007874" top="0.7874015748031497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zhkh14</dc:creator>
  <cp:keywords/>
  <dc:description/>
  <cp:lastModifiedBy>yy</cp:lastModifiedBy>
  <cp:lastPrinted>2009-04-09T09:15:28Z</cp:lastPrinted>
  <dcterms:created xsi:type="dcterms:W3CDTF">2008-10-09T13:30:34Z</dcterms:created>
  <dcterms:modified xsi:type="dcterms:W3CDTF">2009-05-14T13:46:55Z</dcterms:modified>
  <cp:category/>
  <cp:version/>
  <cp:contentType/>
  <cp:contentStatus/>
</cp:coreProperties>
</file>