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70" windowWidth="11100" windowHeight="4680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externalReferences>
    <externalReference r:id="rId20"/>
  </externalReferences>
  <definedNames>
    <definedName name="_xlnm.Print_Titles" localSheetId="11">'О11'!$A:$B</definedName>
    <definedName name="_xlnm.Print_Area" localSheetId="1">'о1 '!$A$1:$J$35</definedName>
    <definedName name="_xlnm.Print_Area" localSheetId="10">'О10'!$A$1:$J$37</definedName>
    <definedName name="_xlnm.Print_Area" localSheetId="11">'О11'!$A$2:$T$38</definedName>
    <definedName name="_xlnm.Print_Area" localSheetId="12">'О12'!$A$1:$L$35</definedName>
    <definedName name="_xlnm.Print_Area" localSheetId="13">'О13'!$A$1:$L$35</definedName>
    <definedName name="_xlnm.Print_Area" localSheetId="14">'О14'!$A$1:$L$36</definedName>
    <definedName name="_xlnm.Print_Area" localSheetId="15">'О15'!$A$1:$R$35</definedName>
    <definedName name="_xlnm.Print_Area" localSheetId="16">'О16'!$A$1:$L$35</definedName>
    <definedName name="_xlnm.Print_Area" localSheetId="2">'о2'!$A$1:$L$37</definedName>
    <definedName name="_xlnm.Print_Area" localSheetId="3">'о3'!$A$1:$N$35</definedName>
    <definedName name="_xlnm.Print_Area" localSheetId="4">'о4'!$A$1:$J$35</definedName>
    <definedName name="_xlnm.Print_Area" localSheetId="5">'о5'!$A$1:$H$35</definedName>
    <definedName name="_xlnm.Print_Area" localSheetId="6">'о6'!$A$1:$H$36</definedName>
    <definedName name="_xlnm.Print_Area" localSheetId="7">'о7'!$A$1:$M$37</definedName>
    <definedName name="_xlnm.Print_Area" localSheetId="8">'о8'!$A$1:$M$40</definedName>
    <definedName name="_xlnm.Print_Area" localSheetId="9">'О9'!$A$1:$K$37</definedName>
    <definedName name="_xlnm.Print_Area" localSheetId="0">'результаты'!$A$1:$S$34</definedName>
  </definedNames>
  <calcPr fullCalcOnLoad="1"/>
</workbook>
</file>

<file path=xl/sharedStrings.xml><?xml version="1.0" encoding="utf-8"?>
<sst xmlns="http://schemas.openxmlformats.org/spreadsheetml/2006/main" count="758" uniqueCount="232">
  <si>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</si>
  <si>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</si>
  <si>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</si>
  <si>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</si>
  <si>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</si>
  <si>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</si>
  <si>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</si>
  <si>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</si>
  <si>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</si>
  <si>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</si>
  <si>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</si>
  <si>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</si>
  <si>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</si>
  <si>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</si>
  <si>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</si>
  <si>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</si>
  <si>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</si>
  <si>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</si>
  <si>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</si>
  <si>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</si>
  <si>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</si>
  <si>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</si>
  <si>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</si>
  <si>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</si>
  <si>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</si>
  <si>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</si>
  <si>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</si>
  <si>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</si>
  <si>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</si>
  <si>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</si>
  <si>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</si>
  <si>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</si>
  <si>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</si>
  <si>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</si>
  <si>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</si>
  <si>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</si>
  <si>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</si>
  <si>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</si>
  <si>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</si>
  <si>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</si>
  <si>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</si>
  <si>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</si>
  <si>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</si>
  <si>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</si>
  <si>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</si>
  <si>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</si>
  <si>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</si>
  <si>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</si>
  <si>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</si>
  <si>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</si>
  <si>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</si>
  <si>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</si>
  <si>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</si>
  <si>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</si>
  <si>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</si>
  <si>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</si>
  <si>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</si>
  <si>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</si>
  <si>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</si>
  <si>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</si>
  <si>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</si>
  <si>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</si>
  <si>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</si>
  <si>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</si>
  <si>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</si>
  <si>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</si>
  <si>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</si>
  <si>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</si>
  <si>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</si>
  <si>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</si>
  <si>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</si>
  <si>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</si>
  <si>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</si>
  <si>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</si>
  <si>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</si>
  <si>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</si>
  <si>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</si>
  <si>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</si>
  <si>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</si>
  <si>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</si>
  <si>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</si>
  <si>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</si>
  <si>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</si>
  <si>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</si>
  <si>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</si>
  <si>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</si>
  <si>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</si>
  <si>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</si>
  <si>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</si>
  <si>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</si>
  <si>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</si>
  <si>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</si>
  <si>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</si>
  <si>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</si>
  <si>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</si>
  <si>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</si>
  <si>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</si>
  <si>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</si>
  <si>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</si>
  <si>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</si>
  <si>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</si>
  <si>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</si>
  <si>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</si>
  <si>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</si>
  <si>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</si>
  <si>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</si>
  <si>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</si>
  <si>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</si>
  <si>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</si>
  <si>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</si>
  <si>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</si>
  <si>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</si>
  <si>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</si>
  <si>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</si>
  <si>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</si>
  <si>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</si>
  <si>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</si>
  <si>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</si>
  <si>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</si>
  <si>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</si>
  <si>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</si>
  <si>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</si>
  <si>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</si>
  <si>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</si>
  <si>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</si>
  <si>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</si>
  <si>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</si>
  <si>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</si>
  <si>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</si>
  <si>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</si>
  <si>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</si>
  <si>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</si>
  <si>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</si>
  <si>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</si>
  <si>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</si>
  <si>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</si>
  <si>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</si>
  <si>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</si>
  <si>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</si>
  <si>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</si>
  <si>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</si>
  <si>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</si>
  <si>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</si>
  <si>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</si>
  <si>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</si>
  <si>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</si>
  <si>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</si>
  <si>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</si>
  <si>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</si>
  <si>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</si>
  <si>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</si>
  <si>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</si>
  <si>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</si>
  <si>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</si>
  <si>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</si>
  <si>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</si>
  <si>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</si>
  <si>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</si>
  <si>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</si>
  <si>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</si>
  <si>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</si>
  <si>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</si>
  <si>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</si>
  <si>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</si>
  <si>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</si>
  <si>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</si>
  <si>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</si>
  <si>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</si>
  <si>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</si>
  <si>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</si>
  <si>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</si>
  <si>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</si>
  <si>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</si>
  <si>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Алманчиковское сельское поселение</t>
  </si>
  <si>
    <t>Балабаш-Баишевское сельское поселение</t>
  </si>
  <si>
    <t>Батыревское сельское поселение</t>
  </si>
  <si>
    <t>Бахтигильдинское сельское поселение</t>
  </si>
  <si>
    <t>Бикшикское сельское поселение</t>
  </si>
  <si>
    <t>Большечеменевское сельское поселение</t>
  </si>
  <si>
    <t>Долгоостровское сельское поселение</t>
  </si>
  <si>
    <t>Кзыл-Чишминское сельское поселение</t>
  </si>
  <si>
    <t>Новоахпердинское сельское поселение</t>
  </si>
  <si>
    <t xml:space="preserve"> Норваш-Шигалинское сельское поселение</t>
  </si>
  <si>
    <t>Первомайское сельское поселение</t>
  </si>
  <si>
    <t>Сигачинское сельское поселение</t>
  </si>
  <si>
    <t>Сугутское сельское поселение</t>
  </si>
  <si>
    <t>Тарханское сельское поселение</t>
  </si>
  <si>
    <t>Татарско-Сугутское сельское поселение</t>
  </si>
  <si>
    <t>Тойсинское сельское поселение</t>
  </si>
  <si>
    <t>Туруновское сельское поселение</t>
  </si>
  <si>
    <t>Шаймурзиноское сельское поселение</t>
  </si>
  <si>
    <t>Шыгырданское сельское поселение</t>
  </si>
  <si>
    <t>0</t>
  </si>
  <si>
    <t>администрации Батыревского района</t>
  </si>
  <si>
    <t>Норваш-Шигалинское сельское поселение</t>
  </si>
  <si>
    <t>по данным УФНС России по Батыревскому району</t>
  </si>
  <si>
    <t>по данным УФНС России по Батырнвскому райоу</t>
  </si>
  <si>
    <t>Начальник финансового отдела</t>
  </si>
  <si>
    <t>Т.А. Полякова</t>
  </si>
  <si>
    <t>Прогноз поступления налоговых и неналоговых доходов в бюджет поселений на 2009 год</t>
  </si>
  <si>
    <t>Прогноз поступления доходов от предпринимательской и иной приносящей доход деятельности в бюджет поселений на 2009 г.</t>
  </si>
  <si>
    <t xml:space="preserve">Плановые показатели объема капитальных расходов бюджета  поселений на 2009 год (ЭК 310) </t>
  </si>
  <si>
    <t>Плановые показатели объема расходов бюджета  поселений  на 2009 год</t>
  </si>
  <si>
    <t>Плановые показатели объема расходов бюджета  поселений на 2009 год</t>
  </si>
  <si>
    <t>Плановые показатели объема расходов бюджета поселений на 2009 год</t>
  </si>
  <si>
    <t>Плановые показатели объема расходов бюджета  поселений за счет субвенций и субсидий
из бюджета муниципального района на 2009 год</t>
  </si>
  <si>
    <t>Прогноз поступления доходов в бюджет  поселений  на 2009 год</t>
  </si>
  <si>
    <t>Прогноз поступления субвенций из бюджета муниципального района  в бюджет поселений на 2009 год</t>
  </si>
  <si>
    <t>Прогноз поступления субсидий из  бюджета муниципального района в бюджет поселений  на 2009 год</t>
  </si>
  <si>
    <t>Прогноз поступления субвенций из бюджета муниципального района  в бюджет поселений на 2009 год"</t>
  </si>
  <si>
    <t>Прогноз поступления доходов в бюджет поселений  на 2009 год</t>
  </si>
  <si>
    <t>Прогноз поступления налоговых и неналоговых доходов в бюджеты поселений  на 2009 год</t>
  </si>
  <si>
    <t>Прогноз поступления доходов от предпринимательской и иной приносящей доход деятельности в бюджеты поселений  на 2009 год</t>
  </si>
  <si>
    <t>Прогноз поступления субсидий из бюджета муниципального района  в бюджет поселений на 2009 год</t>
  </si>
  <si>
    <t>Прогноз поступления субвенций из  бюджета муниципального района в бюджет поселений  на 2009 год</t>
  </si>
  <si>
    <t>Прогноз поступления доходов в бюджет поселений  на 2009год</t>
  </si>
  <si>
    <t>Плановые показатели объема расходов бюджета поселений  за счет субвенций и субсидий
из бюджета муниципального района на 2009 год</t>
  </si>
  <si>
    <t>Прогноз поступления доходов от предпринимательской и иной приносящей доход деятельности в бюджеты поселений на 2009 год</t>
  </si>
  <si>
    <t>Прогноз поступления налоговых и неналоговых доходов в бюджеты поселений на 2009 год</t>
  </si>
  <si>
    <t>Плановые показатели объема расходов бюджета поселений за счет субвенций и субсидий из бюджета муниципального района  на 2009 год</t>
  </si>
  <si>
    <t>Плановые показатели объема расходов бюджета поселений за счет субвенций  и субсидий из бюджета муниципального района на 2009 год</t>
  </si>
  <si>
    <t>Прогноз поступления субсидий из  бюджета муниципального района в бюджет поселений на 2009 год</t>
  </si>
  <si>
    <t>Прогноз поступления субвенций из бюджета муниципального района в бюджет поселений  на 2009 год</t>
  </si>
  <si>
    <t>Прогноз поступления доходов в бюджет поселений на 2009 год</t>
  </si>
  <si>
    <t>Кредиторская задолженность на 01.05.2009</t>
  </si>
  <si>
    <t>Кредиторская задолженность на 01.06.2009</t>
  </si>
  <si>
    <t>Недоимка по местным налогам на 01.05.2009</t>
  </si>
  <si>
    <t>Недоимка по местным налогам на 01.06.2009</t>
  </si>
  <si>
    <t xml:space="preserve"> Результаты оценки качества управления финансами и платежеспособности поселений Батыревского района  по состоянию на 01.06.2009 г. </t>
  </si>
  <si>
    <t xml:space="preserve">Плановые показатели объема капитальных расходов бюджета поселений  на 2009 год (ЭК 310) </t>
  </si>
  <si>
    <t>Плановые показатели объема капитальных расходов бюджета поселений  на 2009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</si>
  <si>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2009 год (ЭК 310) без учета капитальных расходов за счет и субсидий из бюджета муниципального района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</si>
</sst>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sz val="8"/>
      <color indexed="10"/>
      <name val="Arial"/>
      <family val="2"/>
    </font>
    <font>
      <sz val="8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3" borderId="2" xfId="18" applyNumberFormat="1" applyFont="1" applyFill="1" applyBorder="1" applyAlignment="1">
      <alignment horizontal="right" vertical="center" wrapText="1"/>
      <protection/>
    </xf>
    <xf numFmtId="169" fontId="6" fillId="3" borderId="2" xfId="18" applyNumberFormat="1" applyFont="1" applyFill="1" applyBorder="1" applyAlignment="1">
      <alignment vertical="center" wrapText="1"/>
      <protection/>
    </xf>
    <xf numFmtId="169" fontId="4" fillId="3" borderId="3" xfId="0" applyNumberFormat="1" applyFont="1" applyFill="1" applyBorder="1" applyAlignment="1">
      <alignment vertical="center" wrapText="1"/>
    </xf>
    <xf numFmtId="169" fontId="6" fillId="3" borderId="0" xfId="0" applyNumberFormat="1" applyFont="1" applyFill="1" applyAlignment="1">
      <alignment vertical="center" wrapText="1"/>
    </xf>
    <xf numFmtId="176" fontId="4" fillId="3" borderId="3" xfId="18" applyNumberFormat="1" applyFont="1" applyFill="1" applyBorder="1" applyAlignment="1">
      <alignment vertical="center" wrapText="1"/>
      <protection/>
    </xf>
    <xf numFmtId="170" fontId="4" fillId="3" borderId="3" xfId="0" applyNumberFormat="1" applyFont="1" applyFill="1" applyBorder="1" applyAlignment="1">
      <alignment vertical="center" wrapText="1"/>
    </xf>
    <xf numFmtId="169" fontId="4" fillId="3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3" xfId="0" applyNumberFormat="1" applyFont="1" applyFill="1" applyBorder="1" applyAlignment="1">
      <alignment vertical="center" wrapText="1"/>
    </xf>
    <xf numFmtId="171" fontId="4" fillId="0" borderId="5" xfId="18" applyNumberFormat="1" applyFont="1" applyFill="1" applyBorder="1" applyAlignment="1">
      <alignment vertical="center" wrapText="1"/>
      <protection/>
    </xf>
    <xf numFmtId="3" fontId="4" fillId="0" borderId="5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169" fontId="6" fillId="0" borderId="6" xfId="18" applyNumberFormat="1" applyFont="1" applyFill="1" applyBorder="1" applyAlignment="1">
      <alignment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 vertical="center" wrapText="1"/>
    </xf>
    <xf numFmtId="169" fontId="6" fillId="3" borderId="0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69" fontId="6" fillId="0" borderId="3" xfId="0" applyNumberFormat="1" applyFont="1" applyFill="1" applyBorder="1" applyAlignment="1">
      <alignment/>
    </xf>
    <xf numFmtId="169" fontId="6" fillId="3" borderId="3" xfId="0" applyNumberFormat="1" applyFont="1" applyFill="1" applyBorder="1" applyAlignment="1">
      <alignment/>
    </xf>
    <xf numFmtId="169" fontId="6" fillId="3" borderId="0" xfId="0" applyNumberFormat="1" applyFont="1" applyFill="1" applyBorder="1" applyAlignment="1">
      <alignment vertical="center" wrapText="1"/>
    </xf>
    <xf numFmtId="169" fontId="6" fillId="3" borderId="0" xfId="0" applyNumberFormat="1" applyFont="1" applyFill="1" applyBorder="1" applyAlignment="1">
      <alignment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10" xfId="18" applyNumberFormat="1" applyFont="1" applyFill="1" applyBorder="1" applyAlignment="1">
      <alignment horizontal="right" vertical="center" wrapText="1"/>
      <protection/>
    </xf>
    <xf numFmtId="169" fontId="4" fillId="0" borderId="11" xfId="0" applyNumberFormat="1" applyFont="1" applyFill="1" applyBorder="1" applyAlignment="1">
      <alignment vertical="center" wrapText="1"/>
    </xf>
    <xf numFmtId="169" fontId="6" fillId="0" borderId="5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0" fontId="2" fillId="0" borderId="1" xfId="18" applyFont="1" applyBorder="1" applyAlignment="1" applyProtection="1">
      <alignment vertical="top" wrapText="1"/>
      <protection locked="0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12" xfId="0" applyNumberFormat="1" applyFont="1" applyFill="1" applyBorder="1" applyAlignment="1">
      <alignment vertical="center" wrapText="1"/>
    </xf>
    <xf numFmtId="169" fontId="4" fillId="0" borderId="5" xfId="18" applyNumberFormat="1" applyFont="1" applyFill="1" applyBorder="1" applyAlignment="1">
      <alignment vertical="center" wrapText="1"/>
      <protection/>
    </xf>
    <xf numFmtId="169" fontId="4" fillId="0" borderId="12" xfId="0" applyNumberFormat="1" applyFont="1" applyFill="1" applyBorder="1" applyAlignment="1">
      <alignment vertical="center" wrapText="1"/>
    </xf>
    <xf numFmtId="3" fontId="6" fillId="3" borderId="3" xfId="0" applyNumberFormat="1" applyFont="1" applyFill="1" applyBorder="1" applyAlignment="1">
      <alignment horizontal="right" vertical="center" wrapText="1"/>
    </xf>
    <xf numFmtId="3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vertical="center" wrapText="1"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Border="1" applyAlignment="1">
      <alignment vertical="center" wrapText="1"/>
    </xf>
    <xf numFmtId="169" fontId="4" fillId="0" borderId="1" xfId="0" applyNumberFormat="1" applyFont="1" applyFill="1" applyBorder="1" applyAlignment="1">
      <alignment vertical="center" wrapText="1"/>
    </xf>
    <xf numFmtId="169" fontId="4" fillId="0" borderId="1" xfId="18" applyNumberFormat="1" applyFont="1" applyFill="1" applyBorder="1" applyAlignment="1">
      <alignment vertical="center" wrapText="1"/>
      <protection/>
    </xf>
    <xf numFmtId="170" fontId="4" fillId="0" borderId="0" xfId="0" applyNumberFormat="1" applyFont="1" applyFill="1" applyBorder="1" applyAlignment="1">
      <alignment vertical="center" wrapText="1"/>
    </xf>
    <xf numFmtId="0" fontId="2" fillId="0" borderId="4" xfId="18" applyFont="1" applyBorder="1" applyAlignment="1" applyProtection="1">
      <alignment vertical="top" wrapText="1"/>
      <protection locked="0"/>
    </xf>
    <xf numFmtId="169" fontId="4" fillId="0" borderId="7" xfId="0" applyNumberFormat="1" applyFont="1" applyFill="1" applyBorder="1" applyAlignment="1">
      <alignment vertical="center" wrapText="1"/>
    </xf>
    <xf numFmtId="169" fontId="4" fillId="0" borderId="12" xfId="0" applyNumberFormat="1" applyFont="1" applyBorder="1" applyAlignment="1">
      <alignment vertical="center" wrapText="1"/>
    </xf>
    <xf numFmtId="169" fontId="4" fillId="0" borderId="4" xfId="0" applyNumberFormat="1" applyFont="1" applyFill="1" applyBorder="1" applyAlignment="1">
      <alignment vertical="center" wrapText="1"/>
    </xf>
    <xf numFmtId="169" fontId="4" fillId="0" borderId="8" xfId="0" applyNumberFormat="1" applyFont="1" applyFill="1" applyBorder="1" applyAlignment="1">
      <alignment vertical="center" wrapText="1"/>
    </xf>
    <xf numFmtId="169" fontId="4" fillId="0" borderId="12" xfId="18" applyNumberFormat="1" applyFont="1" applyFill="1" applyBorder="1" applyAlignment="1">
      <alignment vertical="center" wrapText="1"/>
      <protection/>
    </xf>
    <xf numFmtId="169" fontId="6" fillId="0" borderId="1" xfId="0" applyNumberFormat="1" applyFont="1" applyFill="1" applyBorder="1" applyAlignment="1">
      <alignment vertical="center" wrapText="1"/>
    </xf>
    <xf numFmtId="169" fontId="6" fillId="3" borderId="4" xfId="0" applyNumberFormat="1" applyFont="1" applyFill="1" applyBorder="1" applyAlignment="1">
      <alignment horizontal="right"/>
    </xf>
    <xf numFmtId="169" fontId="6" fillId="0" borderId="6" xfId="0" applyNumberFormat="1" applyFont="1" applyBorder="1" applyAlignment="1">
      <alignment horizontal="right" vertical="center" wrapText="1"/>
    </xf>
    <xf numFmtId="169" fontId="6" fillId="0" borderId="1" xfId="0" applyNumberFormat="1" applyFont="1" applyBorder="1" applyAlignment="1">
      <alignment horizontal="right" vertical="center" wrapText="1"/>
    </xf>
    <xf numFmtId="176" fontId="0" fillId="0" borderId="0" xfId="0" applyNumberFormat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169" fontId="6" fillId="0" borderId="6" xfId="0" applyNumberFormat="1" applyFont="1" applyFill="1" applyBorder="1" applyAlignment="1">
      <alignment horizontal="right" vertical="center" wrapText="1"/>
    </xf>
    <xf numFmtId="169" fontId="6" fillId="0" borderId="3" xfId="0" applyNumberFormat="1" applyFont="1" applyFill="1" applyBorder="1" applyAlignment="1">
      <alignment horizontal="right" vertical="center" wrapText="1"/>
    </xf>
    <xf numFmtId="169" fontId="6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69" fontId="6" fillId="0" borderId="1" xfId="0" applyNumberFormat="1" applyFont="1" applyFill="1" applyBorder="1" applyAlignment="1">
      <alignment/>
    </xf>
    <xf numFmtId="3" fontId="15" fillId="0" borderId="0" xfId="0" applyNumberFormat="1" applyFont="1" applyFill="1" applyAlignment="1">
      <alignment vertical="center" wrapText="1"/>
    </xf>
    <xf numFmtId="169" fontId="15" fillId="0" borderId="0" xfId="0" applyNumberFormat="1" applyFont="1" applyFill="1" applyAlignment="1">
      <alignment vertical="center" wrapText="1"/>
    </xf>
    <xf numFmtId="3" fontId="15" fillId="0" borderId="0" xfId="0" applyNumberFormat="1" applyFont="1" applyFill="1" applyBorder="1" applyAlignment="1">
      <alignment vertical="center" wrapText="1"/>
    </xf>
    <xf numFmtId="169" fontId="15" fillId="0" borderId="0" xfId="0" applyNumberFormat="1" applyFont="1" applyFill="1" applyBorder="1" applyAlignment="1">
      <alignment vertical="center" wrapText="1"/>
    </xf>
    <xf numFmtId="169" fontId="15" fillId="0" borderId="0" xfId="18" applyNumberFormat="1" applyFont="1" applyFill="1" applyBorder="1" applyAlignment="1">
      <alignment vertical="center" wrapText="1"/>
      <protection/>
    </xf>
    <xf numFmtId="169" fontId="15" fillId="0" borderId="0" xfId="18" applyNumberFormat="1" applyFont="1" applyFill="1" applyBorder="1" applyAlignment="1">
      <alignment vertical="center" wrapText="1"/>
      <protection/>
    </xf>
    <xf numFmtId="169" fontId="15" fillId="0" borderId="0" xfId="18" applyNumberFormat="1" applyFont="1" applyFill="1" applyBorder="1" applyAlignment="1">
      <alignment horizontal="right" vertical="center" wrapText="1"/>
      <protection/>
    </xf>
    <xf numFmtId="3" fontId="16" fillId="0" borderId="0" xfId="0" applyNumberFormat="1" applyFont="1" applyFill="1" applyAlignment="1">
      <alignment vertical="center" wrapText="1"/>
    </xf>
    <xf numFmtId="169" fontId="16" fillId="0" borderId="0" xfId="0" applyNumberFormat="1" applyFont="1" applyFill="1" applyAlignment="1">
      <alignment vertical="center" wrapText="1"/>
    </xf>
    <xf numFmtId="170" fontId="16" fillId="0" borderId="3" xfId="0" applyNumberFormat="1" applyFont="1" applyFill="1" applyBorder="1" applyAlignment="1">
      <alignment vertical="center" wrapText="1"/>
    </xf>
    <xf numFmtId="170" fontId="16" fillId="0" borderId="0" xfId="0" applyNumberFormat="1" applyFont="1" applyFill="1" applyAlignment="1">
      <alignment vertical="center" wrapText="1"/>
    </xf>
    <xf numFmtId="3" fontId="16" fillId="0" borderId="1" xfId="0" applyNumberFormat="1" applyFont="1" applyFill="1" applyBorder="1" applyAlignment="1">
      <alignment horizontal="right" vertical="center" wrapText="1"/>
    </xf>
    <xf numFmtId="170" fontId="16" fillId="0" borderId="1" xfId="0" applyNumberFormat="1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vertical="center" wrapText="1"/>
    </xf>
    <xf numFmtId="169" fontId="16" fillId="0" borderId="0" xfId="0" applyNumberFormat="1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right" vertical="center" wrapText="1"/>
    </xf>
    <xf numFmtId="169" fontId="16" fillId="0" borderId="0" xfId="0" applyNumberFormat="1" applyFont="1" applyFill="1" applyAlignment="1">
      <alignment vertical="center" wrapText="1"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76" fontId="6" fillId="0" borderId="3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176" fontId="6" fillId="0" borderId="0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4" fillId="0" borderId="3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4" fillId="0" borderId="7" xfId="0" applyNumberFormat="1" applyFont="1" applyFill="1" applyBorder="1" applyAlignment="1">
      <alignment vertical="center" wrapText="1"/>
    </xf>
    <xf numFmtId="170" fontId="4" fillId="0" borderId="12" xfId="0" applyNumberFormat="1" applyFont="1" applyFill="1" applyBorder="1" applyAlignment="1">
      <alignment vertical="center" wrapText="1"/>
    </xf>
    <xf numFmtId="2" fontId="4" fillId="0" borderId="7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vertical="center" wrapText="1"/>
    </xf>
    <xf numFmtId="3" fontId="4" fillId="0" borderId="7" xfId="0" applyNumberFormat="1" applyFont="1" applyFill="1" applyBorder="1" applyAlignment="1">
      <alignment horizontal="right" vertical="center" wrapText="1"/>
    </xf>
    <xf numFmtId="171" fontId="4" fillId="0" borderId="1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69" fontId="15" fillId="0" borderId="0" xfId="18" applyNumberFormat="1" applyFont="1" applyFill="1" applyBorder="1" applyAlignment="1">
      <alignment horizontal="right" vertical="center" wrapText="1"/>
      <protection/>
    </xf>
    <xf numFmtId="169" fontId="16" fillId="0" borderId="0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87;&#1088;&#1080;&#1083;.3%20&#1085;&#1072;%2001.02.09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AY17">
            <v>532.5999999999999</v>
          </cell>
        </row>
        <row r="18">
          <cell r="AY18">
            <v>272.9000000000001</v>
          </cell>
        </row>
        <row r="19">
          <cell r="AY19">
            <v>632.6</v>
          </cell>
        </row>
        <row r="21">
          <cell r="AY21">
            <v>844.5999999999999</v>
          </cell>
        </row>
        <row r="22">
          <cell r="AY22">
            <v>295.0999999999999</v>
          </cell>
        </row>
        <row r="23">
          <cell r="AY23">
            <v>275.79999999999995</v>
          </cell>
        </row>
        <row r="24">
          <cell r="AY24">
            <v>372</v>
          </cell>
        </row>
        <row r="25">
          <cell r="AY25">
            <v>750.8999999999996</v>
          </cell>
        </row>
        <row r="26">
          <cell r="AY26">
            <v>702.5999999999999</v>
          </cell>
        </row>
        <row r="27">
          <cell r="AY27">
            <v>932.5999999999999</v>
          </cell>
        </row>
        <row r="28">
          <cell r="AY28">
            <v>217.9000000000001</v>
          </cell>
        </row>
        <row r="29">
          <cell r="AY29">
            <v>3000.2000000000003</v>
          </cell>
        </row>
        <row r="30">
          <cell r="AY30">
            <v>1450.7999999999997</v>
          </cell>
        </row>
        <row r="31">
          <cell r="AY31">
            <v>359.6999999999998</v>
          </cell>
        </row>
        <row r="32">
          <cell r="AY32">
            <v>1122.3000000000002</v>
          </cell>
        </row>
        <row r="33">
          <cell r="AY33">
            <v>1301.6999999999998</v>
          </cell>
        </row>
        <row r="34">
          <cell r="AY34">
            <v>380.8000000000002</v>
          </cell>
        </row>
        <row r="35">
          <cell r="AY35">
            <v>2222.7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34"/>
  <sheetViews>
    <sheetView tabSelected="1" view="pageBreakPreview" zoomScaleSheetLayoutView="100" workbookViewId="0" topLeftCell="A1">
      <pane xSplit="2" ySplit="5" topLeftCell="J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30" sqref="S30"/>
    </sheetView>
  </sheetViews>
  <sheetFormatPr defaultColWidth="9.00390625" defaultRowHeight="12.75"/>
  <cols>
    <col min="1" max="1" width="5.25390625" style="0" customWidth="1"/>
    <col min="2" max="2" width="39.375" style="0" customWidth="1"/>
    <col min="12" max="12" width="12.375" style="0" customWidth="1"/>
    <col min="19" max="19" width="11.25390625" style="0" customWidth="1"/>
  </cols>
  <sheetData>
    <row r="3" spans="2:19" ht="36" customHeight="1">
      <c r="B3" s="242" t="s">
        <v>228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</row>
    <row r="5" spans="1:19" ht="35.25" customHeight="1">
      <c r="A5" s="169" t="s">
        <v>3</v>
      </c>
      <c r="B5" s="169" t="s">
        <v>102</v>
      </c>
      <c r="C5" s="170" t="s">
        <v>156</v>
      </c>
      <c r="D5" s="170" t="s">
        <v>157</v>
      </c>
      <c r="E5" s="170" t="s">
        <v>158</v>
      </c>
      <c r="F5" s="170" t="s">
        <v>159</v>
      </c>
      <c r="G5" s="170" t="s">
        <v>160</v>
      </c>
      <c r="H5" s="170" t="s">
        <v>161</v>
      </c>
      <c r="I5" s="170" t="s">
        <v>162</v>
      </c>
      <c r="J5" s="170" t="s">
        <v>163</v>
      </c>
      <c r="K5" s="170" t="s">
        <v>164</v>
      </c>
      <c r="L5" s="170" t="s">
        <v>165</v>
      </c>
      <c r="M5" s="170" t="s">
        <v>166</v>
      </c>
      <c r="N5" s="170" t="s">
        <v>167</v>
      </c>
      <c r="O5" s="170" t="s">
        <v>168</v>
      </c>
      <c r="P5" s="170" t="s">
        <v>169</v>
      </c>
      <c r="Q5" s="170" t="s">
        <v>170</v>
      </c>
      <c r="R5" s="170" t="s">
        <v>171</v>
      </c>
      <c r="S5" s="171" t="s">
        <v>172</v>
      </c>
    </row>
    <row r="6" spans="1:19" ht="12.75">
      <c r="A6" s="172">
        <v>1</v>
      </c>
      <c r="B6" s="175" t="s">
        <v>173</v>
      </c>
      <c r="C6" s="173">
        <f>SUM('о1 '!J8)</f>
        <v>0</v>
      </c>
      <c r="D6" s="174">
        <f>SUM('о2'!J6)</f>
        <v>0</v>
      </c>
      <c r="E6" s="174">
        <f>SUM('о3'!L6)</f>
        <v>0</v>
      </c>
      <c r="F6" s="174">
        <f>SUM('о4'!J6)</f>
        <v>1.2</v>
      </c>
      <c r="G6" s="174">
        <f>SUM('о5'!H6)</f>
        <v>1.2</v>
      </c>
      <c r="H6" s="174">
        <f>SUM('о6'!H6)</f>
        <v>1.2</v>
      </c>
      <c r="I6" s="174">
        <f>SUM('о7'!L6)</f>
        <v>1</v>
      </c>
      <c r="J6" s="174">
        <f>SUM('о8'!M6)</f>
        <v>0.75</v>
      </c>
      <c r="K6" s="174">
        <f>SUM('О9'!K6)</f>
        <v>0.75</v>
      </c>
      <c r="L6" s="174">
        <f>SUM('О10'!J6)</f>
        <v>0.5</v>
      </c>
      <c r="M6" s="174">
        <f>SUM('О11'!T7)</f>
        <v>0</v>
      </c>
      <c r="N6" s="174">
        <f>SUM('О12'!L6)</f>
        <v>0</v>
      </c>
      <c r="O6" s="174">
        <f>SUM('О13'!L6)</f>
        <v>0.75</v>
      </c>
      <c r="P6" s="174">
        <f>SUM('О14'!L6)</f>
        <v>0.75</v>
      </c>
      <c r="Q6" s="174">
        <f>SUM('О15'!R6)</f>
        <v>0.12</v>
      </c>
      <c r="R6" s="174">
        <f>SUM('О16'!L6)</f>
        <v>1</v>
      </c>
      <c r="S6" s="174">
        <f aca="true" t="shared" si="0" ref="S6:S27">SUM(C6:R6)</f>
        <v>9.219999999999999</v>
      </c>
    </row>
    <row r="7" spans="1:19" ht="12.75">
      <c r="A7" s="172">
        <v>2</v>
      </c>
      <c r="B7" s="175" t="s">
        <v>174</v>
      </c>
      <c r="C7" s="173">
        <f>SUM('о1 '!J9)</f>
        <v>0</v>
      </c>
      <c r="D7" s="174">
        <f>SUM('о2'!J7)</f>
        <v>0</v>
      </c>
      <c r="E7" s="174">
        <f>SUM('о3'!L7)</f>
        <v>0.281</v>
      </c>
      <c r="F7" s="174">
        <f>SUM('о4'!J7)</f>
        <v>1.2</v>
      </c>
      <c r="G7" s="174">
        <f>SUM('о5'!H7)</f>
        <v>1.2</v>
      </c>
      <c r="H7" s="174">
        <f>SUM('о6'!H7)</f>
        <v>1.2</v>
      </c>
      <c r="I7" s="174">
        <f>SUM('о7'!L7)</f>
        <v>1</v>
      </c>
      <c r="J7" s="174">
        <f>SUM('о8'!M7)</f>
        <v>0.75</v>
      </c>
      <c r="K7" s="174">
        <f>SUM('О9'!K7)</f>
        <v>0.75</v>
      </c>
      <c r="L7" s="174">
        <f>SUM('О10'!J7)</f>
        <v>0.5</v>
      </c>
      <c r="M7" s="174">
        <f>SUM('О11'!T8)</f>
        <v>0</v>
      </c>
      <c r="N7" s="174">
        <f>SUM('О12'!L7)</f>
        <v>0.75</v>
      </c>
      <c r="O7" s="174">
        <f>SUM('О13'!L7)</f>
        <v>0.75</v>
      </c>
      <c r="P7" s="174">
        <f>SUM('О14'!L7)</f>
        <v>0.75</v>
      </c>
      <c r="Q7" s="174">
        <f>SUM('О15'!R7)</f>
        <v>0.96</v>
      </c>
      <c r="R7" s="174">
        <f>SUM('О16'!L7)</f>
        <v>1</v>
      </c>
      <c r="S7" s="174">
        <f t="shared" si="0"/>
        <v>11.091000000000001</v>
      </c>
    </row>
    <row r="8" spans="1:19" ht="12.75">
      <c r="A8" s="172">
        <v>3</v>
      </c>
      <c r="B8" s="175" t="s">
        <v>175</v>
      </c>
      <c r="C8" s="173">
        <f>SUM('о1 '!J10)</f>
        <v>1.2</v>
      </c>
      <c r="D8" s="174">
        <f>SUM('о2'!J8)</f>
        <v>1</v>
      </c>
      <c r="E8" s="174">
        <f>SUM('о3'!L8)</f>
        <v>0.87</v>
      </c>
      <c r="F8" s="174">
        <f>SUM('о4'!J8)</f>
        <v>1.2</v>
      </c>
      <c r="G8" s="174">
        <f>SUM('о5'!H8)</f>
        <v>1.2</v>
      </c>
      <c r="H8" s="174">
        <f>SUM('о6'!H8)</f>
        <v>1.2</v>
      </c>
      <c r="I8" s="174">
        <f>SUM('о7'!L8)</f>
        <v>1</v>
      </c>
      <c r="J8" s="174">
        <f>SUM('о8'!M8)</f>
        <v>0.75</v>
      </c>
      <c r="K8" s="174">
        <f>SUM('О9'!K8)</f>
        <v>0.75</v>
      </c>
      <c r="L8" s="174">
        <f>SUM('О10'!J8)</f>
        <v>0.5</v>
      </c>
      <c r="M8" s="174">
        <f>SUM('О11'!T9)</f>
        <v>0.75</v>
      </c>
      <c r="N8" s="174">
        <f>SUM('О12'!L8)</f>
        <v>0</v>
      </c>
      <c r="O8" s="174">
        <f>SUM('О13'!L8)</f>
        <v>0.75</v>
      </c>
      <c r="P8" s="174">
        <f>SUM('О14'!L8)</f>
        <v>0.75</v>
      </c>
      <c r="Q8" s="174">
        <f>SUM('О15'!R8)</f>
        <v>0</v>
      </c>
      <c r="R8" s="174">
        <f>SUM('О16'!L8)</f>
        <v>1</v>
      </c>
      <c r="S8" s="174">
        <f t="shared" si="0"/>
        <v>12.920000000000002</v>
      </c>
    </row>
    <row r="9" spans="1:19" ht="12.75">
      <c r="A9" s="172">
        <v>4</v>
      </c>
      <c r="B9" s="175" t="s">
        <v>176</v>
      </c>
      <c r="C9" s="173">
        <f>SUM('о1 '!J11)</f>
        <v>0</v>
      </c>
      <c r="D9" s="174">
        <f>SUM('о2'!J9)</f>
        <v>0</v>
      </c>
      <c r="E9" s="174">
        <f>SUM('о3'!L9)</f>
        <v>0.178</v>
      </c>
      <c r="F9" s="174">
        <f>SUM('о4'!J9)</f>
        <v>1.2</v>
      </c>
      <c r="G9" s="174">
        <f>SUM('о5'!H9)</f>
        <v>1.2</v>
      </c>
      <c r="H9" s="174">
        <f>SUM('о6'!H9)</f>
        <v>1.2</v>
      </c>
      <c r="I9" s="174">
        <f>SUM('о7'!L9)</f>
        <v>1</v>
      </c>
      <c r="J9" s="174">
        <f>SUM('о8'!M9)</f>
        <v>0.75</v>
      </c>
      <c r="K9" s="174">
        <f>SUM('О9'!K9)</f>
        <v>0.75</v>
      </c>
      <c r="L9" s="174">
        <f>SUM('О10'!J9)</f>
        <v>0.5</v>
      </c>
      <c r="M9" s="174">
        <f>SUM('О11'!T10)</f>
        <v>0</v>
      </c>
      <c r="N9" s="174">
        <f>SUM('О12'!L9)</f>
        <v>0</v>
      </c>
      <c r="O9" s="174">
        <f>SUM('О13'!L9)</f>
        <v>0.75</v>
      </c>
      <c r="P9" s="174">
        <f>SUM('О14'!L9)</f>
        <v>0.75</v>
      </c>
      <c r="Q9" s="174">
        <f>SUM('О15'!R9)</f>
        <v>0</v>
      </c>
      <c r="R9" s="174">
        <f>SUM('О16'!L9)</f>
        <v>1</v>
      </c>
      <c r="S9" s="174">
        <f t="shared" si="0"/>
        <v>9.277999999999999</v>
      </c>
    </row>
    <row r="10" spans="1:19" ht="12.75">
      <c r="A10" s="172">
        <v>5</v>
      </c>
      <c r="B10" s="175" t="s">
        <v>177</v>
      </c>
      <c r="C10" s="173">
        <f>SUM('о1 '!J12)</f>
        <v>0</v>
      </c>
      <c r="D10" s="174">
        <f>SUM('о2'!J10)</f>
        <v>0</v>
      </c>
      <c r="E10" s="174">
        <f>SUM('о3'!L10)</f>
        <v>0.123</v>
      </c>
      <c r="F10" s="174">
        <f>SUM('о4'!J10)</f>
        <v>1.2</v>
      </c>
      <c r="G10" s="174">
        <f>SUM('о5'!H10)</f>
        <v>1.2</v>
      </c>
      <c r="H10" s="174">
        <f>SUM('о6'!H10)</f>
        <v>1.2</v>
      </c>
      <c r="I10" s="174">
        <f>SUM('о7'!L10)</f>
        <v>1</v>
      </c>
      <c r="J10" s="174">
        <f>SUM('о8'!M10)</f>
        <v>0.75</v>
      </c>
      <c r="K10" s="174">
        <f>SUM('О9'!K10)</f>
        <v>0.75</v>
      </c>
      <c r="L10" s="174">
        <f>SUM('О10'!J10)</f>
        <v>0.5</v>
      </c>
      <c r="M10" s="174">
        <f>SUM('О11'!T11)</f>
        <v>0</v>
      </c>
      <c r="N10" s="174">
        <f>SUM('О12'!L10)</f>
        <v>0</v>
      </c>
      <c r="O10" s="174">
        <f>SUM('О13'!L10)</f>
        <v>0.75</v>
      </c>
      <c r="P10" s="174">
        <f>SUM('О14'!L10)</f>
        <v>0.75</v>
      </c>
      <c r="Q10" s="174">
        <f>SUM('О15'!R10)</f>
        <v>0.6</v>
      </c>
      <c r="R10" s="174">
        <f>SUM('О16'!L10)</f>
        <v>1</v>
      </c>
      <c r="S10" s="174">
        <f t="shared" si="0"/>
        <v>9.822999999999999</v>
      </c>
    </row>
    <row r="11" spans="1:19" ht="12.75">
      <c r="A11" s="172">
        <v>6</v>
      </c>
      <c r="B11" s="175" t="s">
        <v>178</v>
      </c>
      <c r="C11" s="173">
        <f>SUM('о1 '!J13)</f>
        <v>0</v>
      </c>
      <c r="D11" s="174">
        <f>SUM('о2'!J11)</f>
        <v>0</v>
      </c>
      <c r="E11" s="174">
        <f>SUM('о3'!L11)</f>
        <v>0.253</v>
      </c>
      <c r="F11" s="174">
        <f>SUM('о4'!J11)</f>
        <v>1.2</v>
      </c>
      <c r="G11" s="174">
        <f>SUM('о5'!H11)</f>
        <v>1.2</v>
      </c>
      <c r="H11" s="174">
        <f>SUM('о6'!H11)</f>
        <v>1.2</v>
      </c>
      <c r="I11" s="174">
        <f>SUM('о7'!L11)</f>
        <v>1</v>
      </c>
      <c r="J11" s="174">
        <f>SUM('о8'!M11)</f>
        <v>0.75</v>
      </c>
      <c r="K11" s="174">
        <f>SUM('О9'!K11)</f>
        <v>0.75</v>
      </c>
      <c r="L11" s="174">
        <f>SUM('О10'!J11)</f>
        <v>0.5</v>
      </c>
      <c r="M11" s="174">
        <f>SUM('О11'!T12)</f>
        <v>0.75</v>
      </c>
      <c r="N11" s="174">
        <f>SUM('О12'!L11)</f>
        <v>0</v>
      </c>
      <c r="O11" s="174">
        <f>SUM('О13'!L11)</f>
        <v>0.75</v>
      </c>
      <c r="P11" s="174">
        <f>SUM('О14'!L11)</f>
        <v>0.75</v>
      </c>
      <c r="Q11" s="174">
        <f>SUM('О15'!R11)</f>
        <v>0.96</v>
      </c>
      <c r="R11" s="174">
        <f>SUM('О16'!L11)</f>
        <v>1</v>
      </c>
      <c r="S11" s="174">
        <f t="shared" si="0"/>
        <v>11.062999999999999</v>
      </c>
    </row>
    <row r="12" spans="1:19" ht="12.75">
      <c r="A12" s="172">
        <v>7</v>
      </c>
      <c r="B12" s="175" t="s">
        <v>179</v>
      </c>
      <c r="C12" s="173">
        <f>SUM('о1 '!J14)</f>
        <v>0</v>
      </c>
      <c r="D12" s="174">
        <f>SUM('о2'!J12)</f>
        <v>0</v>
      </c>
      <c r="E12" s="174">
        <f>SUM('о3'!L12)</f>
        <v>0</v>
      </c>
      <c r="F12" s="174">
        <f>SUM('о4'!J12)</f>
        <v>1.2</v>
      </c>
      <c r="G12" s="174">
        <f>SUM('о5'!H12)</f>
        <v>1.2</v>
      </c>
      <c r="H12" s="174">
        <f>SUM('о6'!H12)</f>
        <v>1.2</v>
      </c>
      <c r="I12" s="174">
        <f>SUM('о7'!L12)</f>
        <v>1</v>
      </c>
      <c r="J12" s="174">
        <f>SUM('о8'!M12)</f>
        <v>0.75</v>
      </c>
      <c r="K12" s="174">
        <f>SUM('О9'!K12)</f>
        <v>0.75</v>
      </c>
      <c r="L12" s="174">
        <f>SUM('О10'!J12)</f>
        <v>0.5</v>
      </c>
      <c r="M12" s="174">
        <f>SUM('О11'!T13)</f>
        <v>0</v>
      </c>
      <c r="N12" s="174">
        <f>SUM('О12'!L12)</f>
        <v>0.75</v>
      </c>
      <c r="O12" s="174">
        <f>SUM('О13'!L12)</f>
        <v>0.75</v>
      </c>
      <c r="P12" s="174">
        <f>SUM('О14'!L12)</f>
        <v>0.75</v>
      </c>
      <c r="Q12" s="174">
        <f>SUM('О15'!R12)</f>
        <v>0.888</v>
      </c>
      <c r="R12" s="174">
        <f>SUM('О16'!L12)</f>
        <v>1</v>
      </c>
      <c r="S12" s="174">
        <f t="shared" si="0"/>
        <v>10.738</v>
      </c>
    </row>
    <row r="13" spans="1:19" ht="12.75">
      <c r="A13" s="172">
        <v>8</v>
      </c>
      <c r="B13" s="175" t="s">
        <v>180</v>
      </c>
      <c r="C13" s="173">
        <f>SUM('о1 '!J15)</f>
        <v>0</v>
      </c>
      <c r="D13" s="174">
        <f>SUM('о2'!J13)</f>
        <v>0</v>
      </c>
      <c r="E13" s="174">
        <f>SUM('о3'!L13)</f>
        <v>0.107</v>
      </c>
      <c r="F13" s="174">
        <f>SUM('о4'!J13)</f>
        <v>1.2</v>
      </c>
      <c r="G13" s="174">
        <f>SUM('о5'!H13)</f>
        <v>1.2</v>
      </c>
      <c r="H13" s="174">
        <f>SUM('о6'!H13)</f>
        <v>1.2</v>
      </c>
      <c r="I13" s="174">
        <f>SUM('о7'!L13)</f>
        <v>1</v>
      </c>
      <c r="J13" s="174">
        <f>SUM('о8'!M13)</f>
        <v>0.75</v>
      </c>
      <c r="K13" s="174">
        <f>SUM('О9'!K13)</f>
        <v>0.75</v>
      </c>
      <c r="L13" s="174">
        <f>SUM('О10'!J13)</f>
        <v>0.5</v>
      </c>
      <c r="M13" s="174">
        <f>SUM('О11'!T14)</f>
        <v>0</v>
      </c>
      <c r="N13" s="174">
        <f>SUM('О12'!L13)</f>
        <v>0.75</v>
      </c>
      <c r="O13" s="174">
        <f>SUM('О13'!L13)</f>
        <v>0.75</v>
      </c>
      <c r="P13" s="174">
        <f>SUM('О14'!L13)</f>
        <v>0.75</v>
      </c>
      <c r="Q13" s="174">
        <f>SUM('О15'!R13)</f>
        <v>1.008</v>
      </c>
      <c r="R13" s="174">
        <f>SUM('О16'!L13)</f>
        <v>1</v>
      </c>
      <c r="S13" s="174">
        <f t="shared" si="0"/>
        <v>10.965</v>
      </c>
    </row>
    <row r="14" spans="1:19" ht="12.75">
      <c r="A14" s="172">
        <v>9</v>
      </c>
      <c r="B14" s="175" t="s">
        <v>181</v>
      </c>
      <c r="C14" s="173">
        <f>SUM('о1 '!J16)</f>
        <v>0</v>
      </c>
      <c r="D14" s="174">
        <f>SUM('о2'!J14)</f>
        <v>0</v>
      </c>
      <c r="E14" s="174">
        <f>SUM('о3'!L14)</f>
        <v>0.183</v>
      </c>
      <c r="F14" s="174">
        <f>SUM('о4'!J14)</f>
        <v>1.2</v>
      </c>
      <c r="G14" s="174">
        <f>SUM('о5'!H14)</f>
        <v>1.2</v>
      </c>
      <c r="H14" s="174">
        <f>SUM('о6'!H14)</f>
        <v>1.2</v>
      </c>
      <c r="I14" s="174">
        <f>SUM('о7'!L14)</f>
        <v>1</v>
      </c>
      <c r="J14" s="174">
        <f>SUM('о8'!M14)</f>
        <v>0.75</v>
      </c>
      <c r="K14" s="174">
        <f>SUM('О9'!K14)</f>
        <v>0.75</v>
      </c>
      <c r="L14" s="174">
        <f>SUM('О10'!J14)</f>
        <v>0.5</v>
      </c>
      <c r="M14" s="174">
        <f>SUM('О11'!T15)</f>
        <v>0</v>
      </c>
      <c r="N14" s="174">
        <f>SUM('О12'!L14)</f>
        <v>0.75</v>
      </c>
      <c r="O14" s="174">
        <f>SUM('О13'!L14)</f>
        <v>0.75</v>
      </c>
      <c r="P14" s="174">
        <f>SUM('О14'!L14)</f>
        <v>0.75</v>
      </c>
      <c r="Q14" s="174">
        <f>SUM('О15'!R14)</f>
        <v>0.9359999999999999</v>
      </c>
      <c r="R14" s="174">
        <f>SUM('О16'!L14)</f>
        <v>1</v>
      </c>
      <c r="S14" s="174">
        <f t="shared" si="0"/>
        <v>10.969000000000001</v>
      </c>
    </row>
    <row r="15" spans="1:19" ht="12.75">
      <c r="A15" s="172">
        <v>10</v>
      </c>
      <c r="B15" s="175" t="s">
        <v>182</v>
      </c>
      <c r="C15" s="173">
        <f>SUM('о1 '!J17)</f>
        <v>0</v>
      </c>
      <c r="D15" s="174">
        <f>SUM('о2'!J15)</f>
        <v>0</v>
      </c>
      <c r="E15" s="174">
        <f>SUM('о3'!L15)</f>
        <v>0.005</v>
      </c>
      <c r="F15" s="174">
        <f>SUM('о4'!J15)</f>
        <v>1.2</v>
      </c>
      <c r="G15" s="174">
        <f>SUM('о5'!H15)</f>
        <v>1.2</v>
      </c>
      <c r="H15" s="174">
        <f>SUM('о6'!H15)</f>
        <v>1.2</v>
      </c>
      <c r="I15" s="174">
        <f>SUM('о7'!L15)</f>
        <v>1</v>
      </c>
      <c r="J15" s="174">
        <f>SUM('о8'!M15)</f>
        <v>0.75</v>
      </c>
      <c r="K15" s="174">
        <f>SUM('О9'!K15)</f>
        <v>0.75</v>
      </c>
      <c r="L15" s="174">
        <f>SUM('О10'!J15)</f>
        <v>0.5</v>
      </c>
      <c r="M15" s="174">
        <f>SUM('О11'!T16)</f>
        <v>0</v>
      </c>
      <c r="N15" s="174">
        <f>SUM('О12'!L15)</f>
        <v>0.75</v>
      </c>
      <c r="O15" s="174">
        <f>SUM('О13'!L15)</f>
        <v>0.75</v>
      </c>
      <c r="P15" s="174">
        <f>SUM('О14'!L15)</f>
        <v>0.75</v>
      </c>
      <c r="Q15" s="174">
        <f>SUM('О15'!R15)</f>
        <v>0.72</v>
      </c>
      <c r="R15" s="174">
        <f>SUM('О16'!L15)</f>
        <v>1</v>
      </c>
      <c r="S15" s="174">
        <f t="shared" si="0"/>
        <v>10.575000000000001</v>
      </c>
    </row>
    <row r="16" spans="1:19" ht="12.75">
      <c r="A16" s="172">
        <v>11</v>
      </c>
      <c r="B16" s="175" t="s">
        <v>183</v>
      </c>
      <c r="C16" s="173">
        <f>SUM('о1 '!J18)</f>
        <v>0</v>
      </c>
      <c r="D16" s="174">
        <f>SUM('о2'!J16)</f>
        <v>0</v>
      </c>
      <c r="E16" s="174">
        <f>SUM('о3'!L16)</f>
        <v>0.024</v>
      </c>
      <c r="F16" s="174">
        <f>SUM('о4'!J16)</f>
        <v>1.2</v>
      </c>
      <c r="G16" s="174">
        <f>SUM('о5'!H16)</f>
        <v>1.2</v>
      </c>
      <c r="H16" s="174">
        <f>SUM('о6'!H16)</f>
        <v>1.2</v>
      </c>
      <c r="I16" s="174">
        <f>SUM('о7'!L16)</f>
        <v>1</v>
      </c>
      <c r="J16" s="174">
        <f>SUM('о8'!M16)</f>
        <v>0.75</v>
      </c>
      <c r="K16" s="174">
        <f>SUM('О9'!K16)</f>
        <v>0.75</v>
      </c>
      <c r="L16" s="174">
        <f>SUM('О10'!J16)</f>
        <v>0.5</v>
      </c>
      <c r="M16" s="174">
        <f>SUM('О11'!T17)</f>
        <v>0</v>
      </c>
      <c r="N16" s="174">
        <f>SUM('О12'!L16)</f>
        <v>0</v>
      </c>
      <c r="O16" s="174">
        <f>SUM('О13'!L16)</f>
        <v>0.75</v>
      </c>
      <c r="P16" s="174">
        <f>SUM('О14'!L16)</f>
        <v>0.75</v>
      </c>
      <c r="Q16" s="174">
        <f>SUM('О15'!R16)</f>
        <v>0.552</v>
      </c>
      <c r="R16" s="174">
        <f>SUM('О16'!L16)</f>
        <v>1</v>
      </c>
      <c r="S16" s="174">
        <f t="shared" si="0"/>
        <v>9.675999999999998</v>
      </c>
    </row>
    <row r="17" spans="1:19" ht="12.75">
      <c r="A17" s="172">
        <v>12</v>
      </c>
      <c r="B17" s="175" t="s">
        <v>184</v>
      </c>
      <c r="C17" s="173">
        <f>SUM('о1 '!J19)</f>
        <v>0</v>
      </c>
      <c r="D17" s="174">
        <f>SUM('о2'!J17)</f>
        <v>0</v>
      </c>
      <c r="E17" s="174">
        <f>SUM('о3'!L17)</f>
        <v>0.013</v>
      </c>
      <c r="F17" s="174">
        <f>SUM('о4'!J17)</f>
        <v>1.2</v>
      </c>
      <c r="G17" s="174">
        <f>SUM('о5'!H17)</f>
        <v>1.2</v>
      </c>
      <c r="H17" s="174">
        <f>SUM('о6'!H17)</f>
        <v>1.2</v>
      </c>
      <c r="I17" s="174">
        <f>SUM('о7'!L17)</f>
        <v>1</v>
      </c>
      <c r="J17" s="174">
        <f>SUM('о8'!M17)</f>
        <v>0.75</v>
      </c>
      <c r="K17" s="174">
        <f>SUM('О9'!K17)</f>
        <v>0.75</v>
      </c>
      <c r="L17" s="174">
        <f>SUM('О10'!J17)</f>
        <v>0.5</v>
      </c>
      <c r="M17" s="174">
        <f>SUM('О11'!T18)</f>
        <v>0</v>
      </c>
      <c r="N17" s="174">
        <f>SUM('О12'!L17)</f>
        <v>0.75</v>
      </c>
      <c r="O17" s="174">
        <f>SUM('О13'!L17)</f>
        <v>0.75</v>
      </c>
      <c r="P17" s="174">
        <f>SUM('О14'!L17)</f>
        <v>0.75</v>
      </c>
      <c r="Q17" s="174">
        <f>SUM('О15'!R17)</f>
        <v>0.888</v>
      </c>
      <c r="R17" s="174">
        <f>SUM('О16'!L17)</f>
        <v>1</v>
      </c>
      <c r="S17" s="174">
        <f t="shared" si="0"/>
        <v>10.751</v>
      </c>
    </row>
    <row r="18" spans="1:19" ht="12.75">
      <c r="A18" s="172">
        <v>13</v>
      </c>
      <c r="B18" s="175" t="s">
        <v>185</v>
      </c>
      <c r="C18" s="173">
        <f>SUM('о1 '!J20)</f>
        <v>0</v>
      </c>
      <c r="D18" s="174">
        <f>SUM('о2'!J18)</f>
        <v>0</v>
      </c>
      <c r="E18" s="174">
        <f>SUM('о3'!L18)</f>
        <v>0.126</v>
      </c>
      <c r="F18" s="174">
        <f>SUM('о4'!J18)</f>
        <v>1.2</v>
      </c>
      <c r="G18" s="174">
        <f>SUM('о5'!H18)</f>
        <v>1.2</v>
      </c>
      <c r="H18" s="174">
        <f>SUM('о6'!H18)</f>
        <v>1.2</v>
      </c>
      <c r="I18" s="174">
        <f>SUM('о7'!L18)</f>
        <v>1</v>
      </c>
      <c r="J18" s="174">
        <f>SUM('о8'!M18)</f>
        <v>0.75</v>
      </c>
      <c r="K18" s="174">
        <f>SUM('О9'!K18)</f>
        <v>0.75</v>
      </c>
      <c r="L18" s="174">
        <f>SUM('О10'!J18)</f>
        <v>0.5</v>
      </c>
      <c r="M18" s="174">
        <f>SUM('О11'!T19)</f>
        <v>0.75</v>
      </c>
      <c r="N18" s="174">
        <f>SUM('О12'!L18)</f>
        <v>0.75</v>
      </c>
      <c r="O18" s="174">
        <f>SUM('О13'!L18)</f>
        <v>0.75</v>
      </c>
      <c r="P18" s="174">
        <f>SUM('О14'!L18)</f>
        <v>0.75</v>
      </c>
      <c r="Q18" s="174">
        <f>SUM('О15'!R18)</f>
        <v>0</v>
      </c>
      <c r="R18" s="174">
        <f>SUM('О16'!L18)</f>
        <v>1</v>
      </c>
      <c r="S18" s="174">
        <f t="shared" si="0"/>
        <v>10.725999999999999</v>
      </c>
    </row>
    <row r="19" spans="1:19" ht="12.75">
      <c r="A19" s="172">
        <v>14</v>
      </c>
      <c r="B19" s="175" t="s">
        <v>186</v>
      </c>
      <c r="C19" s="173">
        <f>SUM('о1 '!J21)</f>
        <v>0</v>
      </c>
      <c r="D19" s="174">
        <f>SUM('о2'!J19)</f>
        <v>0</v>
      </c>
      <c r="E19" s="174">
        <f>SUM('о3'!L19)</f>
        <v>0</v>
      </c>
      <c r="F19" s="174">
        <f>SUM('о4'!J19)</f>
        <v>1.2</v>
      </c>
      <c r="G19" s="174">
        <f>SUM('о5'!H19)</f>
        <v>1.2</v>
      </c>
      <c r="H19" s="174">
        <f>SUM('о6'!H19)</f>
        <v>1.2</v>
      </c>
      <c r="I19" s="174">
        <f>SUM('о7'!L19)</f>
        <v>1</v>
      </c>
      <c r="J19" s="174">
        <f>SUM('о8'!M19)</f>
        <v>0.75</v>
      </c>
      <c r="K19" s="174">
        <f>SUM('О9'!K19)</f>
        <v>0.75</v>
      </c>
      <c r="L19" s="174">
        <f>SUM('О10'!J19)</f>
        <v>0.5</v>
      </c>
      <c r="M19" s="174">
        <f>SUM('О11'!T20)</f>
        <v>0</v>
      </c>
      <c r="N19" s="174">
        <f>SUM('О12'!L19)</f>
        <v>0</v>
      </c>
      <c r="O19" s="174">
        <f>SUM('О13'!L19)</f>
        <v>0.75</v>
      </c>
      <c r="P19" s="174">
        <f>SUM('О14'!L19)</f>
        <v>0.75</v>
      </c>
      <c r="Q19" s="174">
        <f>SUM('О15'!R19)</f>
        <v>0.6</v>
      </c>
      <c r="R19" s="174">
        <f>SUM('О16'!L19)</f>
        <v>1</v>
      </c>
      <c r="S19" s="174">
        <f t="shared" si="0"/>
        <v>9.7</v>
      </c>
    </row>
    <row r="20" spans="1:19" ht="12.75">
      <c r="A20" s="172">
        <v>15</v>
      </c>
      <c r="B20" s="175" t="s">
        <v>187</v>
      </c>
      <c r="C20" s="173">
        <f>SUM('о1 '!J22)</f>
        <v>0</v>
      </c>
      <c r="D20" s="174">
        <f>SUM('о2'!J20)</f>
        <v>0</v>
      </c>
      <c r="E20" s="174">
        <f>SUM('о3'!L20)</f>
        <v>0.258</v>
      </c>
      <c r="F20" s="174">
        <f>SUM('о4'!J20)</f>
        <v>1.2</v>
      </c>
      <c r="G20" s="174">
        <f>SUM('о5'!H20)</f>
        <v>1.2</v>
      </c>
      <c r="H20" s="174">
        <f>SUM('о6'!H20)</f>
        <v>1.2</v>
      </c>
      <c r="I20" s="174">
        <f>SUM('о7'!L20)</f>
        <v>1</v>
      </c>
      <c r="J20" s="174">
        <f>SUM('о8'!M20)</f>
        <v>0.75</v>
      </c>
      <c r="K20" s="174">
        <f>SUM('О9'!K20)</f>
        <v>0.75</v>
      </c>
      <c r="L20" s="174">
        <f>SUM('О10'!J20)</f>
        <v>0.5</v>
      </c>
      <c r="M20" s="174">
        <f>SUM('О11'!T21)</f>
        <v>0</v>
      </c>
      <c r="N20" s="174">
        <f>SUM('О12'!L20)</f>
        <v>0.75</v>
      </c>
      <c r="O20" s="174">
        <f>SUM('О13'!L20)</f>
        <v>0.75</v>
      </c>
      <c r="P20" s="174">
        <f>SUM('О14'!L20)</f>
        <v>0.75</v>
      </c>
      <c r="Q20" s="174">
        <f>SUM('О15'!R20)</f>
        <v>1.032</v>
      </c>
      <c r="R20" s="174">
        <f>SUM('О16'!L20)</f>
        <v>1</v>
      </c>
      <c r="S20" s="174">
        <f t="shared" si="0"/>
        <v>11.14</v>
      </c>
    </row>
    <row r="21" spans="1:19" ht="12.75">
      <c r="A21" s="172">
        <v>16</v>
      </c>
      <c r="B21" s="175" t="s">
        <v>188</v>
      </c>
      <c r="C21" s="173">
        <f>SUM('о1 '!J23)</f>
        <v>0</v>
      </c>
      <c r="D21" s="174">
        <f>SUM('о2'!J21)</f>
        <v>0</v>
      </c>
      <c r="E21" s="174">
        <f>SUM('о3'!L21)</f>
        <v>0.077</v>
      </c>
      <c r="F21" s="174">
        <f>SUM('о4'!J21)</f>
        <v>1.2</v>
      </c>
      <c r="G21" s="174">
        <f>SUM('о5'!H21)</f>
        <v>1.2</v>
      </c>
      <c r="H21" s="174">
        <f>SUM('о6'!H21)</f>
        <v>1.2</v>
      </c>
      <c r="I21" s="174">
        <f>SUM('о7'!L21)</f>
        <v>1</v>
      </c>
      <c r="J21" s="174">
        <f>SUM('о8'!M21)</f>
        <v>0.75</v>
      </c>
      <c r="K21" s="174">
        <f>SUM('О9'!K21)</f>
        <v>0.75</v>
      </c>
      <c r="L21" s="174">
        <f>SUM('О10'!J21)</f>
        <v>0.5</v>
      </c>
      <c r="M21" s="174">
        <f>SUM('О11'!T22)</f>
        <v>0</v>
      </c>
      <c r="N21" s="174">
        <f>SUM('О12'!L21)</f>
        <v>0.75</v>
      </c>
      <c r="O21" s="174">
        <f>SUM('О13'!L21)</f>
        <v>0.75</v>
      </c>
      <c r="P21" s="174">
        <f>SUM('О14'!L21)</f>
        <v>0.75</v>
      </c>
      <c r="Q21" s="174">
        <f>SUM('О15'!R21)</f>
        <v>0.624</v>
      </c>
      <c r="R21" s="174">
        <f>SUM('О16'!L21)</f>
        <v>1</v>
      </c>
      <c r="S21" s="174">
        <f t="shared" si="0"/>
        <v>10.551</v>
      </c>
    </row>
    <row r="22" spans="1:19" ht="12.75">
      <c r="A22" s="172">
        <v>17</v>
      </c>
      <c r="B22" s="175" t="s">
        <v>189</v>
      </c>
      <c r="C22" s="173">
        <f>SUM('о1 '!J24)</f>
        <v>0</v>
      </c>
      <c r="D22" s="174">
        <f>SUM('о2'!J22)</f>
        <v>0</v>
      </c>
      <c r="E22" s="174">
        <f>SUM('о3'!L22)</f>
        <v>0</v>
      </c>
      <c r="F22" s="174">
        <f>SUM('о4'!J22)</f>
        <v>1.2</v>
      </c>
      <c r="G22" s="174">
        <f>SUM('о5'!H22)</f>
        <v>1.2</v>
      </c>
      <c r="H22" s="174">
        <f>SUM('о6'!H22)</f>
        <v>1.2</v>
      </c>
      <c r="I22" s="174">
        <f>SUM('о7'!L22)</f>
        <v>1</v>
      </c>
      <c r="J22" s="174">
        <f>SUM('о8'!M22)</f>
        <v>0.75</v>
      </c>
      <c r="K22" s="174">
        <f>SUM('О9'!K22)</f>
        <v>0.75</v>
      </c>
      <c r="L22" s="174">
        <f>SUM('О10'!J22)</f>
        <v>0.5</v>
      </c>
      <c r="M22" s="174">
        <f>SUM('О11'!T23)</f>
        <v>0</v>
      </c>
      <c r="N22" s="174">
        <f>SUM('О12'!L22)</f>
        <v>0.75</v>
      </c>
      <c r="O22" s="174">
        <f>SUM('О13'!L22)</f>
        <v>0.75</v>
      </c>
      <c r="P22" s="174">
        <f>SUM('О14'!L22)</f>
        <v>0.75</v>
      </c>
      <c r="Q22" s="174">
        <f>SUM('О15'!R22)</f>
        <v>0.48</v>
      </c>
      <c r="R22" s="174">
        <f>SUM('О16'!L22)</f>
        <v>1</v>
      </c>
      <c r="S22" s="174">
        <f t="shared" si="0"/>
        <v>10.33</v>
      </c>
    </row>
    <row r="23" spans="1:19" ht="12.75">
      <c r="A23" s="172">
        <v>18</v>
      </c>
      <c r="B23" s="175" t="s">
        <v>190</v>
      </c>
      <c r="C23" s="173">
        <f>SUM('о1 '!J25)</f>
        <v>0</v>
      </c>
      <c r="D23" s="174">
        <f>SUM('о2'!J23)</f>
        <v>0</v>
      </c>
      <c r="E23" s="174">
        <f>SUM('о3'!L23)</f>
        <v>0.382</v>
      </c>
      <c r="F23" s="174">
        <f>SUM('о4'!J23)</f>
        <v>1.2</v>
      </c>
      <c r="G23" s="174">
        <f>SUM('о5'!H23)</f>
        <v>1.2</v>
      </c>
      <c r="H23" s="174">
        <f>SUM('о6'!H23)</f>
        <v>1.2</v>
      </c>
      <c r="I23" s="174">
        <f>SUM('о7'!L23)</f>
        <v>1</v>
      </c>
      <c r="J23" s="174">
        <f>SUM('о8'!M23)</f>
        <v>0.75</v>
      </c>
      <c r="K23" s="174">
        <f>SUM('О9'!K23)</f>
        <v>0.75</v>
      </c>
      <c r="L23" s="174">
        <f>SUM('О10'!J23)</f>
        <v>0.5</v>
      </c>
      <c r="M23" s="174">
        <f>SUM('О11'!T24)</f>
        <v>0.75</v>
      </c>
      <c r="N23" s="174">
        <f>SUM('О12'!L23)</f>
        <v>0.75</v>
      </c>
      <c r="O23" s="174">
        <f>SUM('О13'!L23)</f>
        <v>0.75</v>
      </c>
      <c r="P23" s="174">
        <f>SUM('О14'!L23)</f>
        <v>0.75</v>
      </c>
      <c r="Q23" s="174">
        <f>SUM('О15'!R23)</f>
        <v>1.008</v>
      </c>
      <c r="R23" s="174">
        <f>SUM('О16'!L23)</f>
        <v>1</v>
      </c>
      <c r="S23" s="174">
        <f t="shared" si="0"/>
        <v>11.989999999999998</v>
      </c>
    </row>
    <row r="24" spans="1:19" ht="12.75">
      <c r="A24" s="172">
        <v>19</v>
      </c>
      <c r="B24" s="175" t="s">
        <v>191</v>
      </c>
      <c r="C24" s="173">
        <f>SUM('о1 '!J26)</f>
        <v>0</v>
      </c>
      <c r="D24" s="174">
        <f>SUM('о2'!J24)</f>
        <v>0</v>
      </c>
      <c r="E24" s="174">
        <f>SUM('о3'!L24)</f>
        <v>0</v>
      </c>
      <c r="F24" s="174">
        <f>SUM('о4'!J24)</f>
        <v>1.2</v>
      </c>
      <c r="G24" s="174">
        <f>SUM('о5'!H24)</f>
        <v>1.2</v>
      </c>
      <c r="H24" s="174">
        <f>SUM('о6'!H24)</f>
        <v>1.2</v>
      </c>
      <c r="I24" s="174">
        <f>SUM('о7'!L24)</f>
        <v>1</v>
      </c>
      <c r="J24" s="174">
        <f>SUM('о8'!M24)</f>
        <v>0.75</v>
      </c>
      <c r="K24" s="174">
        <f>SUM('О9'!K24)</f>
        <v>0.75</v>
      </c>
      <c r="L24" s="174">
        <f>SUM('О10'!J24)</f>
        <v>0.5</v>
      </c>
      <c r="M24" s="174">
        <f>SUM('О11'!T25)</f>
        <v>0.75</v>
      </c>
      <c r="N24" s="174">
        <f>SUM('О12'!L24)</f>
        <v>0.75</v>
      </c>
      <c r="O24" s="174">
        <f>SUM('О13'!L24)</f>
        <v>0.75</v>
      </c>
      <c r="P24" s="174">
        <f>SUM('О14'!L24)</f>
        <v>0.75</v>
      </c>
      <c r="Q24" s="174">
        <f>SUM('О15'!R24)</f>
        <v>0.648</v>
      </c>
      <c r="R24" s="174">
        <f>SUM('О16'!L24)</f>
        <v>1</v>
      </c>
      <c r="S24" s="174">
        <f>SUM(C24:R24)</f>
        <v>11.248</v>
      </c>
    </row>
    <row r="25" spans="1:19" ht="12.75">
      <c r="A25" s="172">
        <v>20</v>
      </c>
      <c r="B25" s="29"/>
      <c r="C25" s="173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>
        <f t="shared" si="0"/>
        <v>0</v>
      </c>
    </row>
    <row r="26" spans="1:19" ht="12.75">
      <c r="A26" s="172">
        <v>21</v>
      </c>
      <c r="B26" s="29"/>
      <c r="C26" s="173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>
        <f t="shared" si="0"/>
        <v>0</v>
      </c>
    </row>
    <row r="27" spans="1:19" ht="12.75">
      <c r="A27" s="172">
        <v>22</v>
      </c>
      <c r="B27" s="29"/>
      <c r="C27" s="173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>
        <f t="shared" si="0"/>
        <v>0</v>
      </c>
    </row>
    <row r="28" spans="1:19" ht="12.75">
      <c r="A28" s="172">
        <v>23</v>
      </c>
      <c r="B28" s="29"/>
      <c r="C28" s="173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>
        <v>0</v>
      </c>
    </row>
    <row r="29" spans="1:19" ht="12.75">
      <c r="A29" s="172">
        <v>24</v>
      </c>
      <c r="B29" s="29"/>
      <c r="C29" s="173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>
        <v>0</v>
      </c>
    </row>
    <row r="31" ht="3.75" customHeight="1"/>
    <row r="32" spans="10:19" ht="16.5" customHeight="1">
      <c r="J32" s="243" t="s">
        <v>197</v>
      </c>
      <c r="K32" s="243"/>
      <c r="L32" s="243"/>
      <c r="M32" s="21"/>
      <c r="N32" s="22"/>
      <c r="O32" s="21"/>
      <c r="P32" s="24"/>
      <c r="S32" s="198"/>
    </row>
    <row r="33" spans="10:19" ht="12.75">
      <c r="J33" s="243" t="s">
        <v>193</v>
      </c>
      <c r="K33" s="243"/>
      <c r="L33" s="243"/>
      <c r="M33" s="246"/>
      <c r="N33" s="22"/>
      <c r="P33" t="s">
        <v>198</v>
      </c>
      <c r="R33" s="244"/>
      <c r="S33" s="245"/>
    </row>
    <row r="34" spans="10:16" ht="12.75">
      <c r="J34" s="21"/>
      <c r="K34" s="21"/>
      <c r="L34" s="22"/>
      <c r="M34" s="22"/>
      <c r="N34" s="25"/>
      <c r="O34" s="23"/>
      <c r="P34" s="24"/>
    </row>
  </sheetData>
  <mergeCells count="4">
    <mergeCell ref="B3:S3"/>
    <mergeCell ref="J32:L32"/>
    <mergeCell ref="R33:S33"/>
    <mergeCell ref="J33:M33"/>
  </mergeCells>
  <printOptions/>
  <pageMargins left="0.75" right="0.75" top="1" bottom="1" header="0.5" footer="0.5"/>
  <pageSetup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F1">
      <selection activeCell="I3" sqref="I3:J30"/>
    </sheetView>
  </sheetViews>
  <sheetFormatPr defaultColWidth="9.00390625" defaultRowHeight="12.75"/>
  <cols>
    <col min="1" max="1" width="4.00390625" style="1" customWidth="1"/>
    <col min="2" max="2" width="42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213" customWidth="1"/>
    <col min="10" max="10" width="15.25390625" style="214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56" t="s">
        <v>146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8" ht="11.25">
      <c r="A2" s="3"/>
      <c r="B2" s="4"/>
      <c r="C2" s="36"/>
      <c r="D2" s="4"/>
      <c r="E2" s="4"/>
      <c r="F2" s="4"/>
      <c r="G2" s="4"/>
      <c r="H2" s="4"/>
    </row>
    <row r="3" spans="1:11" ht="140.25" customHeight="1">
      <c r="A3" s="223" t="s">
        <v>3</v>
      </c>
      <c r="B3" s="249" t="s">
        <v>102</v>
      </c>
      <c r="C3" s="27" t="s">
        <v>123</v>
      </c>
      <c r="D3" s="35" t="s">
        <v>210</v>
      </c>
      <c r="E3" s="35" t="s">
        <v>207</v>
      </c>
      <c r="F3" s="35" t="s">
        <v>208</v>
      </c>
      <c r="G3" s="93" t="s">
        <v>134</v>
      </c>
      <c r="H3" s="5" t="s">
        <v>24</v>
      </c>
      <c r="I3" s="224" t="s">
        <v>4</v>
      </c>
      <c r="J3" s="224" t="s">
        <v>5</v>
      </c>
      <c r="K3" s="5" t="s">
        <v>6</v>
      </c>
    </row>
    <row r="4" spans="1:11" s="10" customFormat="1" ht="37.5" customHeight="1">
      <c r="A4" s="223"/>
      <c r="B4" s="249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51"/>
      <c r="J4" s="251"/>
      <c r="K4" s="8" t="s">
        <v>25</v>
      </c>
    </row>
    <row r="5" spans="1:11" s="1" customFormat="1" ht="14.25" customHeight="1">
      <c r="A5" s="48">
        <v>1</v>
      </c>
      <c r="B5" s="48">
        <v>2</v>
      </c>
      <c r="C5" s="48">
        <v>3</v>
      </c>
      <c r="D5" s="48">
        <v>4</v>
      </c>
      <c r="E5" s="48">
        <v>5</v>
      </c>
      <c r="F5" s="48">
        <v>6</v>
      </c>
      <c r="G5" s="48">
        <v>7</v>
      </c>
      <c r="H5" s="48">
        <v>8</v>
      </c>
      <c r="I5" s="48">
        <v>9</v>
      </c>
      <c r="J5" s="48">
        <v>10</v>
      </c>
      <c r="K5" s="38">
        <v>11</v>
      </c>
    </row>
    <row r="6" spans="1:11" ht="17.25" customHeight="1">
      <c r="A6" s="11">
        <v>1</v>
      </c>
      <c r="B6" s="175" t="s">
        <v>173</v>
      </c>
      <c r="C6" s="12">
        <v>0</v>
      </c>
      <c r="D6" s="53">
        <f>SUM('о8'!F6)</f>
        <v>2227.1</v>
      </c>
      <c r="E6" s="13">
        <f>SUM('о8'!G6)</f>
        <v>47.5</v>
      </c>
      <c r="F6" s="53">
        <f>SUM('о7'!H6)</f>
        <v>435.0999999999999</v>
      </c>
      <c r="G6" s="13">
        <f>D6-E6-F6</f>
        <v>1744.5</v>
      </c>
      <c r="H6" s="34">
        <f aca="true" t="shared" si="0" ref="H6:H24">C6/G6*100</f>
        <v>0</v>
      </c>
      <c r="I6" s="1">
        <v>1</v>
      </c>
      <c r="J6" s="14">
        <v>0.75</v>
      </c>
      <c r="K6" s="14">
        <f aca="true" t="shared" si="1" ref="K6:K29">I6*J6</f>
        <v>0.75</v>
      </c>
    </row>
    <row r="7" spans="1:11" ht="19.5" customHeight="1">
      <c r="A7" s="11">
        <v>2</v>
      </c>
      <c r="B7" s="175" t="s">
        <v>174</v>
      </c>
      <c r="C7" s="53">
        <v>0</v>
      </c>
      <c r="D7" s="53">
        <f>SUM('о8'!F7)</f>
        <v>1809.1</v>
      </c>
      <c r="E7" s="13">
        <f>SUM('о8'!G7)</f>
        <v>47.9</v>
      </c>
      <c r="F7" s="53">
        <f>SUM('о7'!H7)</f>
        <v>175.00000000000009</v>
      </c>
      <c r="G7" s="13">
        <f aca="true" t="shared" si="2" ref="G7:G24">D7-E7-F7</f>
        <v>1586.1999999999998</v>
      </c>
      <c r="H7" s="34">
        <f t="shared" si="0"/>
        <v>0</v>
      </c>
      <c r="I7" s="1">
        <v>1</v>
      </c>
      <c r="J7" s="14">
        <v>0.75</v>
      </c>
      <c r="K7" s="14">
        <f t="shared" si="1"/>
        <v>0.75</v>
      </c>
    </row>
    <row r="8" spans="1:11" ht="12.75">
      <c r="A8" s="11">
        <v>3</v>
      </c>
      <c r="B8" s="175" t="s">
        <v>175</v>
      </c>
      <c r="C8" s="53">
        <v>0</v>
      </c>
      <c r="D8" s="53">
        <f>SUM('о8'!F8)</f>
        <v>14202.7</v>
      </c>
      <c r="E8" s="13">
        <f>SUM('о8'!G8)</f>
        <v>1494.2</v>
      </c>
      <c r="F8" s="53">
        <f>SUM('о7'!H8)</f>
        <v>1398.3999999999999</v>
      </c>
      <c r="G8" s="13">
        <f t="shared" si="2"/>
        <v>11310.1</v>
      </c>
      <c r="H8" s="34">
        <f t="shared" si="0"/>
        <v>0</v>
      </c>
      <c r="I8" s="1">
        <v>1</v>
      </c>
      <c r="J8" s="14">
        <v>0.75</v>
      </c>
      <c r="K8" s="14">
        <f t="shared" si="1"/>
        <v>0.75</v>
      </c>
    </row>
    <row r="9" spans="1:11" ht="12.75">
      <c r="A9" s="11">
        <v>4</v>
      </c>
      <c r="B9" s="175" t="s">
        <v>176</v>
      </c>
      <c r="C9" s="53">
        <v>0</v>
      </c>
      <c r="D9" s="53">
        <f>SUM('о8'!F9)</f>
        <v>2784.1</v>
      </c>
      <c r="E9" s="13">
        <f>SUM('о8'!G9)</f>
        <v>48.4</v>
      </c>
      <c r="F9" s="53">
        <f>SUM('о7'!H9)</f>
        <v>606.8000000000001</v>
      </c>
      <c r="G9" s="13">
        <f t="shared" si="2"/>
        <v>2128.8999999999996</v>
      </c>
      <c r="H9" s="34">
        <f t="shared" si="0"/>
        <v>0</v>
      </c>
      <c r="I9" s="1">
        <v>1</v>
      </c>
      <c r="J9" s="14">
        <v>0.75</v>
      </c>
      <c r="K9" s="14">
        <f t="shared" si="1"/>
        <v>0.75</v>
      </c>
    </row>
    <row r="10" spans="1:11" ht="12.75">
      <c r="A10" s="11">
        <v>5</v>
      </c>
      <c r="B10" s="175" t="s">
        <v>177</v>
      </c>
      <c r="C10" s="53">
        <v>0</v>
      </c>
      <c r="D10" s="53">
        <f>SUM('о8'!F10)</f>
        <v>5190.7</v>
      </c>
      <c r="E10" s="13">
        <f>SUM('о8'!G10)</f>
        <v>114.2</v>
      </c>
      <c r="F10" s="53">
        <f>SUM('о7'!H10)</f>
        <v>630.3999999999999</v>
      </c>
      <c r="G10" s="13">
        <f t="shared" si="2"/>
        <v>4446.1</v>
      </c>
      <c r="H10" s="34">
        <f t="shared" si="0"/>
        <v>0</v>
      </c>
      <c r="I10" s="1">
        <v>1</v>
      </c>
      <c r="J10" s="14">
        <v>0.75</v>
      </c>
      <c r="K10" s="14">
        <f t="shared" si="1"/>
        <v>0.75</v>
      </c>
    </row>
    <row r="11" spans="1:11" ht="12.75">
      <c r="A11" s="11">
        <v>6</v>
      </c>
      <c r="B11" s="175" t="s">
        <v>178</v>
      </c>
      <c r="C11" s="53">
        <v>0</v>
      </c>
      <c r="D11" s="53">
        <f>SUM('о8'!F11)</f>
        <v>2541.2</v>
      </c>
      <c r="E11" s="13">
        <f>SUM('о8'!G11)</f>
        <v>47.8</v>
      </c>
      <c r="F11" s="53">
        <f>SUM('о7'!H11)</f>
        <v>247.2999999999999</v>
      </c>
      <c r="G11" s="13">
        <f t="shared" si="2"/>
        <v>2246.1</v>
      </c>
      <c r="H11" s="34">
        <f t="shared" si="0"/>
        <v>0</v>
      </c>
      <c r="I11" s="1">
        <v>1</v>
      </c>
      <c r="J11" s="14">
        <v>0.75</v>
      </c>
      <c r="K11" s="14">
        <f t="shared" si="1"/>
        <v>0.75</v>
      </c>
    </row>
    <row r="12" spans="1:11" ht="12.75">
      <c r="A12" s="11">
        <v>7</v>
      </c>
      <c r="B12" s="175" t="s">
        <v>179</v>
      </c>
      <c r="C12" s="53">
        <v>0</v>
      </c>
      <c r="D12" s="53">
        <f>SUM('о8'!F12)</f>
        <v>2147.6</v>
      </c>
      <c r="E12" s="13">
        <f>SUM('о8'!G12)</f>
        <v>46.7</v>
      </c>
      <c r="F12" s="53">
        <f>SUM('о7'!H12)</f>
        <v>229.09999999999997</v>
      </c>
      <c r="G12" s="13">
        <f t="shared" si="2"/>
        <v>1871.8000000000002</v>
      </c>
      <c r="H12" s="34">
        <f t="shared" si="0"/>
        <v>0</v>
      </c>
      <c r="I12" s="1">
        <v>1</v>
      </c>
      <c r="J12" s="14">
        <v>0.75</v>
      </c>
      <c r="K12" s="14">
        <f t="shared" si="1"/>
        <v>0.75</v>
      </c>
    </row>
    <row r="13" spans="1:11" ht="12.75">
      <c r="A13" s="11">
        <v>8</v>
      </c>
      <c r="B13" s="175" t="s">
        <v>180</v>
      </c>
      <c r="C13" s="53">
        <v>0</v>
      </c>
      <c r="D13" s="53">
        <f>SUM('о8'!F13)</f>
        <v>2626.3</v>
      </c>
      <c r="E13" s="13">
        <f>SUM('о8'!G13)</f>
        <v>47.8</v>
      </c>
      <c r="F13" s="53">
        <f>SUM('о7'!H13)</f>
        <v>324.2</v>
      </c>
      <c r="G13" s="13">
        <f t="shared" si="2"/>
        <v>2254.3</v>
      </c>
      <c r="H13" s="34">
        <f t="shared" si="0"/>
        <v>0</v>
      </c>
      <c r="I13" s="1">
        <v>1</v>
      </c>
      <c r="J13" s="14">
        <v>0.75</v>
      </c>
      <c r="K13" s="14">
        <f t="shared" si="1"/>
        <v>0.75</v>
      </c>
    </row>
    <row r="14" spans="1:11" ht="12.75">
      <c r="A14" s="11">
        <v>9</v>
      </c>
      <c r="B14" s="175" t="s">
        <v>181</v>
      </c>
      <c r="C14" s="53">
        <v>0</v>
      </c>
      <c r="D14" s="53">
        <f>SUM('о8'!F14)</f>
        <v>4554.2</v>
      </c>
      <c r="E14" s="13">
        <f>SUM('о8'!G14)</f>
        <v>113.6</v>
      </c>
      <c r="F14" s="53">
        <f>SUM('о7'!H14)</f>
        <v>637.2999999999996</v>
      </c>
      <c r="G14" s="13">
        <f t="shared" si="2"/>
        <v>3803.2999999999997</v>
      </c>
      <c r="H14" s="34">
        <f t="shared" si="0"/>
        <v>0</v>
      </c>
      <c r="I14" s="1">
        <v>1</v>
      </c>
      <c r="J14" s="14">
        <v>0.75</v>
      </c>
      <c r="K14" s="14">
        <f t="shared" si="1"/>
        <v>0.75</v>
      </c>
    </row>
    <row r="15" spans="1:11" ht="12.75">
      <c r="A15" s="11">
        <v>10</v>
      </c>
      <c r="B15" s="175" t="s">
        <v>182</v>
      </c>
      <c r="C15" s="53">
        <v>0</v>
      </c>
      <c r="D15" s="53">
        <f>SUM('о8'!F15)</f>
        <v>3672.8</v>
      </c>
      <c r="E15" s="13">
        <f>SUM('о8'!G15)</f>
        <v>113.6</v>
      </c>
      <c r="F15" s="53">
        <f>SUM('о7'!H15)</f>
        <v>508.9999999999999</v>
      </c>
      <c r="G15" s="13">
        <f t="shared" si="2"/>
        <v>3050.2000000000003</v>
      </c>
      <c r="H15" s="34">
        <f t="shared" si="0"/>
        <v>0</v>
      </c>
      <c r="I15" s="1">
        <v>1</v>
      </c>
      <c r="J15" s="14">
        <v>0.75</v>
      </c>
      <c r="K15" s="14">
        <f t="shared" si="1"/>
        <v>0.75</v>
      </c>
    </row>
    <row r="16" spans="1:11" ht="12.75">
      <c r="A16" s="11">
        <v>11</v>
      </c>
      <c r="B16" s="175" t="s">
        <v>183</v>
      </c>
      <c r="C16" s="53">
        <v>0</v>
      </c>
      <c r="D16" s="53">
        <f>SUM('о8'!F16)</f>
        <v>5272.7</v>
      </c>
      <c r="E16" s="13">
        <f>SUM('о8'!G16)</f>
        <v>114.1</v>
      </c>
      <c r="F16" s="53">
        <f>SUM('о7'!H16)</f>
        <v>823.9999999999999</v>
      </c>
      <c r="G16" s="13">
        <f t="shared" si="2"/>
        <v>4334.599999999999</v>
      </c>
      <c r="H16" s="34">
        <f t="shared" si="0"/>
        <v>0</v>
      </c>
      <c r="I16" s="1">
        <v>1</v>
      </c>
      <c r="J16" s="14">
        <v>0.75</v>
      </c>
      <c r="K16" s="14">
        <f t="shared" si="1"/>
        <v>0.75</v>
      </c>
    </row>
    <row r="17" spans="1:11" ht="12.75">
      <c r="A17" s="11">
        <v>12</v>
      </c>
      <c r="B17" s="175" t="s">
        <v>184</v>
      </c>
      <c r="C17" s="53">
        <v>0</v>
      </c>
      <c r="D17" s="53">
        <f>SUM('о8'!F17)</f>
        <v>1676.4</v>
      </c>
      <c r="E17" s="13">
        <f>SUM('о8'!G17)</f>
        <v>47.6</v>
      </c>
      <c r="F17" s="53">
        <f>SUM('о7'!H17)</f>
        <v>170.3000000000001</v>
      </c>
      <c r="G17" s="13">
        <f t="shared" si="2"/>
        <v>1458.5</v>
      </c>
      <c r="H17" s="34">
        <f t="shared" si="0"/>
        <v>0</v>
      </c>
      <c r="I17" s="1">
        <v>1</v>
      </c>
      <c r="J17" s="14">
        <v>0.75</v>
      </c>
      <c r="K17" s="14">
        <f t="shared" si="1"/>
        <v>0.75</v>
      </c>
    </row>
    <row r="18" spans="1:11" ht="12.75">
      <c r="A18" s="11">
        <v>13</v>
      </c>
      <c r="B18" s="175" t="s">
        <v>185</v>
      </c>
      <c r="C18" s="53">
        <v>0</v>
      </c>
      <c r="D18" s="53">
        <f>SUM('о8'!F18)</f>
        <v>6480.1</v>
      </c>
      <c r="E18" s="13">
        <f>SUM('о8'!G18)</f>
        <v>1908.3999999999999</v>
      </c>
      <c r="F18" s="53">
        <f>SUM('о7'!H18)</f>
        <v>1463.5</v>
      </c>
      <c r="G18" s="13">
        <f t="shared" si="2"/>
        <v>3108.2000000000007</v>
      </c>
      <c r="H18" s="34">
        <f t="shared" si="0"/>
        <v>0</v>
      </c>
      <c r="I18" s="1">
        <v>1</v>
      </c>
      <c r="J18" s="14">
        <v>0.75</v>
      </c>
      <c r="K18" s="14">
        <f t="shared" si="1"/>
        <v>0.75</v>
      </c>
    </row>
    <row r="19" spans="1:11" ht="12.75">
      <c r="A19" s="11">
        <v>14</v>
      </c>
      <c r="B19" s="175" t="s">
        <v>186</v>
      </c>
      <c r="C19" s="53">
        <v>0</v>
      </c>
      <c r="D19" s="53">
        <f>SUM('о8'!F19)</f>
        <v>4363.9</v>
      </c>
      <c r="E19" s="13">
        <f>SUM('о8'!G19)</f>
        <v>114.1</v>
      </c>
      <c r="F19" s="53">
        <f>SUM('о7'!H19)</f>
        <v>1136.7</v>
      </c>
      <c r="G19" s="13">
        <f t="shared" si="2"/>
        <v>3113.0999999999995</v>
      </c>
      <c r="H19" s="34">
        <f t="shared" si="0"/>
        <v>0</v>
      </c>
      <c r="I19" s="1">
        <v>1</v>
      </c>
      <c r="J19" s="14">
        <v>0.75</v>
      </c>
      <c r="K19" s="14">
        <f t="shared" si="1"/>
        <v>0.75</v>
      </c>
    </row>
    <row r="20" spans="1:11" ht="12.75">
      <c r="A20" s="11">
        <v>15</v>
      </c>
      <c r="B20" s="175" t="s">
        <v>187</v>
      </c>
      <c r="C20" s="53">
        <v>0</v>
      </c>
      <c r="D20" s="53">
        <f>SUM('о8'!F20)</f>
        <v>3008.5</v>
      </c>
      <c r="E20" s="13">
        <f>SUM('о8'!G20)</f>
        <v>47.5</v>
      </c>
      <c r="F20" s="53">
        <f>SUM('о7'!H20)</f>
        <v>437.99999999999983</v>
      </c>
      <c r="G20" s="13">
        <f t="shared" si="2"/>
        <v>2523</v>
      </c>
      <c r="H20" s="34">
        <f t="shared" si="0"/>
        <v>0</v>
      </c>
      <c r="I20" s="1">
        <v>1</v>
      </c>
      <c r="J20" s="14">
        <v>0.75</v>
      </c>
      <c r="K20" s="14">
        <f t="shared" si="1"/>
        <v>0.75</v>
      </c>
    </row>
    <row r="21" spans="1:11" ht="12.75">
      <c r="A21" s="11">
        <v>16</v>
      </c>
      <c r="B21" s="175" t="s">
        <v>188</v>
      </c>
      <c r="C21" s="53">
        <v>0</v>
      </c>
      <c r="D21" s="53">
        <f>SUM('о8'!F21)</f>
        <v>6712.1</v>
      </c>
      <c r="E21" s="13">
        <f>SUM('о8'!G21)</f>
        <v>113.8</v>
      </c>
      <c r="F21" s="53">
        <f>SUM('о7'!H21)</f>
        <v>1008.5000000000002</v>
      </c>
      <c r="G21" s="13">
        <f t="shared" si="2"/>
        <v>5589.8</v>
      </c>
      <c r="H21" s="34">
        <f t="shared" si="0"/>
        <v>0</v>
      </c>
      <c r="I21" s="1">
        <v>1</v>
      </c>
      <c r="J21" s="14">
        <v>0.75</v>
      </c>
      <c r="K21" s="14">
        <f t="shared" si="1"/>
        <v>0.75</v>
      </c>
    </row>
    <row r="22" spans="1:11" ht="12.75">
      <c r="A22" s="11">
        <v>17</v>
      </c>
      <c r="B22" s="175" t="s">
        <v>189</v>
      </c>
      <c r="C22" s="53">
        <v>0</v>
      </c>
      <c r="D22" s="53">
        <f>SUM('о8'!F22)</f>
        <v>4486.5</v>
      </c>
      <c r="E22" s="13">
        <f>SUM('о8'!G22)</f>
        <v>855.2</v>
      </c>
      <c r="F22" s="53">
        <f>SUM('о7'!H22)</f>
        <v>495.0999999999997</v>
      </c>
      <c r="G22" s="13">
        <f t="shared" si="2"/>
        <v>3136.2000000000007</v>
      </c>
      <c r="H22" s="34">
        <f t="shared" si="0"/>
        <v>0</v>
      </c>
      <c r="I22" s="1">
        <v>1</v>
      </c>
      <c r="J22" s="14">
        <v>0.75</v>
      </c>
      <c r="K22" s="14">
        <f t="shared" si="1"/>
        <v>0.75</v>
      </c>
    </row>
    <row r="23" spans="1:11" ht="12.75">
      <c r="A23" s="11">
        <v>18</v>
      </c>
      <c r="B23" s="175" t="s">
        <v>190</v>
      </c>
      <c r="C23" s="53">
        <v>0</v>
      </c>
      <c r="D23" s="53">
        <f>SUM('о8'!F23)</f>
        <v>3168.8</v>
      </c>
      <c r="E23" s="13">
        <f>SUM('о8'!G23)</f>
        <v>47.2</v>
      </c>
      <c r="F23" s="53">
        <f>SUM('о7'!H23)</f>
        <v>333.6000000000002</v>
      </c>
      <c r="G23" s="13">
        <f t="shared" si="2"/>
        <v>2788</v>
      </c>
      <c r="H23" s="34">
        <f t="shared" si="0"/>
        <v>0</v>
      </c>
      <c r="I23" s="1">
        <v>1</v>
      </c>
      <c r="J23" s="14">
        <v>0.75</v>
      </c>
      <c r="K23" s="14">
        <f t="shared" si="1"/>
        <v>0.75</v>
      </c>
    </row>
    <row r="24" spans="1:11" ht="12.75">
      <c r="A24" s="11">
        <v>19</v>
      </c>
      <c r="B24" s="175" t="s">
        <v>191</v>
      </c>
      <c r="C24" s="53">
        <v>0</v>
      </c>
      <c r="D24" s="53">
        <f>SUM('о8'!F24)</f>
        <v>9288.9</v>
      </c>
      <c r="E24" s="13">
        <f>SUM('о8'!G24)</f>
        <v>112.9</v>
      </c>
      <c r="F24" s="53">
        <f>SUM('о7'!H24)</f>
        <v>2135.4999999999995</v>
      </c>
      <c r="G24" s="13">
        <f t="shared" si="2"/>
        <v>7040.5</v>
      </c>
      <c r="H24" s="34">
        <f t="shared" si="0"/>
        <v>0</v>
      </c>
      <c r="I24" s="1">
        <v>1</v>
      </c>
      <c r="J24" s="14">
        <v>0.75</v>
      </c>
      <c r="K24" s="14">
        <f t="shared" si="1"/>
        <v>0.75</v>
      </c>
    </row>
    <row r="25" spans="1:11" ht="11.25">
      <c r="A25" s="11">
        <v>20</v>
      </c>
      <c r="B25" s="15"/>
      <c r="C25" s="53"/>
      <c r="D25" s="53"/>
      <c r="E25" s="13"/>
      <c r="F25" s="53"/>
      <c r="G25" s="13"/>
      <c r="H25" s="34"/>
      <c r="I25" s="1"/>
      <c r="J25" s="14">
        <v>0.75</v>
      </c>
      <c r="K25" s="14">
        <f t="shared" si="1"/>
        <v>0</v>
      </c>
    </row>
    <row r="26" spans="1:11" ht="11.25">
      <c r="A26" s="11">
        <v>21</v>
      </c>
      <c r="B26" s="15"/>
      <c r="C26" s="53"/>
      <c r="D26" s="53"/>
      <c r="E26" s="13"/>
      <c r="F26" s="53"/>
      <c r="G26" s="13"/>
      <c r="H26" s="34"/>
      <c r="I26" s="1"/>
      <c r="J26" s="14">
        <v>0.75</v>
      </c>
      <c r="K26" s="14">
        <f t="shared" si="1"/>
        <v>0</v>
      </c>
    </row>
    <row r="27" spans="1:11" ht="11.25">
      <c r="A27" s="11">
        <v>22</v>
      </c>
      <c r="B27" s="15"/>
      <c r="C27" s="12"/>
      <c r="D27" s="54"/>
      <c r="E27" s="17"/>
      <c r="F27" s="53"/>
      <c r="G27" s="13"/>
      <c r="H27" s="34"/>
      <c r="I27" s="1"/>
      <c r="J27" s="14">
        <v>0.75</v>
      </c>
      <c r="K27" s="14">
        <f t="shared" si="1"/>
        <v>0</v>
      </c>
    </row>
    <row r="28" spans="1:11" ht="11.25">
      <c r="A28" s="11">
        <v>23</v>
      </c>
      <c r="B28" s="15"/>
      <c r="C28" s="12"/>
      <c r="D28" s="54"/>
      <c r="E28" s="17"/>
      <c r="F28" s="53"/>
      <c r="G28" s="13"/>
      <c r="H28" s="34"/>
      <c r="I28" s="1"/>
      <c r="J28" s="14">
        <v>0.75</v>
      </c>
      <c r="K28" s="14">
        <f t="shared" si="1"/>
        <v>0</v>
      </c>
    </row>
    <row r="29" spans="1:11" ht="11.25">
      <c r="A29" s="11">
        <v>24</v>
      </c>
      <c r="B29" s="15"/>
      <c r="C29" s="12"/>
      <c r="D29" s="54"/>
      <c r="E29" s="17"/>
      <c r="F29" s="53"/>
      <c r="G29" s="13"/>
      <c r="H29" s="34"/>
      <c r="I29" s="1"/>
      <c r="J29" s="14">
        <v>0.75</v>
      </c>
      <c r="K29" s="14">
        <f t="shared" si="1"/>
        <v>0</v>
      </c>
    </row>
    <row r="30" spans="1:11" ht="11.25">
      <c r="A30" s="249" t="s">
        <v>39</v>
      </c>
      <c r="B30" s="250"/>
      <c r="C30" s="18">
        <f>SUM(C6:C29)</f>
        <v>0</v>
      </c>
      <c r="D30" s="18">
        <f>SUM(D6:D29)</f>
        <v>86213.7</v>
      </c>
      <c r="E30" s="55">
        <f>SUM(E6:E29)</f>
        <v>5482.5</v>
      </c>
      <c r="F30" s="185">
        <f>SUM('о7'!H30)</f>
        <v>13197.8</v>
      </c>
      <c r="G30" s="51">
        <f>SUM(G6:G29)</f>
        <v>67533.4</v>
      </c>
      <c r="H30" s="57" t="s">
        <v>8</v>
      </c>
      <c r="I30" s="227" t="s">
        <v>8</v>
      </c>
      <c r="J30" s="19">
        <v>0.75</v>
      </c>
      <c r="K30" s="58" t="s">
        <v>8</v>
      </c>
    </row>
    <row r="31" spans="1:10" s="24" customFormat="1" ht="11.25">
      <c r="A31" s="20"/>
      <c r="B31" s="21"/>
      <c r="C31" s="21"/>
      <c r="D31" s="22"/>
      <c r="E31" s="22"/>
      <c r="F31" s="22"/>
      <c r="G31" s="22"/>
      <c r="H31" s="21"/>
      <c r="I31" s="219"/>
      <c r="J31" s="220"/>
    </row>
    <row r="32" spans="1:10" s="24" customFormat="1" ht="11.25">
      <c r="A32" s="20"/>
      <c r="B32" s="21"/>
      <c r="C32" s="21"/>
      <c r="D32" s="22"/>
      <c r="E32" s="22"/>
      <c r="F32" s="22"/>
      <c r="G32" s="22"/>
      <c r="H32" s="21"/>
      <c r="I32" s="219"/>
      <c r="J32" s="220"/>
    </row>
    <row r="33" spans="1:10" s="24" customFormat="1" ht="11.25">
      <c r="A33" s="20"/>
      <c r="B33" s="21"/>
      <c r="C33" s="21"/>
      <c r="D33" s="22"/>
      <c r="E33" s="22"/>
      <c r="F33" s="22"/>
      <c r="G33" s="22"/>
      <c r="H33" s="21"/>
      <c r="I33" s="219"/>
      <c r="J33" s="220"/>
    </row>
    <row r="34" spans="1:10" s="24" customFormat="1" ht="11.25">
      <c r="A34" s="20"/>
      <c r="B34" s="21"/>
      <c r="C34" s="21"/>
      <c r="D34" s="22"/>
      <c r="E34" s="22"/>
      <c r="F34" s="22"/>
      <c r="G34" s="22"/>
      <c r="H34" s="25"/>
      <c r="I34" s="219"/>
      <c r="J34" s="220"/>
    </row>
    <row r="35" spans="1:10" s="24" customFormat="1" ht="11.25">
      <c r="A35" s="20"/>
      <c r="B35" s="21"/>
      <c r="C35" s="243"/>
      <c r="D35" s="243"/>
      <c r="E35" s="243"/>
      <c r="F35" s="21"/>
      <c r="G35" s="22"/>
      <c r="H35" s="21"/>
      <c r="I35" s="219"/>
      <c r="J35" s="220"/>
    </row>
    <row r="36" spans="1:10" s="24" customFormat="1" ht="11.25">
      <c r="A36" s="20"/>
      <c r="B36" s="21"/>
      <c r="C36" s="243"/>
      <c r="D36" s="243"/>
      <c r="E36" s="243"/>
      <c r="F36" s="21"/>
      <c r="G36" s="22"/>
      <c r="H36" s="25"/>
      <c r="I36" s="219"/>
      <c r="J36" s="220"/>
    </row>
    <row r="37" spans="1:10" s="24" customFormat="1" ht="11.25">
      <c r="A37" s="20"/>
      <c r="B37" s="21"/>
      <c r="C37" s="21"/>
      <c r="D37" s="22"/>
      <c r="E37" s="22"/>
      <c r="F37" s="22"/>
      <c r="G37" s="22"/>
      <c r="H37" s="21"/>
      <c r="I37" s="219"/>
      <c r="J37" s="220"/>
    </row>
    <row r="38" spans="1:10" s="24" customFormat="1" ht="11.25">
      <c r="A38" s="23"/>
      <c r="D38" s="22"/>
      <c r="E38" s="22"/>
      <c r="F38" s="22"/>
      <c r="G38" s="22"/>
      <c r="I38" s="219"/>
      <c r="J38" s="220"/>
    </row>
    <row r="39" spans="1:10" s="24" customFormat="1" ht="11.25">
      <c r="A39" s="23"/>
      <c r="D39" s="22"/>
      <c r="E39" s="22"/>
      <c r="F39" s="22"/>
      <c r="G39" s="22"/>
      <c r="I39" s="219"/>
      <c r="J39" s="220"/>
    </row>
    <row r="40" spans="1:10" s="24" customFormat="1" ht="11.25">
      <c r="A40" s="23"/>
      <c r="D40" s="22"/>
      <c r="E40" s="22"/>
      <c r="F40" s="22"/>
      <c r="G40" s="22"/>
      <c r="I40" s="219"/>
      <c r="J40" s="220"/>
    </row>
    <row r="41" spans="1:10" s="24" customFormat="1" ht="11.25">
      <c r="A41" s="23"/>
      <c r="I41" s="219"/>
      <c r="J41" s="220"/>
    </row>
    <row r="42" spans="1:10" s="24" customFormat="1" ht="11.25">
      <c r="A42" s="23"/>
      <c r="I42" s="219"/>
      <c r="J42" s="220"/>
    </row>
  </sheetData>
  <mergeCells count="8">
    <mergeCell ref="A1:K1"/>
    <mergeCell ref="I3:I4"/>
    <mergeCell ref="J3:J4"/>
    <mergeCell ref="C35:E35"/>
    <mergeCell ref="C36:E36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C10">
      <selection activeCell="H2" sqref="H1:I16384"/>
    </sheetView>
  </sheetViews>
  <sheetFormatPr defaultColWidth="9.00390625" defaultRowHeight="12.75"/>
  <cols>
    <col min="1" max="1" width="6.00390625" style="1" customWidth="1"/>
    <col min="2" max="2" width="39.75390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56" t="s">
        <v>147</v>
      </c>
      <c r="B1" s="256"/>
      <c r="C1" s="256"/>
      <c r="D1" s="256"/>
      <c r="E1" s="256"/>
      <c r="F1" s="256"/>
      <c r="G1" s="256"/>
      <c r="H1" s="256"/>
      <c r="I1" s="256"/>
      <c r="J1" s="256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23" t="s">
        <v>9</v>
      </c>
      <c r="B3" s="249" t="s">
        <v>102</v>
      </c>
      <c r="C3" s="27" t="s">
        <v>124</v>
      </c>
      <c r="D3" s="35" t="s">
        <v>211</v>
      </c>
      <c r="E3" s="35" t="s">
        <v>212</v>
      </c>
      <c r="F3" s="28" t="s">
        <v>125</v>
      </c>
      <c r="G3" s="5" t="s">
        <v>24</v>
      </c>
      <c r="H3" s="224" t="s">
        <v>4</v>
      </c>
      <c r="I3" s="224" t="s">
        <v>5</v>
      </c>
      <c r="J3" s="6" t="s">
        <v>6</v>
      </c>
    </row>
    <row r="4" spans="1:10" s="10" customFormat="1" ht="51" customHeight="1">
      <c r="A4" s="223"/>
      <c r="B4" s="249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51"/>
      <c r="I4" s="251"/>
      <c r="J4" s="9" t="s">
        <v>29</v>
      </c>
    </row>
    <row r="5" spans="1:10" s="49" customFormat="1" ht="15" customHeight="1">
      <c r="A5" s="48">
        <v>1</v>
      </c>
      <c r="B5" s="48">
        <v>2</v>
      </c>
      <c r="C5" s="48">
        <v>3</v>
      </c>
      <c r="D5" s="48">
        <v>4</v>
      </c>
      <c r="E5" s="48">
        <v>5</v>
      </c>
      <c r="F5" s="48">
        <v>6</v>
      </c>
      <c r="G5" s="48">
        <v>7</v>
      </c>
      <c r="H5" s="48">
        <v>8</v>
      </c>
      <c r="I5" s="48">
        <v>9</v>
      </c>
      <c r="J5" s="38">
        <v>10</v>
      </c>
    </row>
    <row r="6" spans="1:10" ht="12.75">
      <c r="A6" s="11">
        <v>1</v>
      </c>
      <c r="B6" s="175" t="s">
        <v>173</v>
      </c>
      <c r="C6" s="12">
        <v>0</v>
      </c>
      <c r="D6" s="52">
        <f>SUM('о1 '!D8)</f>
        <v>654.1</v>
      </c>
      <c r="E6" s="176">
        <f>SUM('о1 '!E8)</f>
        <v>291.4</v>
      </c>
      <c r="F6" s="52">
        <f>D6+E6</f>
        <v>945.5</v>
      </c>
      <c r="G6" s="34">
        <f>C6/F6*100</f>
        <v>0</v>
      </c>
      <c r="H6" s="1">
        <v>1</v>
      </c>
      <c r="I6" s="14">
        <v>0.5</v>
      </c>
      <c r="J6" s="14">
        <f aca="true" t="shared" si="0" ref="J6:J29">H6*I6</f>
        <v>0.5</v>
      </c>
    </row>
    <row r="7" spans="1:10" ht="12.75">
      <c r="A7" s="11">
        <v>2</v>
      </c>
      <c r="B7" s="175" t="s">
        <v>174</v>
      </c>
      <c r="C7" s="12">
        <v>0</v>
      </c>
      <c r="D7" s="53">
        <f>SUM('о1 '!D9)</f>
        <v>292.5</v>
      </c>
      <c r="E7" s="176">
        <f>SUM('о1 '!E9)</f>
        <v>256</v>
      </c>
      <c r="F7" s="53">
        <f aca="true" t="shared" si="1" ref="F7:F29">D7+E7</f>
        <v>548.5</v>
      </c>
      <c r="G7" s="34">
        <f aca="true" t="shared" si="2" ref="G7:G29">C7/F7*100</f>
        <v>0</v>
      </c>
      <c r="H7" s="1">
        <v>1</v>
      </c>
      <c r="I7" s="14">
        <v>0.5</v>
      </c>
      <c r="J7" s="14">
        <f t="shared" si="0"/>
        <v>0.5</v>
      </c>
    </row>
    <row r="8" spans="1:10" ht="12.75">
      <c r="A8" s="11">
        <v>3</v>
      </c>
      <c r="B8" s="175" t="s">
        <v>175</v>
      </c>
      <c r="C8" s="12">
        <v>0</v>
      </c>
      <c r="D8" s="53">
        <f>SUM('о1 '!D10)</f>
        <v>8976.6</v>
      </c>
      <c r="E8" s="176">
        <f>SUM('о1 '!E10)</f>
        <v>2333.6</v>
      </c>
      <c r="F8" s="53">
        <f t="shared" si="1"/>
        <v>11310.2</v>
      </c>
      <c r="G8" s="34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12.75">
      <c r="A9" s="11">
        <v>4</v>
      </c>
      <c r="B9" s="175" t="s">
        <v>176</v>
      </c>
      <c r="C9" s="12">
        <v>0</v>
      </c>
      <c r="D9" s="53">
        <f>SUM('о1 '!D11)</f>
        <v>247</v>
      </c>
      <c r="E9" s="176">
        <f>SUM('о1 '!E11)</f>
        <v>334.3</v>
      </c>
      <c r="F9" s="53">
        <f t="shared" si="1"/>
        <v>581.3</v>
      </c>
      <c r="G9" s="34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12.75">
      <c r="A10" s="11">
        <v>5</v>
      </c>
      <c r="B10" s="175" t="s">
        <v>177</v>
      </c>
      <c r="C10" s="12">
        <v>0</v>
      </c>
      <c r="D10" s="53">
        <f>SUM('о1 '!D12)</f>
        <v>711.5</v>
      </c>
      <c r="E10" s="176">
        <f>SUM('о1 '!E12)</f>
        <v>322</v>
      </c>
      <c r="F10" s="53">
        <f t="shared" si="1"/>
        <v>1033.5</v>
      </c>
      <c r="G10" s="34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12.75">
      <c r="A11" s="11">
        <v>6</v>
      </c>
      <c r="B11" s="175" t="s">
        <v>178</v>
      </c>
      <c r="C11" s="12">
        <v>0</v>
      </c>
      <c r="D11" s="53">
        <f>SUM('о1 '!D13)</f>
        <v>210.9</v>
      </c>
      <c r="E11" s="176">
        <f>SUM('о1 '!E13)</f>
        <v>335.3</v>
      </c>
      <c r="F11" s="53">
        <f t="shared" si="1"/>
        <v>546.2</v>
      </c>
      <c r="G11" s="34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12.75">
      <c r="A12" s="11">
        <v>7</v>
      </c>
      <c r="B12" s="175" t="s">
        <v>179</v>
      </c>
      <c r="C12" s="12">
        <v>0</v>
      </c>
      <c r="D12" s="53">
        <f>SUM('о1 '!D14)</f>
        <v>428.6</v>
      </c>
      <c r="E12" s="176">
        <f>SUM('о1 '!E14)</f>
        <v>6</v>
      </c>
      <c r="F12" s="53">
        <f t="shared" si="1"/>
        <v>434.6</v>
      </c>
      <c r="G12" s="34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12.75">
      <c r="A13" s="11">
        <v>8</v>
      </c>
      <c r="B13" s="175" t="s">
        <v>180</v>
      </c>
      <c r="C13" s="12">
        <v>0</v>
      </c>
      <c r="D13" s="53">
        <f>SUM('о1 '!D15)</f>
        <v>537.4</v>
      </c>
      <c r="E13" s="176">
        <f>SUM('о1 '!E15)</f>
        <v>173.9</v>
      </c>
      <c r="F13" s="53">
        <f t="shared" si="1"/>
        <v>711.3</v>
      </c>
      <c r="G13" s="34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12.75">
      <c r="A14" s="11">
        <v>9</v>
      </c>
      <c r="B14" s="175" t="s">
        <v>181</v>
      </c>
      <c r="C14" s="12">
        <v>0</v>
      </c>
      <c r="D14" s="53">
        <f>SUM('о1 '!D16)</f>
        <v>776.6</v>
      </c>
      <c r="E14" s="176">
        <f>SUM('о1 '!E16)</f>
        <v>343.9</v>
      </c>
      <c r="F14" s="53">
        <f t="shared" si="1"/>
        <v>1120.5</v>
      </c>
      <c r="G14" s="34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12.75">
      <c r="A15" s="11">
        <v>10</v>
      </c>
      <c r="B15" s="175" t="s">
        <v>182</v>
      </c>
      <c r="C15" s="12">
        <v>0</v>
      </c>
      <c r="D15" s="53">
        <f>SUM('о1 '!D17)</f>
        <v>793.5</v>
      </c>
      <c r="E15" s="176">
        <f>SUM('о1 '!E17)</f>
        <v>372.6</v>
      </c>
      <c r="F15" s="53">
        <f t="shared" si="1"/>
        <v>1166.1</v>
      </c>
      <c r="G15" s="34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12.75">
      <c r="A16" s="11">
        <v>11</v>
      </c>
      <c r="B16" s="175" t="s">
        <v>183</v>
      </c>
      <c r="C16" s="12">
        <v>0</v>
      </c>
      <c r="D16" s="53">
        <f>SUM('о1 '!D18)</f>
        <v>925.4</v>
      </c>
      <c r="E16" s="176">
        <f>SUM('о1 '!E18)</f>
        <v>280.9</v>
      </c>
      <c r="F16" s="53">
        <f t="shared" si="1"/>
        <v>1206.3</v>
      </c>
      <c r="G16" s="34">
        <f t="shared" si="2"/>
        <v>0</v>
      </c>
      <c r="H16" s="1">
        <v>1</v>
      </c>
      <c r="I16" s="14">
        <v>0.5</v>
      </c>
      <c r="J16" s="14">
        <f t="shared" si="0"/>
        <v>0.5</v>
      </c>
    </row>
    <row r="17" spans="1:10" ht="12.75">
      <c r="A17" s="11">
        <v>12</v>
      </c>
      <c r="B17" s="175" t="s">
        <v>184</v>
      </c>
      <c r="C17" s="12">
        <v>0</v>
      </c>
      <c r="D17" s="53">
        <f>SUM('о1 '!D19)</f>
        <v>258.9</v>
      </c>
      <c r="E17" s="176">
        <f>SUM('о1 '!E19)</f>
        <v>175</v>
      </c>
      <c r="F17" s="53">
        <f t="shared" si="1"/>
        <v>433.9</v>
      </c>
      <c r="G17" s="34">
        <f t="shared" si="2"/>
        <v>0</v>
      </c>
      <c r="H17" s="1">
        <v>1</v>
      </c>
      <c r="I17" s="14">
        <v>0.5</v>
      </c>
      <c r="J17" s="14">
        <f t="shared" si="0"/>
        <v>0.5</v>
      </c>
    </row>
    <row r="18" spans="1:10" ht="12.75">
      <c r="A18" s="11">
        <v>13</v>
      </c>
      <c r="B18" s="175" t="s">
        <v>185</v>
      </c>
      <c r="C18" s="12">
        <v>0</v>
      </c>
      <c r="D18" s="53">
        <f>SUM('о1 '!D20)</f>
        <v>601</v>
      </c>
      <c r="E18" s="176">
        <f>SUM('о1 '!E20)</f>
        <v>264</v>
      </c>
      <c r="F18" s="53">
        <f t="shared" si="1"/>
        <v>865</v>
      </c>
      <c r="G18" s="34">
        <f t="shared" si="2"/>
        <v>0</v>
      </c>
      <c r="H18" s="1">
        <v>1</v>
      </c>
      <c r="I18" s="14">
        <v>0.5</v>
      </c>
      <c r="J18" s="14">
        <f t="shared" si="0"/>
        <v>0.5</v>
      </c>
    </row>
    <row r="19" spans="1:10" ht="12.75">
      <c r="A19" s="11">
        <v>14</v>
      </c>
      <c r="B19" s="175" t="s">
        <v>186</v>
      </c>
      <c r="C19" s="12">
        <v>0</v>
      </c>
      <c r="D19" s="53">
        <f>SUM('о1 '!D21)</f>
        <v>635.9</v>
      </c>
      <c r="E19" s="176">
        <f>SUM('о1 '!E21)</f>
        <v>173.9</v>
      </c>
      <c r="F19" s="53">
        <f t="shared" si="1"/>
        <v>809.8</v>
      </c>
      <c r="G19" s="34">
        <f t="shared" si="2"/>
        <v>0</v>
      </c>
      <c r="H19" s="1">
        <v>1</v>
      </c>
      <c r="I19" s="14">
        <v>0.5</v>
      </c>
      <c r="J19" s="14">
        <f t="shared" si="0"/>
        <v>0.5</v>
      </c>
    </row>
    <row r="20" spans="1:10" ht="12.75">
      <c r="A20" s="11">
        <v>15</v>
      </c>
      <c r="B20" s="175" t="s">
        <v>187</v>
      </c>
      <c r="C20" s="12">
        <v>0</v>
      </c>
      <c r="D20" s="53">
        <f>SUM('о1 '!D22)</f>
        <v>332.1</v>
      </c>
      <c r="E20" s="176">
        <f>SUM('о1 '!E22)</f>
        <v>440.9</v>
      </c>
      <c r="F20" s="53">
        <f t="shared" si="1"/>
        <v>773</v>
      </c>
      <c r="G20" s="34">
        <f t="shared" si="2"/>
        <v>0</v>
      </c>
      <c r="H20" s="1">
        <v>1</v>
      </c>
      <c r="I20" s="14">
        <v>0.5</v>
      </c>
      <c r="J20" s="14">
        <f t="shared" si="0"/>
        <v>0.5</v>
      </c>
    </row>
    <row r="21" spans="1:10" ht="12.75">
      <c r="A21" s="11">
        <v>16</v>
      </c>
      <c r="B21" s="175" t="s">
        <v>188</v>
      </c>
      <c r="C21" s="12">
        <v>0</v>
      </c>
      <c r="D21" s="53">
        <f>SUM('о1 '!D23)</f>
        <v>1371</v>
      </c>
      <c r="E21" s="176">
        <f>SUM('о1 '!E23)</f>
        <v>360.8</v>
      </c>
      <c r="F21" s="53">
        <f t="shared" si="1"/>
        <v>1731.8</v>
      </c>
      <c r="G21" s="34">
        <f t="shared" si="2"/>
        <v>0</v>
      </c>
      <c r="H21" s="1">
        <v>1</v>
      </c>
      <c r="I21" s="14">
        <v>0.5</v>
      </c>
      <c r="J21" s="14">
        <f t="shared" si="0"/>
        <v>0.5</v>
      </c>
    </row>
    <row r="22" spans="1:10" ht="12.75">
      <c r="A22" s="11">
        <v>17</v>
      </c>
      <c r="B22" s="175" t="s">
        <v>189</v>
      </c>
      <c r="C22" s="12">
        <v>0</v>
      </c>
      <c r="D22" s="53">
        <f>SUM('о1 '!D24)</f>
        <v>1266.3</v>
      </c>
      <c r="E22" s="176">
        <f>SUM('о1 '!E24)</f>
        <v>263.9</v>
      </c>
      <c r="F22" s="53">
        <f t="shared" si="1"/>
        <v>1530.1999999999998</v>
      </c>
      <c r="G22" s="34">
        <f t="shared" si="2"/>
        <v>0</v>
      </c>
      <c r="H22" s="1">
        <v>1</v>
      </c>
      <c r="I22" s="14">
        <v>0.5</v>
      </c>
      <c r="J22" s="14">
        <f t="shared" si="0"/>
        <v>0.5</v>
      </c>
    </row>
    <row r="23" spans="1:10" ht="12.75">
      <c r="A23" s="11">
        <v>18</v>
      </c>
      <c r="B23" s="175" t="s">
        <v>190</v>
      </c>
      <c r="C23" s="12">
        <v>0</v>
      </c>
      <c r="D23" s="53">
        <f>SUM('о1 '!D25)</f>
        <v>276.4</v>
      </c>
      <c r="E23" s="176">
        <f>SUM('о1 '!E25)</f>
        <v>261</v>
      </c>
      <c r="F23" s="53">
        <f t="shared" si="1"/>
        <v>537.4</v>
      </c>
      <c r="G23" s="34">
        <f t="shared" si="2"/>
        <v>0</v>
      </c>
      <c r="H23" s="1">
        <v>1</v>
      </c>
      <c r="I23" s="14">
        <v>0.5</v>
      </c>
      <c r="J23" s="14">
        <f t="shared" si="0"/>
        <v>0.5</v>
      </c>
    </row>
    <row r="24" spans="1:10" ht="12.75">
      <c r="A24" s="11">
        <v>19</v>
      </c>
      <c r="B24" s="175" t="s">
        <v>191</v>
      </c>
      <c r="C24" s="12">
        <v>0</v>
      </c>
      <c r="D24" s="53">
        <f>SUM('о1 '!D26)</f>
        <v>1975.7</v>
      </c>
      <c r="E24" s="176">
        <f>SUM('о1 '!E26)</f>
        <v>356.8</v>
      </c>
      <c r="F24" s="53">
        <f t="shared" si="1"/>
        <v>2332.5</v>
      </c>
      <c r="G24" s="34">
        <f t="shared" si="2"/>
        <v>0</v>
      </c>
      <c r="H24" s="1">
        <v>1</v>
      </c>
      <c r="I24" s="14">
        <v>0.5</v>
      </c>
      <c r="J24" s="14">
        <f t="shared" si="0"/>
        <v>0.5</v>
      </c>
    </row>
    <row r="25" spans="1:10" ht="11.25" customHeight="1">
      <c r="A25" s="11">
        <v>20</v>
      </c>
      <c r="B25" s="15"/>
      <c r="C25" s="12"/>
      <c r="D25" s="53"/>
      <c r="E25" s="176"/>
      <c r="F25" s="53">
        <f t="shared" si="1"/>
        <v>0</v>
      </c>
      <c r="G25" s="34" t="e">
        <f t="shared" si="2"/>
        <v>#DIV/0!</v>
      </c>
      <c r="I25" s="14">
        <v>0.5</v>
      </c>
      <c r="J25" s="14">
        <f t="shared" si="0"/>
        <v>0</v>
      </c>
    </row>
    <row r="26" spans="1:10" ht="22.5" customHeight="1">
      <c r="A26" s="11">
        <v>21</v>
      </c>
      <c r="B26" s="15"/>
      <c r="C26" s="12"/>
      <c r="D26" s="53"/>
      <c r="E26" s="176"/>
      <c r="F26" s="53">
        <f t="shared" si="1"/>
        <v>0</v>
      </c>
      <c r="G26" s="34" t="e">
        <f t="shared" si="2"/>
        <v>#DIV/0!</v>
      </c>
      <c r="I26" s="14">
        <v>0.5</v>
      </c>
      <c r="J26" s="14">
        <f t="shared" si="0"/>
        <v>0</v>
      </c>
    </row>
    <row r="27" spans="1:10" s="46" customFormat="1" ht="11.25">
      <c r="A27" s="40">
        <v>22</v>
      </c>
      <c r="B27" s="41"/>
      <c r="C27" s="42"/>
      <c r="D27" s="60"/>
      <c r="E27" s="155"/>
      <c r="F27" s="53">
        <f t="shared" si="1"/>
        <v>0</v>
      </c>
      <c r="G27" s="44" t="e">
        <f t="shared" si="2"/>
        <v>#DIV/0!</v>
      </c>
      <c r="H27" s="1"/>
      <c r="I27" s="45">
        <v>0.5</v>
      </c>
      <c r="J27" s="45">
        <f t="shared" si="0"/>
        <v>0</v>
      </c>
    </row>
    <row r="28" spans="1:10" ht="11.25">
      <c r="A28" s="11">
        <v>23</v>
      </c>
      <c r="B28" s="15"/>
      <c r="C28" s="12"/>
      <c r="D28" s="54"/>
      <c r="E28" s="123"/>
      <c r="F28" s="53">
        <f t="shared" si="1"/>
        <v>0</v>
      </c>
      <c r="G28" s="34" t="e">
        <f t="shared" si="2"/>
        <v>#DIV/0!</v>
      </c>
      <c r="I28" s="14">
        <v>0.5</v>
      </c>
      <c r="J28" s="14">
        <f t="shared" si="0"/>
        <v>0</v>
      </c>
    </row>
    <row r="29" spans="1:10" ht="11.25">
      <c r="A29" s="11">
        <v>24</v>
      </c>
      <c r="B29" s="15"/>
      <c r="C29" s="12"/>
      <c r="D29" s="177"/>
      <c r="E29" s="123"/>
      <c r="F29" s="179">
        <f t="shared" si="1"/>
        <v>0</v>
      </c>
      <c r="G29" s="34" t="e">
        <f t="shared" si="2"/>
        <v>#DIV/0!</v>
      </c>
      <c r="I29" s="14">
        <v>0.5</v>
      </c>
      <c r="J29" s="14">
        <f t="shared" si="0"/>
        <v>0</v>
      </c>
    </row>
    <row r="30" spans="1:10" ht="11.25">
      <c r="A30" s="249" t="s">
        <v>39</v>
      </c>
      <c r="B30" s="250"/>
      <c r="C30" s="18">
        <f>SUM(C6:C29)</f>
        <v>0</v>
      </c>
      <c r="D30" s="18">
        <f>SUM(D6:D29)</f>
        <v>21271.4</v>
      </c>
      <c r="E30" s="18">
        <f>SUM(E6:E29)</f>
        <v>7346.2</v>
      </c>
      <c r="F30" s="18">
        <f>SUM(F6:F29)</f>
        <v>28617.6</v>
      </c>
      <c r="G30" s="57" t="s">
        <v>8</v>
      </c>
      <c r="H30" s="227" t="s">
        <v>8</v>
      </c>
      <c r="I30" s="19">
        <v>0.5</v>
      </c>
      <c r="J30" s="58" t="s">
        <v>8</v>
      </c>
    </row>
    <row r="31" spans="1:8" s="24" customFormat="1" ht="11.25">
      <c r="A31" s="20"/>
      <c r="B31" s="21"/>
      <c r="C31" s="21"/>
      <c r="D31" s="22"/>
      <c r="E31" s="22"/>
      <c r="F31" s="22"/>
      <c r="G31" s="21"/>
      <c r="H31" s="23"/>
    </row>
    <row r="32" spans="1:8" s="24" customFormat="1" ht="11.25">
      <c r="A32" s="20"/>
      <c r="B32" s="21"/>
      <c r="C32" s="21"/>
      <c r="D32" s="22"/>
      <c r="E32" s="22"/>
      <c r="F32" s="22"/>
      <c r="G32" s="21"/>
      <c r="H32" s="23"/>
    </row>
    <row r="33" spans="1:8" s="24" customFormat="1" ht="11.25">
      <c r="A33" s="20"/>
      <c r="B33" s="21"/>
      <c r="C33" s="21"/>
      <c r="D33" s="22"/>
      <c r="E33" s="22"/>
      <c r="F33" s="22"/>
      <c r="G33" s="21"/>
      <c r="H33" s="23"/>
    </row>
    <row r="34" spans="1:8" s="24" customFormat="1" ht="11.25">
      <c r="A34" s="20"/>
      <c r="B34" s="21"/>
      <c r="C34" s="243"/>
      <c r="D34" s="243"/>
      <c r="E34" s="243"/>
      <c r="F34" s="21"/>
      <c r="G34" s="22"/>
      <c r="H34" s="21"/>
    </row>
    <row r="35" spans="1:8" s="24" customFormat="1" ht="11.25">
      <c r="A35" s="20"/>
      <c r="B35" s="21"/>
      <c r="C35" s="243"/>
      <c r="D35" s="243"/>
      <c r="E35" s="243"/>
      <c r="F35" s="21"/>
      <c r="G35" s="22"/>
      <c r="H35" s="25"/>
    </row>
    <row r="36" spans="1:8" s="24" customFormat="1" ht="11.25">
      <c r="A36" s="20"/>
      <c r="B36" s="21"/>
      <c r="C36" s="21"/>
      <c r="D36" s="22"/>
      <c r="E36" s="22"/>
      <c r="F36" s="22"/>
      <c r="G36" s="21"/>
      <c r="H36" s="23"/>
    </row>
    <row r="37" spans="1:8" s="24" customFormat="1" ht="11.25">
      <c r="A37" s="20"/>
      <c r="B37" s="21"/>
      <c r="C37" s="21"/>
      <c r="D37" s="22"/>
      <c r="E37" s="22"/>
      <c r="F37" s="22"/>
      <c r="G37" s="21"/>
      <c r="H37" s="23"/>
    </row>
    <row r="38" spans="1:8" s="24" customFormat="1" ht="11.25">
      <c r="A38" s="23"/>
      <c r="D38" s="22"/>
      <c r="E38" s="22"/>
      <c r="F38" s="22"/>
      <c r="H38" s="23"/>
    </row>
    <row r="39" spans="1:8" s="24" customFormat="1" ht="11.25">
      <c r="A39" s="23"/>
      <c r="D39" s="22"/>
      <c r="E39" s="22"/>
      <c r="F39" s="22"/>
      <c r="H39" s="23"/>
    </row>
    <row r="40" spans="1:8" s="24" customFormat="1" ht="11.25">
      <c r="A40" s="23"/>
      <c r="D40" s="22"/>
      <c r="E40" s="22"/>
      <c r="F40" s="22"/>
      <c r="H40" s="23"/>
    </row>
    <row r="41" spans="1:8" s="24" customFormat="1" ht="11.25">
      <c r="A41" s="23"/>
      <c r="H41" s="23"/>
    </row>
    <row r="42" spans="1:8" s="24" customFormat="1" ht="11.25">
      <c r="A42" s="23"/>
      <c r="H42" s="23"/>
    </row>
  </sheetData>
  <mergeCells count="8">
    <mergeCell ref="A1:J1"/>
    <mergeCell ref="H3:H4"/>
    <mergeCell ref="I3:I4"/>
    <mergeCell ref="C34:E34"/>
    <mergeCell ref="C35:E35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view="pageBreakPreview" zoomScaleSheetLayoutView="100" workbookViewId="0" topLeftCell="P1">
      <selection activeCell="R4" sqref="R4:S31"/>
    </sheetView>
  </sheetViews>
  <sheetFormatPr defaultColWidth="9.00390625" defaultRowHeight="12.75"/>
  <cols>
    <col min="1" max="1" width="5.875" style="1" customWidth="1"/>
    <col min="2" max="2" width="42.6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78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213" customWidth="1"/>
    <col min="19" max="19" width="16.25390625" style="214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57" t="s">
        <v>148</v>
      </c>
      <c r="D2" s="257"/>
      <c r="E2" s="257"/>
      <c r="F2" s="257"/>
      <c r="G2" s="257"/>
      <c r="H2" s="257"/>
      <c r="I2" s="257"/>
      <c r="J2" s="257"/>
      <c r="K2" s="257"/>
      <c r="L2" s="4"/>
      <c r="M2" s="4"/>
      <c r="N2" s="4"/>
      <c r="O2" s="4"/>
      <c r="P2" s="4"/>
      <c r="Q2" s="4"/>
    </row>
    <row r="3" spans="1:17" ht="13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4"/>
      <c r="M3" s="4"/>
      <c r="N3" s="4"/>
      <c r="O3" s="4"/>
      <c r="P3" s="4"/>
      <c r="Q3" s="4"/>
    </row>
    <row r="4" spans="1:20" ht="195.75" customHeight="1">
      <c r="A4" s="223" t="s">
        <v>9</v>
      </c>
      <c r="B4" s="249" t="s">
        <v>102</v>
      </c>
      <c r="C4" s="5" t="s">
        <v>224</v>
      </c>
      <c r="D4" s="5" t="s">
        <v>225</v>
      </c>
      <c r="E4" s="35" t="s">
        <v>31</v>
      </c>
      <c r="F4" s="35" t="s">
        <v>204</v>
      </c>
      <c r="G4" s="35" t="s">
        <v>216</v>
      </c>
      <c r="H4" s="79" t="s">
        <v>135</v>
      </c>
      <c r="I4" s="35" t="s">
        <v>229</v>
      </c>
      <c r="J4" s="35" t="s">
        <v>230</v>
      </c>
      <c r="K4" s="5" t="s">
        <v>231</v>
      </c>
      <c r="L4" s="6" t="s">
        <v>136</v>
      </c>
      <c r="M4" s="35" t="s">
        <v>215</v>
      </c>
      <c r="N4" s="35" t="s">
        <v>214</v>
      </c>
      <c r="O4" s="35" t="s">
        <v>213</v>
      </c>
      <c r="P4" s="28" t="s">
        <v>149</v>
      </c>
      <c r="Q4" s="5" t="s">
        <v>60</v>
      </c>
      <c r="R4" s="224" t="s">
        <v>4</v>
      </c>
      <c r="S4" s="224" t="s">
        <v>10</v>
      </c>
      <c r="T4" s="6" t="s">
        <v>6</v>
      </c>
    </row>
    <row r="5" spans="1:20" s="10" customFormat="1" ht="45.75" customHeight="1">
      <c r="A5" s="223"/>
      <c r="B5" s="249"/>
      <c r="C5" s="5" t="s">
        <v>30</v>
      </c>
      <c r="D5" s="5" t="s">
        <v>30</v>
      </c>
      <c r="E5" s="8" t="s">
        <v>32</v>
      </c>
      <c r="F5" s="8" t="s">
        <v>26</v>
      </c>
      <c r="G5" s="8" t="s">
        <v>155</v>
      </c>
      <c r="H5" s="80" t="s">
        <v>55</v>
      </c>
      <c r="I5" s="8" t="s">
        <v>26</v>
      </c>
      <c r="J5" s="8" t="s">
        <v>154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51"/>
      <c r="S5" s="251"/>
      <c r="T5" s="9" t="s">
        <v>35</v>
      </c>
    </row>
    <row r="6" spans="1:20" s="10" customFormat="1" ht="13.5" customHeight="1">
      <c r="A6" s="48">
        <v>1</v>
      </c>
      <c r="B6" s="48">
        <v>2</v>
      </c>
      <c r="C6" s="48">
        <v>3</v>
      </c>
      <c r="D6" s="48">
        <v>4</v>
      </c>
      <c r="E6" s="8">
        <v>5</v>
      </c>
      <c r="F6" s="8">
        <v>6</v>
      </c>
      <c r="G6" s="8">
        <v>7</v>
      </c>
      <c r="H6" s="80" t="s">
        <v>56</v>
      </c>
      <c r="I6" s="8">
        <v>9</v>
      </c>
      <c r="J6" s="8">
        <v>10</v>
      </c>
      <c r="K6" s="8">
        <v>11</v>
      </c>
      <c r="L6" s="8">
        <v>12</v>
      </c>
      <c r="M6" s="48">
        <v>13</v>
      </c>
      <c r="N6" s="48">
        <v>14</v>
      </c>
      <c r="O6" s="48">
        <v>15</v>
      </c>
      <c r="P6" s="48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2.75">
      <c r="A7" s="11">
        <v>1</v>
      </c>
      <c r="B7" s="175" t="s">
        <v>173</v>
      </c>
      <c r="C7" s="59">
        <v>0</v>
      </c>
      <c r="D7" s="59">
        <v>0</v>
      </c>
      <c r="E7" s="32">
        <f>D7-C7</f>
        <v>0</v>
      </c>
      <c r="F7" s="32">
        <f>SUM('о2'!F6)</f>
        <v>2305.2</v>
      </c>
      <c r="G7" s="32">
        <f>SUM('о2'!G6)</f>
        <v>482.5999999999999</v>
      </c>
      <c r="H7" s="81">
        <f>F7-G7</f>
        <v>1822.6</v>
      </c>
      <c r="I7" s="32">
        <f>SUM('о2'!C6)</f>
        <v>0</v>
      </c>
      <c r="J7" s="32">
        <f>SUM('о2'!D6)</f>
        <v>0</v>
      </c>
      <c r="K7" s="32">
        <f>I7-J7</f>
        <v>0</v>
      </c>
      <c r="L7" s="12">
        <f>H7-K7</f>
        <v>1822.6</v>
      </c>
      <c r="M7" s="53">
        <f>SUM('о8'!F6)</f>
        <v>2227.1</v>
      </c>
      <c r="N7" s="13">
        <f>SUM('о8'!G6)</f>
        <v>47.5</v>
      </c>
      <c r="O7" s="53">
        <f>SUM('о7'!H6)</f>
        <v>435.0999999999999</v>
      </c>
      <c r="P7" s="13">
        <f>M7-N7-O7</f>
        <v>1744.5</v>
      </c>
      <c r="Q7" s="16">
        <f>L7/P7*100</f>
        <v>104.47692748638578</v>
      </c>
      <c r="R7" s="1">
        <v>0</v>
      </c>
      <c r="S7" s="14">
        <v>0.75</v>
      </c>
      <c r="T7" s="14">
        <f aca="true" t="shared" si="0" ref="T7:T30">R7*S7</f>
        <v>0</v>
      </c>
    </row>
    <row r="8" spans="1:20" ht="12.75">
      <c r="A8" s="11">
        <v>2</v>
      </c>
      <c r="B8" s="175" t="s">
        <v>174</v>
      </c>
      <c r="C8" s="59">
        <v>0</v>
      </c>
      <c r="D8" s="59">
        <v>0</v>
      </c>
      <c r="E8" s="32">
        <f aca="true" t="shared" si="1" ref="E8:E25">D8-C8</f>
        <v>0</v>
      </c>
      <c r="F8" s="32">
        <f>SUM('о2'!F7)</f>
        <v>1824.3</v>
      </c>
      <c r="G8" s="32">
        <f>SUM('о2'!G7)</f>
        <v>222.9000000000001</v>
      </c>
      <c r="H8" s="81">
        <f aca="true" t="shared" si="2" ref="H8:H30">F8-G8</f>
        <v>1601.3999999999999</v>
      </c>
      <c r="I8" s="32">
        <f>SUM('о2'!C7)</f>
        <v>10.6</v>
      </c>
      <c r="J8" s="32">
        <f>SUM('о2'!D7)</f>
        <v>10.6</v>
      </c>
      <c r="K8" s="32">
        <f aca="true" t="shared" si="3" ref="K8:K30">I8-J8</f>
        <v>0</v>
      </c>
      <c r="L8" s="12">
        <f aca="true" t="shared" si="4" ref="L8:L30">H8-K8</f>
        <v>1601.3999999999999</v>
      </c>
      <c r="M8" s="53">
        <f>SUM('о8'!F7)</f>
        <v>1809.1</v>
      </c>
      <c r="N8" s="13">
        <f>SUM('о8'!G7)</f>
        <v>47.9</v>
      </c>
      <c r="O8" s="53">
        <f>SUM('о7'!H7)</f>
        <v>175.00000000000009</v>
      </c>
      <c r="P8" s="13">
        <f aca="true" t="shared" si="5" ref="P8:P30">M8-N8-O8</f>
        <v>1586.1999999999998</v>
      </c>
      <c r="Q8" s="16">
        <f aca="true" t="shared" si="6" ref="Q8:Q30">L8/P8*100</f>
        <v>100.95826503593494</v>
      </c>
      <c r="R8" s="1">
        <v>0</v>
      </c>
      <c r="S8" s="14">
        <v>0.75</v>
      </c>
      <c r="T8" s="14">
        <f t="shared" si="0"/>
        <v>0</v>
      </c>
    </row>
    <row r="9" spans="1:20" ht="12.75">
      <c r="A9" s="11">
        <v>3</v>
      </c>
      <c r="B9" s="175" t="s">
        <v>175</v>
      </c>
      <c r="C9" s="59">
        <v>0</v>
      </c>
      <c r="D9" s="59">
        <v>0</v>
      </c>
      <c r="E9" s="32">
        <f t="shared" si="1"/>
        <v>0</v>
      </c>
      <c r="F9" s="32">
        <f>SUM('о2'!F8)</f>
        <v>15140</v>
      </c>
      <c r="G9" s="32">
        <f>SUM('о2'!G8)</f>
        <v>2892.6</v>
      </c>
      <c r="H9" s="81">
        <f t="shared" si="2"/>
        <v>12247.4</v>
      </c>
      <c r="I9" s="32">
        <f>SUM('о2'!C8)</f>
        <v>4989.1</v>
      </c>
      <c r="J9" s="32">
        <f>SUM('о2'!D8)</f>
        <v>1494</v>
      </c>
      <c r="K9" s="32">
        <f t="shared" si="3"/>
        <v>3495.1000000000004</v>
      </c>
      <c r="L9" s="12">
        <f t="shared" si="4"/>
        <v>8752.3</v>
      </c>
      <c r="M9" s="53">
        <f>SUM('о8'!F8)</f>
        <v>14202.7</v>
      </c>
      <c r="N9" s="13">
        <f>SUM('о8'!G8)</f>
        <v>1494.2</v>
      </c>
      <c r="O9" s="53">
        <f>SUM('о7'!H8)</f>
        <v>1398.3999999999999</v>
      </c>
      <c r="P9" s="13">
        <f t="shared" si="5"/>
        <v>11310.1</v>
      </c>
      <c r="Q9" s="16">
        <f t="shared" si="6"/>
        <v>77.3848153420394</v>
      </c>
      <c r="R9" s="1">
        <v>1</v>
      </c>
      <c r="S9" s="14">
        <v>0.75</v>
      </c>
      <c r="T9" s="14">
        <f t="shared" si="0"/>
        <v>0.75</v>
      </c>
    </row>
    <row r="10" spans="1:20" ht="12.75">
      <c r="A10" s="11">
        <v>4</v>
      </c>
      <c r="B10" s="175" t="s">
        <v>176</v>
      </c>
      <c r="C10" s="59">
        <v>0</v>
      </c>
      <c r="D10" s="59">
        <v>0</v>
      </c>
      <c r="E10" s="32">
        <f t="shared" si="1"/>
        <v>0</v>
      </c>
      <c r="F10" s="32">
        <f>SUM('о2'!F9)</f>
        <v>2485.7</v>
      </c>
      <c r="G10" s="32">
        <f>SUM('о2'!G9)</f>
        <v>655.2</v>
      </c>
      <c r="H10" s="81">
        <f t="shared" si="2"/>
        <v>1830.4999999999998</v>
      </c>
      <c r="I10" s="32">
        <f>SUM('о2'!C9)</f>
        <v>0</v>
      </c>
      <c r="J10" s="32">
        <f>SUM('о2'!D9)</f>
        <v>0</v>
      </c>
      <c r="K10" s="32">
        <f t="shared" si="3"/>
        <v>0</v>
      </c>
      <c r="L10" s="12">
        <f t="shared" si="4"/>
        <v>1830.4999999999998</v>
      </c>
      <c r="M10" s="53">
        <f>SUM('о8'!F9)</f>
        <v>2784.1</v>
      </c>
      <c r="N10" s="13">
        <f>SUM('о8'!G9)</f>
        <v>48.4</v>
      </c>
      <c r="O10" s="53">
        <f>SUM('о7'!H9)</f>
        <v>606.8000000000001</v>
      </c>
      <c r="P10" s="13">
        <f t="shared" si="5"/>
        <v>2128.8999999999996</v>
      </c>
      <c r="Q10" s="16">
        <f t="shared" si="6"/>
        <v>85.98337169430222</v>
      </c>
      <c r="R10" s="1">
        <v>0</v>
      </c>
      <c r="S10" s="14">
        <v>0.75</v>
      </c>
      <c r="T10" s="14">
        <f t="shared" si="0"/>
        <v>0</v>
      </c>
    </row>
    <row r="11" spans="1:20" ht="12.75">
      <c r="A11" s="11">
        <v>5</v>
      </c>
      <c r="B11" s="175" t="s">
        <v>177</v>
      </c>
      <c r="C11" s="59">
        <v>0</v>
      </c>
      <c r="D11" s="59">
        <v>0</v>
      </c>
      <c r="E11" s="32">
        <f t="shared" si="1"/>
        <v>0</v>
      </c>
      <c r="F11" s="32">
        <f>SUM('о2'!F10)</f>
        <v>5300</v>
      </c>
      <c r="G11" s="32">
        <f>SUM('о2'!G10)</f>
        <v>744.5999999999999</v>
      </c>
      <c r="H11" s="81">
        <f t="shared" si="2"/>
        <v>4555.4</v>
      </c>
      <c r="I11" s="32">
        <f>SUM('о2'!C10)</f>
        <v>0</v>
      </c>
      <c r="J11" s="32">
        <f>SUM('о2'!D10)</f>
        <v>0</v>
      </c>
      <c r="K11" s="32">
        <f t="shared" si="3"/>
        <v>0</v>
      </c>
      <c r="L11" s="12">
        <f t="shared" si="4"/>
        <v>4555.4</v>
      </c>
      <c r="M11" s="53">
        <f>SUM('о8'!F10)</f>
        <v>5190.7</v>
      </c>
      <c r="N11" s="13">
        <f>SUM('о8'!G10)</f>
        <v>114.2</v>
      </c>
      <c r="O11" s="53">
        <f>SUM('о7'!H10)</f>
        <v>630.3999999999999</v>
      </c>
      <c r="P11" s="13">
        <f t="shared" si="5"/>
        <v>4446.1</v>
      </c>
      <c r="Q11" s="16">
        <f t="shared" si="6"/>
        <v>102.45833427048423</v>
      </c>
      <c r="R11" s="1">
        <v>0</v>
      </c>
      <c r="S11" s="14">
        <v>0.75</v>
      </c>
      <c r="T11" s="14">
        <f t="shared" si="0"/>
        <v>0</v>
      </c>
    </row>
    <row r="12" spans="1:20" ht="12.75">
      <c r="A12" s="11">
        <v>6</v>
      </c>
      <c r="B12" s="175" t="s">
        <v>178</v>
      </c>
      <c r="C12" s="59">
        <v>0</v>
      </c>
      <c r="D12" s="59">
        <v>0</v>
      </c>
      <c r="E12" s="32">
        <f t="shared" si="1"/>
        <v>0</v>
      </c>
      <c r="F12" s="32">
        <f>SUM('о2'!F11)</f>
        <v>2564</v>
      </c>
      <c r="G12" s="32">
        <f>SUM('о2'!G11)</f>
        <v>295.0999999999999</v>
      </c>
      <c r="H12" s="81">
        <f t="shared" si="2"/>
        <v>2268.9</v>
      </c>
      <c r="I12" s="32">
        <f>SUM('о2'!C11)</f>
        <v>40.5</v>
      </c>
      <c r="J12" s="32">
        <f>SUM('о2'!D11)</f>
        <v>10.5</v>
      </c>
      <c r="K12" s="32">
        <f t="shared" si="3"/>
        <v>30</v>
      </c>
      <c r="L12" s="12">
        <f t="shared" si="4"/>
        <v>2238.9</v>
      </c>
      <c r="M12" s="53">
        <f>SUM('о8'!F11)</f>
        <v>2541.2</v>
      </c>
      <c r="N12" s="13">
        <f>SUM('о8'!G11)</f>
        <v>47.8</v>
      </c>
      <c r="O12" s="53">
        <f>SUM('о7'!H11)</f>
        <v>247.2999999999999</v>
      </c>
      <c r="P12" s="13">
        <f t="shared" si="5"/>
        <v>2246.1</v>
      </c>
      <c r="Q12" s="16">
        <f t="shared" si="6"/>
        <v>99.67944437024177</v>
      </c>
      <c r="R12" s="1">
        <v>1</v>
      </c>
      <c r="S12" s="14">
        <v>0.75</v>
      </c>
      <c r="T12" s="14">
        <f t="shared" si="0"/>
        <v>0.75</v>
      </c>
    </row>
    <row r="13" spans="1:20" ht="12.75">
      <c r="A13" s="11">
        <v>7</v>
      </c>
      <c r="B13" s="175" t="s">
        <v>179</v>
      </c>
      <c r="C13" s="59">
        <v>0</v>
      </c>
      <c r="D13" s="59">
        <v>0</v>
      </c>
      <c r="E13" s="32">
        <f t="shared" si="1"/>
        <v>0</v>
      </c>
      <c r="F13" s="32">
        <f>SUM('о2'!F12)</f>
        <v>2172</v>
      </c>
      <c r="G13" s="32">
        <f>SUM('о2'!G12)</f>
        <v>275.79999999999995</v>
      </c>
      <c r="H13" s="81">
        <f t="shared" si="2"/>
        <v>1896.2</v>
      </c>
      <c r="I13" s="32">
        <f>SUM('о2'!C12)</f>
        <v>8</v>
      </c>
      <c r="J13" s="32">
        <f>SUM('о2'!D12)</f>
        <v>5</v>
      </c>
      <c r="K13" s="32">
        <f t="shared" si="3"/>
        <v>3</v>
      </c>
      <c r="L13" s="12">
        <f t="shared" si="4"/>
        <v>1893.2</v>
      </c>
      <c r="M13" s="53">
        <f>SUM('о8'!F12)</f>
        <v>2147.6</v>
      </c>
      <c r="N13" s="13">
        <f>SUM('о8'!G12)</f>
        <v>46.7</v>
      </c>
      <c r="O13" s="53">
        <f>SUM('о7'!H12)</f>
        <v>229.09999999999997</v>
      </c>
      <c r="P13" s="13">
        <f t="shared" si="5"/>
        <v>1871.8000000000002</v>
      </c>
      <c r="Q13" s="16">
        <f t="shared" si="6"/>
        <v>101.14328453894646</v>
      </c>
      <c r="R13" s="1">
        <v>0</v>
      </c>
      <c r="S13" s="14">
        <v>0.75</v>
      </c>
      <c r="T13" s="14">
        <f t="shared" si="0"/>
        <v>0</v>
      </c>
    </row>
    <row r="14" spans="1:20" ht="12.75">
      <c r="A14" s="11">
        <v>8</v>
      </c>
      <c r="B14" s="175" t="s">
        <v>180</v>
      </c>
      <c r="C14" s="59">
        <v>0</v>
      </c>
      <c r="D14" s="59">
        <v>0</v>
      </c>
      <c r="E14" s="32">
        <f t="shared" si="1"/>
        <v>0</v>
      </c>
      <c r="F14" s="32">
        <f>SUM('о2'!F13)</f>
        <v>2645.2</v>
      </c>
      <c r="G14" s="32">
        <f>SUM('о2'!G13)</f>
        <v>372</v>
      </c>
      <c r="H14" s="81">
        <f t="shared" si="2"/>
        <v>2273.2</v>
      </c>
      <c r="I14" s="32">
        <f>SUM('о2'!C13)</f>
        <v>11.5</v>
      </c>
      <c r="J14" s="32">
        <f>SUM('о2'!D13)</f>
        <v>7</v>
      </c>
      <c r="K14" s="32">
        <f t="shared" si="3"/>
        <v>4.5</v>
      </c>
      <c r="L14" s="12">
        <f t="shared" si="4"/>
        <v>2268.7</v>
      </c>
      <c r="M14" s="53">
        <f>SUM('о8'!F13)</f>
        <v>2626.3</v>
      </c>
      <c r="N14" s="13">
        <f>SUM('о8'!G13)</f>
        <v>47.8</v>
      </c>
      <c r="O14" s="53">
        <f>SUM('о7'!H13)</f>
        <v>324.2</v>
      </c>
      <c r="P14" s="13">
        <f t="shared" si="5"/>
        <v>2254.3</v>
      </c>
      <c r="Q14" s="16">
        <f t="shared" si="6"/>
        <v>100.6387792219314</v>
      </c>
      <c r="R14" s="1">
        <v>0</v>
      </c>
      <c r="S14" s="14">
        <v>0.75</v>
      </c>
      <c r="T14" s="14">
        <f t="shared" si="0"/>
        <v>0</v>
      </c>
    </row>
    <row r="15" spans="1:20" ht="12.75">
      <c r="A15" s="11">
        <v>9</v>
      </c>
      <c r="B15" s="175" t="s">
        <v>181</v>
      </c>
      <c r="C15" s="59">
        <v>0</v>
      </c>
      <c r="D15" s="59">
        <v>0</v>
      </c>
      <c r="E15" s="32">
        <f t="shared" si="1"/>
        <v>0</v>
      </c>
      <c r="F15" s="32">
        <f>SUM('о2'!F14)</f>
        <v>4594.7</v>
      </c>
      <c r="G15" s="32">
        <f>SUM('о2'!G14)</f>
        <v>750.8999999999996</v>
      </c>
      <c r="H15" s="81">
        <f t="shared" si="2"/>
        <v>3843.8</v>
      </c>
      <c r="I15" s="32">
        <f>SUM('о2'!C14)</f>
        <v>15</v>
      </c>
      <c r="J15" s="32">
        <f>SUM('о2'!D14)</f>
        <v>0</v>
      </c>
      <c r="K15" s="32">
        <f t="shared" si="3"/>
        <v>15</v>
      </c>
      <c r="L15" s="12">
        <f t="shared" si="4"/>
        <v>3828.8</v>
      </c>
      <c r="M15" s="53">
        <f>SUM('о8'!F14)</f>
        <v>4554.2</v>
      </c>
      <c r="N15" s="13">
        <f>SUM('о8'!G14)</f>
        <v>113.6</v>
      </c>
      <c r="O15" s="53">
        <f>SUM('о7'!H14)</f>
        <v>637.2999999999996</v>
      </c>
      <c r="P15" s="13">
        <f t="shared" si="5"/>
        <v>3803.2999999999997</v>
      </c>
      <c r="Q15" s="16">
        <f t="shared" si="6"/>
        <v>100.67047038098495</v>
      </c>
      <c r="R15" s="1">
        <v>0</v>
      </c>
      <c r="S15" s="14">
        <v>0.75</v>
      </c>
      <c r="T15" s="14">
        <f t="shared" si="0"/>
        <v>0</v>
      </c>
    </row>
    <row r="16" spans="1:20" ht="12.75">
      <c r="A16" s="11">
        <v>10</v>
      </c>
      <c r="B16" s="175" t="s">
        <v>182</v>
      </c>
      <c r="C16" s="59">
        <v>0</v>
      </c>
      <c r="D16" s="59">
        <v>0</v>
      </c>
      <c r="E16" s="32">
        <f t="shared" si="1"/>
        <v>0</v>
      </c>
      <c r="F16" s="32">
        <f>SUM('о2'!F15)</f>
        <v>3734.2</v>
      </c>
      <c r="G16" s="32">
        <f>SUM('о2'!G15)</f>
        <v>622.5999999999999</v>
      </c>
      <c r="H16" s="81">
        <f t="shared" si="2"/>
        <v>3111.6</v>
      </c>
      <c r="I16" s="32">
        <f>SUM('о2'!C15)</f>
        <v>11.3</v>
      </c>
      <c r="J16" s="32">
        <f>SUM('о2'!D15)</f>
        <v>0</v>
      </c>
      <c r="K16" s="32">
        <f t="shared" si="3"/>
        <v>11.3</v>
      </c>
      <c r="L16" s="12">
        <f t="shared" si="4"/>
        <v>3100.2999999999997</v>
      </c>
      <c r="M16" s="53">
        <f>SUM('о8'!F15)</f>
        <v>3672.8</v>
      </c>
      <c r="N16" s="13">
        <f>SUM('о8'!G15)</f>
        <v>113.6</v>
      </c>
      <c r="O16" s="53">
        <f>SUM('о7'!H15)</f>
        <v>508.9999999999999</v>
      </c>
      <c r="P16" s="13">
        <f t="shared" si="5"/>
        <v>3050.2000000000003</v>
      </c>
      <c r="Q16" s="16">
        <f t="shared" si="6"/>
        <v>101.64251524490196</v>
      </c>
      <c r="R16" s="1">
        <v>0</v>
      </c>
      <c r="S16" s="14">
        <v>0.75</v>
      </c>
      <c r="T16" s="14">
        <f t="shared" si="0"/>
        <v>0</v>
      </c>
    </row>
    <row r="17" spans="1:20" ht="12.75">
      <c r="A17" s="11">
        <v>11</v>
      </c>
      <c r="B17" s="175" t="s">
        <v>183</v>
      </c>
      <c r="C17" s="59">
        <v>0</v>
      </c>
      <c r="D17" s="59">
        <v>0</v>
      </c>
      <c r="E17" s="32">
        <f t="shared" si="1"/>
        <v>0</v>
      </c>
      <c r="F17" s="32">
        <f>SUM('о2'!F16)</f>
        <v>5389.4</v>
      </c>
      <c r="G17" s="32">
        <f>SUM('о2'!G16)</f>
        <v>938.0999999999999</v>
      </c>
      <c r="H17" s="81">
        <f t="shared" si="2"/>
        <v>4451.299999999999</v>
      </c>
      <c r="I17" s="32">
        <f>SUM('о2'!C16)</f>
        <v>0</v>
      </c>
      <c r="J17" s="32">
        <f>SUM('о2'!D16)</f>
        <v>0</v>
      </c>
      <c r="K17" s="32">
        <f t="shared" si="3"/>
        <v>0</v>
      </c>
      <c r="L17" s="12">
        <f t="shared" si="4"/>
        <v>4451.299999999999</v>
      </c>
      <c r="M17" s="53">
        <f>SUM('о8'!F16)</f>
        <v>5272.7</v>
      </c>
      <c r="N17" s="13">
        <f>SUM('о8'!G16)</f>
        <v>114.1</v>
      </c>
      <c r="O17" s="53">
        <f>SUM('о7'!H16)</f>
        <v>823.9999999999999</v>
      </c>
      <c r="P17" s="13">
        <f t="shared" si="5"/>
        <v>4334.599999999999</v>
      </c>
      <c r="Q17" s="16">
        <f t="shared" si="6"/>
        <v>102.69228994601578</v>
      </c>
      <c r="R17" s="1">
        <v>0</v>
      </c>
      <c r="S17" s="14">
        <v>0.75</v>
      </c>
      <c r="T17" s="14">
        <f t="shared" si="0"/>
        <v>0</v>
      </c>
    </row>
    <row r="18" spans="1:20" ht="12.75">
      <c r="A18" s="11">
        <v>12</v>
      </c>
      <c r="B18" s="175" t="s">
        <v>184</v>
      </c>
      <c r="C18" s="59">
        <v>0</v>
      </c>
      <c r="D18" s="59">
        <v>0</v>
      </c>
      <c r="E18" s="32">
        <f t="shared" si="1"/>
        <v>0</v>
      </c>
      <c r="F18" s="32">
        <f>SUM('о2'!F17)</f>
        <v>1696</v>
      </c>
      <c r="G18" s="32">
        <f>SUM('о2'!G17)</f>
        <v>217.9000000000001</v>
      </c>
      <c r="H18" s="81">
        <f t="shared" si="2"/>
        <v>1478.1</v>
      </c>
      <c r="I18" s="32">
        <f>SUM('о2'!C17)</f>
        <v>10.3</v>
      </c>
      <c r="J18" s="32">
        <f>SUM('о2'!D17)</f>
        <v>10.3</v>
      </c>
      <c r="K18" s="32">
        <f t="shared" si="3"/>
        <v>0</v>
      </c>
      <c r="L18" s="12">
        <f t="shared" si="4"/>
        <v>1478.1</v>
      </c>
      <c r="M18" s="53">
        <f>SUM('о8'!F17)</f>
        <v>1676.4</v>
      </c>
      <c r="N18" s="13">
        <f>SUM('о8'!G17)</f>
        <v>47.6</v>
      </c>
      <c r="O18" s="53">
        <f>SUM('о7'!H17)</f>
        <v>170.3000000000001</v>
      </c>
      <c r="P18" s="13">
        <f t="shared" si="5"/>
        <v>1458.5</v>
      </c>
      <c r="Q18" s="16">
        <f t="shared" si="6"/>
        <v>101.34384641755227</v>
      </c>
      <c r="R18" s="1">
        <v>0</v>
      </c>
      <c r="S18" s="14">
        <v>0.75</v>
      </c>
      <c r="T18" s="14">
        <f t="shared" si="0"/>
        <v>0</v>
      </c>
    </row>
    <row r="19" spans="1:20" ht="12.75">
      <c r="A19" s="11">
        <v>13</v>
      </c>
      <c r="B19" s="175" t="s">
        <v>185</v>
      </c>
      <c r="C19" s="59">
        <v>0</v>
      </c>
      <c r="D19" s="59">
        <v>0</v>
      </c>
      <c r="E19" s="32">
        <f t="shared" si="1"/>
        <v>0</v>
      </c>
      <c r="F19" s="32">
        <f>SUM('о2'!F18)</f>
        <v>6498</v>
      </c>
      <c r="G19" s="32">
        <f>SUM('о2'!G18)</f>
        <v>2426.9000000000005</v>
      </c>
      <c r="H19" s="81">
        <f t="shared" si="2"/>
        <v>4071.0999999999995</v>
      </c>
      <c r="I19" s="32">
        <f>SUM('о2'!C18)</f>
        <v>2780</v>
      </c>
      <c r="J19" s="32">
        <f>SUM('о2'!D18)</f>
        <v>2760.1</v>
      </c>
      <c r="K19" s="32">
        <f t="shared" si="3"/>
        <v>19.90000000000009</v>
      </c>
      <c r="L19" s="12">
        <f t="shared" si="4"/>
        <v>4051.1999999999994</v>
      </c>
      <c r="M19" s="53">
        <f>SUM('о8'!F18)</f>
        <v>6480.1</v>
      </c>
      <c r="N19" s="13">
        <f>SUM('о8'!G18)</f>
        <v>1908.3999999999999</v>
      </c>
      <c r="O19" s="53">
        <f>SUM('о7'!H18)</f>
        <v>1463.5</v>
      </c>
      <c r="P19" s="13">
        <f t="shared" si="5"/>
        <v>3108.2000000000007</v>
      </c>
      <c r="Q19" s="16">
        <f t="shared" si="6"/>
        <v>130.33910301782376</v>
      </c>
      <c r="R19" s="1">
        <v>1</v>
      </c>
      <c r="S19" s="14">
        <v>0.75</v>
      </c>
      <c r="T19" s="14">
        <f t="shared" si="0"/>
        <v>0.75</v>
      </c>
    </row>
    <row r="20" spans="1:20" ht="12.75">
      <c r="A20" s="11">
        <v>14</v>
      </c>
      <c r="B20" s="175" t="s">
        <v>186</v>
      </c>
      <c r="C20" s="59">
        <v>0</v>
      </c>
      <c r="D20" s="59">
        <v>0</v>
      </c>
      <c r="E20" s="32">
        <f t="shared" si="1"/>
        <v>0</v>
      </c>
      <c r="F20" s="32">
        <f>SUM('о2'!F19)</f>
        <v>4441.3</v>
      </c>
      <c r="G20" s="32">
        <f>SUM('о2'!G19)</f>
        <v>1250.7999999999997</v>
      </c>
      <c r="H20" s="81">
        <f t="shared" si="2"/>
        <v>3190.5000000000005</v>
      </c>
      <c r="I20" s="32">
        <f>SUM('о2'!C19)</f>
        <v>0</v>
      </c>
      <c r="J20" s="32">
        <f>SUM('о2'!D19)</f>
        <v>0</v>
      </c>
      <c r="K20" s="32">
        <f t="shared" si="3"/>
        <v>0</v>
      </c>
      <c r="L20" s="12">
        <f t="shared" si="4"/>
        <v>3190.5000000000005</v>
      </c>
      <c r="M20" s="53">
        <f>SUM('о8'!F19)</f>
        <v>4363.9</v>
      </c>
      <c r="N20" s="13">
        <f>SUM('о8'!G19)</f>
        <v>114.1</v>
      </c>
      <c r="O20" s="53">
        <f>SUM('о7'!H19)</f>
        <v>1136.7</v>
      </c>
      <c r="P20" s="13">
        <f t="shared" si="5"/>
        <v>3113.0999999999995</v>
      </c>
      <c r="Q20" s="16">
        <f t="shared" si="6"/>
        <v>102.48626770742992</v>
      </c>
      <c r="R20" s="1">
        <v>0</v>
      </c>
      <c r="S20" s="14">
        <v>0.75</v>
      </c>
      <c r="T20" s="14">
        <f t="shared" si="0"/>
        <v>0</v>
      </c>
    </row>
    <row r="21" spans="1:20" ht="12.75">
      <c r="A21" s="11">
        <v>15</v>
      </c>
      <c r="B21" s="175" t="s">
        <v>187</v>
      </c>
      <c r="C21" s="59">
        <v>0</v>
      </c>
      <c r="D21" s="59">
        <v>0</v>
      </c>
      <c r="E21" s="32">
        <f t="shared" si="1"/>
        <v>0</v>
      </c>
      <c r="F21" s="32">
        <f>SUM('о2'!F20)</f>
        <v>3026.3</v>
      </c>
      <c r="G21" s="32">
        <f>SUM('о2'!G20)</f>
        <v>485.49999999999983</v>
      </c>
      <c r="H21" s="81">
        <f t="shared" si="2"/>
        <v>2540.8</v>
      </c>
      <c r="I21" s="32">
        <f>SUM('о2'!C20)</f>
        <v>28</v>
      </c>
      <c r="J21" s="32">
        <f>SUM('о2'!D20)</f>
        <v>8</v>
      </c>
      <c r="K21" s="32">
        <f t="shared" si="3"/>
        <v>20</v>
      </c>
      <c r="L21" s="12">
        <f t="shared" si="4"/>
        <v>2520.8</v>
      </c>
      <c r="M21" s="53">
        <f>SUM('о8'!F20)</f>
        <v>3008.5</v>
      </c>
      <c r="N21" s="13">
        <f>SUM('о8'!G20)</f>
        <v>47.5</v>
      </c>
      <c r="O21" s="53">
        <f>SUM('о7'!H20)</f>
        <v>437.99999999999983</v>
      </c>
      <c r="P21" s="13">
        <f t="shared" si="5"/>
        <v>2523</v>
      </c>
      <c r="Q21" s="16">
        <f t="shared" si="6"/>
        <v>99.91280221957987</v>
      </c>
      <c r="R21" s="1">
        <v>0</v>
      </c>
      <c r="S21" s="14">
        <v>0.75</v>
      </c>
      <c r="T21" s="14">
        <f t="shared" si="0"/>
        <v>0</v>
      </c>
    </row>
    <row r="22" spans="1:20" ht="12.75">
      <c r="A22" s="11">
        <v>16</v>
      </c>
      <c r="B22" s="175" t="s">
        <v>188</v>
      </c>
      <c r="C22" s="59">
        <v>0</v>
      </c>
      <c r="D22" s="59">
        <v>0</v>
      </c>
      <c r="E22" s="32">
        <f t="shared" si="1"/>
        <v>0</v>
      </c>
      <c r="F22" s="32">
        <f>SUM('о2'!F21)</f>
        <v>6848</v>
      </c>
      <c r="G22" s="32">
        <f>SUM('о2'!G21)</f>
        <v>1122.3000000000002</v>
      </c>
      <c r="H22" s="81">
        <f t="shared" si="2"/>
        <v>5725.7</v>
      </c>
      <c r="I22" s="32">
        <f>SUM('о2'!C21)</f>
        <v>0</v>
      </c>
      <c r="J22" s="32">
        <f>SUM('о2'!D21)</f>
        <v>0</v>
      </c>
      <c r="K22" s="32">
        <f t="shared" si="3"/>
        <v>0</v>
      </c>
      <c r="L22" s="12">
        <f t="shared" si="4"/>
        <v>5725.7</v>
      </c>
      <c r="M22" s="53">
        <f>SUM('о8'!F21)</f>
        <v>6712.1</v>
      </c>
      <c r="N22" s="13">
        <f>SUM('о8'!G21)</f>
        <v>113.8</v>
      </c>
      <c r="O22" s="53">
        <f>SUM('о7'!H21)</f>
        <v>1008.5000000000002</v>
      </c>
      <c r="P22" s="13">
        <f t="shared" si="5"/>
        <v>5589.8</v>
      </c>
      <c r="Q22" s="16">
        <f t="shared" si="6"/>
        <v>102.43121399692296</v>
      </c>
      <c r="R22" s="1">
        <v>0</v>
      </c>
      <c r="S22" s="14">
        <v>0.75</v>
      </c>
      <c r="T22" s="14">
        <f t="shared" si="0"/>
        <v>0</v>
      </c>
    </row>
    <row r="23" spans="1:20" ht="12.75">
      <c r="A23" s="11">
        <v>17</v>
      </c>
      <c r="B23" s="175" t="s">
        <v>189</v>
      </c>
      <c r="C23" s="59">
        <v>0</v>
      </c>
      <c r="D23" s="59">
        <v>0</v>
      </c>
      <c r="E23" s="32">
        <f t="shared" si="1"/>
        <v>0</v>
      </c>
      <c r="F23" s="32">
        <f>SUM('о2'!F22)</f>
        <v>4581</v>
      </c>
      <c r="G23" s="32">
        <f>SUM('о2'!G22)</f>
        <v>1350.2999999999997</v>
      </c>
      <c r="H23" s="81">
        <f t="shared" si="2"/>
        <v>3230.7000000000003</v>
      </c>
      <c r="I23" s="32">
        <f>SUM('о2'!C22)</f>
        <v>6.1</v>
      </c>
      <c r="J23" s="32">
        <f>SUM('о2'!D22)</f>
        <v>0</v>
      </c>
      <c r="K23" s="32">
        <f t="shared" si="3"/>
        <v>6.1</v>
      </c>
      <c r="L23" s="12">
        <f t="shared" si="4"/>
        <v>3224.6000000000004</v>
      </c>
      <c r="M23" s="53">
        <f>SUM('о8'!F22)</f>
        <v>4486.5</v>
      </c>
      <c r="N23" s="13">
        <f>SUM('о8'!G22)</f>
        <v>855.2</v>
      </c>
      <c r="O23" s="53">
        <f>SUM('о7'!H22)</f>
        <v>495.0999999999997</v>
      </c>
      <c r="P23" s="13">
        <f t="shared" si="5"/>
        <v>3136.2000000000007</v>
      </c>
      <c r="Q23" s="16">
        <f t="shared" si="6"/>
        <v>102.8186977871309</v>
      </c>
      <c r="R23" s="1">
        <v>0</v>
      </c>
      <c r="S23" s="14">
        <v>0.75</v>
      </c>
      <c r="T23" s="14">
        <f t="shared" si="0"/>
        <v>0</v>
      </c>
    </row>
    <row r="24" spans="1:20" ht="12.75">
      <c r="A24" s="11">
        <v>18</v>
      </c>
      <c r="B24" s="175" t="s">
        <v>190</v>
      </c>
      <c r="C24" s="59">
        <v>0</v>
      </c>
      <c r="D24" s="59">
        <v>0</v>
      </c>
      <c r="E24" s="32">
        <f t="shared" si="1"/>
        <v>0</v>
      </c>
      <c r="F24" s="32">
        <f>SUM('о2'!F23)</f>
        <v>3192</v>
      </c>
      <c r="G24" s="32">
        <f>SUM('о2'!G23)</f>
        <v>380.8000000000002</v>
      </c>
      <c r="H24" s="81">
        <f t="shared" si="2"/>
        <v>2811.2</v>
      </c>
      <c r="I24" s="32">
        <f>SUM('о2'!C23)</f>
        <v>68</v>
      </c>
      <c r="J24" s="32">
        <f>SUM('о2'!D23)</f>
        <v>3</v>
      </c>
      <c r="K24" s="32">
        <f t="shared" si="3"/>
        <v>65</v>
      </c>
      <c r="L24" s="12">
        <f t="shared" si="4"/>
        <v>2746.2</v>
      </c>
      <c r="M24" s="53">
        <f>SUM('о8'!F23)</f>
        <v>3168.8</v>
      </c>
      <c r="N24" s="13">
        <f>SUM('о8'!G23)</f>
        <v>47.2</v>
      </c>
      <c r="O24" s="53">
        <f>SUM('о7'!H23)</f>
        <v>333.6000000000002</v>
      </c>
      <c r="P24" s="13">
        <f t="shared" si="5"/>
        <v>2788</v>
      </c>
      <c r="Q24" s="16">
        <f t="shared" si="6"/>
        <v>98.50071736011478</v>
      </c>
      <c r="R24" s="1">
        <v>1</v>
      </c>
      <c r="S24" s="14">
        <v>0.75</v>
      </c>
      <c r="T24" s="14">
        <f t="shared" si="0"/>
        <v>0.75</v>
      </c>
    </row>
    <row r="25" spans="1:20" ht="12.75">
      <c r="A25" s="11">
        <v>19</v>
      </c>
      <c r="B25" s="175" t="s">
        <v>191</v>
      </c>
      <c r="C25" s="59">
        <v>0</v>
      </c>
      <c r="D25" s="59">
        <v>0</v>
      </c>
      <c r="E25" s="32">
        <f t="shared" si="1"/>
        <v>0</v>
      </c>
      <c r="F25" s="32">
        <f>SUM('о2'!F24)</f>
        <v>9450</v>
      </c>
      <c r="G25" s="32">
        <f>SUM('о2'!G24)</f>
        <v>2248.3999999999996</v>
      </c>
      <c r="H25" s="81">
        <f t="shared" si="2"/>
        <v>7201.6</v>
      </c>
      <c r="I25" s="32">
        <f>SUM('о2'!C24)</f>
        <v>235.5</v>
      </c>
      <c r="J25" s="32">
        <f>SUM('о2'!D24)</f>
        <v>19.5</v>
      </c>
      <c r="K25" s="32">
        <f t="shared" si="3"/>
        <v>216</v>
      </c>
      <c r="L25" s="12">
        <f t="shared" si="4"/>
        <v>6985.6</v>
      </c>
      <c r="M25" s="53">
        <f>SUM('о8'!F24)</f>
        <v>9288.9</v>
      </c>
      <c r="N25" s="13">
        <f>SUM('о8'!G24)</f>
        <v>112.9</v>
      </c>
      <c r="O25" s="53">
        <f>SUM('о7'!H24)</f>
        <v>2135.4999999999995</v>
      </c>
      <c r="P25" s="13">
        <f t="shared" si="5"/>
        <v>7040.5</v>
      </c>
      <c r="Q25" s="16">
        <f t="shared" si="6"/>
        <v>99.22022583623323</v>
      </c>
      <c r="R25" s="1">
        <v>1</v>
      </c>
      <c r="S25" s="14">
        <v>0.75</v>
      </c>
      <c r="T25" s="14">
        <f t="shared" si="0"/>
        <v>0.75</v>
      </c>
    </row>
    <row r="26" spans="1:20" ht="11.25">
      <c r="A26" s="11">
        <v>20</v>
      </c>
      <c r="B26" s="47"/>
      <c r="C26" s="59"/>
      <c r="D26" s="59"/>
      <c r="E26" s="32"/>
      <c r="F26" s="32"/>
      <c r="G26" s="32"/>
      <c r="H26" s="81">
        <f t="shared" si="2"/>
        <v>0</v>
      </c>
      <c r="I26" s="32"/>
      <c r="J26" s="32"/>
      <c r="K26" s="32">
        <f t="shared" si="3"/>
        <v>0</v>
      </c>
      <c r="L26" s="12">
        <f t="shared" si="4"/>
        <v>0</v>
      </c>
      <c r="M26" s="53"/>
      <c r="N26" s="13"/>
      <c r="O26" s="53">
        <f>SUM('о7'!H25)</f>
        <v>0</v>
      </c>
      <c r="P26" s="13">
        <f t="shared" si="5"/>
        <v>0</v>
      </c>
      <c r="Q26" s="16" t="e">
        <f t="shared" si="6"/>
        <v>#DIV/0!</v>
      </c>
      <c r="R26" s="1"/>
      <c r="S26" s="14">
        <v>0.75</v>
      </c>
      <c r="T26" s="14">
        <f t="shared" si="0"/>
        <v>0</v>
      </c>
    </row>
    <row r="27" spans="1:20" ht="11.25">
      <c r="A27" s="11">
        <v>21</v>
      </c>
      <c r="B27" s="47"/>
      <c r="C27" s="59"/>
      <c r="D27" s="59"/>
      <c r="E27" s="32"/>
      <c r="F27" s="32"/>
      <c r="G27" s="32"/>
      <c r="H27" s="81">
        <f t="shared" si="2"/>
        <v>0</v>
      </c>
      <c r="I27" s="32"/>
      <c r="J27" s="32"/>
      <c r="K27" s="32">
        <f t="shared" si="3"/>
        <v>0</v>
      </c>
      <c r="L27" s="12">
        <f t="shared" si="4"/>
        <v>0</v>
      </c>
      <c r="M27" s="53"/>
      <c r="N27" s="13"/>
      <c r="O27" s="53">
        <f>SUM('о7'!H26)</f>
        <v>0</v>
      </c>
      <c r="P27" s="13">
        <f t="shared" si="5"/>
        <v>0</v>
      </c>
      <c r="Q27" s="16" t="e">
        <f t="shared" si="6"/>
        <v>#DIV/0!</v>
      </c>
      <c r="R27" s="1"/>
      <c r="S27" s="14">
        <v>0.75</v>
      </c>
      <c r="T27" s="14">
        <f t="shared" si="0"/>
        <v>0</v>
      </c>
    </row>
    <row r="28" spans="1:20" ht="11.25">
      <c r="A28" s="11">
        <v>22</v>
      </c>
      <c r="B28" s="47"/>
      <c r="C28" s="59"/>
      <c r="D28" s="59"/>
      <c r="E28" s="32"/>
      <c r="F28" s="32"/>
      <c r="G28" s="32"/>
      <c r="H28" s="81">
        <f t="shared" si="2"/>
        <v>0</v>
      </c>
      <c r="I28" s="32"/>
      <c r="J28" s="32"/>
      <c r="K28" s="32">
        <f t="shared" si="3"/>
        <v>0</v>
      </c>
      <c r="L28" s="12">
        <f t="shared" si="4"/>
        <v>0</v>
      </c>
      <c r="M28" s="54"/>
      <c r="N28" s="17"/>
      <c r="O28" s="53">
        <f>SUM('о7'!H27)</f>
        <v>0</v>
      </c>
      <c r="P28" s="13">
        <f t="shared" si="5"/>
        <v>0</v>
      </c>
      <c r="Q28" s="16" t="e">
        <f t="shared" si="6"/>
        <v>#DIV/0!</v>
      </c>
      <c r="R28" s="1"/>
      <c r="S28" s="14">
        <v>0.75</v>
      </c>
      <c r="T28" s="14">
        <f t="shared" si="0"/>
        <v>0</v>
      </c>
    </row>
    <row r="29" spans="1:20" ht="11.25">
      <c r="A29" s="11">
        <v>23</v>
      </c>
      <c r="B29" s="47"/>
      <c r="C29" s="59"/>
      <c r="D29" s="59"/>
      <c r="E29" s="32"/>
      <c r="F29" s="32"/>
      <c r="G29" s="32"/>
      <c r="H29" s="81">
        <f t="shared" si="2"/>
        <v>0</v>
      </c>
      <c r="I29" s="32"/>
      <c r="J29" s="32"/>
      <c r="K29" s="32">
        <f t="shared" si="3"/>
        <v>0</v>
      </c>
      <c r="L29" s="12">
        <f t="shared" si="4"/>
        <v>0</v>
      </c>
      <c r="M29" s="54"/>
      <c r="N29" s="17"/>
      <c r="O29" s="53">
        <f>SUM('о7'!H28)</f>
        <v>0</v>
      </c>
      <c r="P29" s="13">
        <f t="shared" si="5"/>
        <v>0</v>
      </c>
      <c r="Q29" s="16" t="e">
        <f t="shared" si="6"/>
        <v>#DIV/0!</v>
      </c>
      <c r="R29" s="1"/>
      <c r="S29" s="14">
        <v>0.75</v>
      </c>
      <c r="T29" s="14">
        <f t="shared" si="0"/>
        <v>0</v>
      </c>
    </row>
    <row r="30" spans="1:20" ht="11.25">
      <c r="A30" s="11">
        <v>24</v>
      </c>
      <c r="B30" s="47"/>
      <c r="C30" s="59"/>
      <c r="D30" s="59"/>
      <c r="E30" s="32"/>
      <c r="F30" s="32"/>
      <c r="G30" s="32"/>
      <c r="H30" s="81">
        <f t="shared" si="2"/>
        <v>0</v>
      </c>
      <c r="I30" s="32"/>
      <c r="J30" s="32"/>
      <c r="K30" s="32">
        <f t="shared" si="3"/>
        <v>0</v>
      </c>
      <c r="L30" s="12">
        <f t="shared" si="4"/>
        <v>0</v>
      </c>
      <c r="M30" s="54"/>
      <c r="N30" s="17"/>
      <c r="O30" s="53">
        <f>SUM('о7'!H29)</f>
        <v>0</v>
      </c>
      <c r="P30" s="13">
        <f t="shared" si="5"/>
        <v>0</v>
      </c>
      <c r="Q30" s="16" t="e">
        <f t="shared" si="6"/>
        <v>#DIV/0!</v>
      </c>
      <c r="R30" s="1"/>
      <c r="S30" s="14">
        <v>0.75</v>
      </c>
      <c r="T30" s="14">
        <f t="shared" si="0"/>
        <v>0</v>
      </c>
    </row>
    <row r="31" spans="1:20" ht="11.25">
      <c r="A31" s="249" t="s">
        <v>39</v>
      </c>
      <c r="B31" s="250"/>
      <c r="C31" s="29">
        <f aca="true" t="shared" si="7" ref="C31:P31">SUM(C7:C30)</f>
        <v>0</v>
      </c>
      <c r="D31" s="29">
        <f t="shared" si="7"/>
        <v>0</v>
      </c>
      <c r="E31" s="29">
        <f t="shared" si="7"/>
        <v>0</v>
      </c>
      <c r="F31" s="29">
        <f t="shared" si="7"/>
        <v>87887.3</v>
      </c>
      <c r="G31" s="29">
        <f t="shared" si="7"/>
        <v>17735.299999999996</v>
      </c>
      <c r="H31" s="82">
        <f t="shared" si="7"/>
        <v>70152</v>
      </c>
      <c r="I31" s="29">
        <f t="shared" si="7"/>
        <v>8213.900000000001</v>
      </c>
      <c r="J31" s="29">
        <f t="shared" si="7"/>
        <v>4328</v>
      </c>
      <c r="K31" s="29">
        <f t="shared" si="7"/>
        <v>3885.9000000000005</v>
      </c>
      <c r="L31" s="18">
        <f t="shared" si="7"/>
        <v>66266.09999999999</v>
      </c>
      <c r="M31" s="18">
        <f t="shared" si="7"/>
        <v>86213.7</v>
      </c>
      <c r="N31" s="55">
        <f t="shared" si="7"/>
        <v>5482.5</v>
      </c>
      <c r="O31" s="185">
        <f>SUM('о7'!H30)</f>
        <v>13197.8</v>
      </c>
      <c r="P31" s="51">
        <f t="shared" si="7"/>
        <v>67533.4</v>
      </c>
      <c r="Q31" s="30" t="s">
        <v>8</v>
      </c>
      <c r="R31" s="38" t="s">
        <v>8</v>
      </c>
      <c r="S31" s="19">
        <v>0.75</v>
      </c>
      <c r="T31" s="39" t="s">
        <v>8</v>
      </c>
    </row>
    <row r="32" spans="1:19" s="24" customFormat="1" ht="11.25">
      <c r="A32" s="20"/>
      <c r="B32" s="21"/>
      <c r="C32" s="21"/>
      <c r="D32" s="21"/>
      <c r="E32" s="21"/>
      <c r="F32" s="21"/>
      <c r="G32" s="21"/>
      <c r="H32" s="78"/>
      <c r="I32" s="21"/>
      <c r="J32" s="21"/>
      <c r="K32" s="21"/>
      <c r="L32" s="21"/>
      <c r="M32" s="22"/>
      <c r="N32" s="22"/>
      <c r="O32" s="22"/>
      <c r="P32" s="22"/>
      <c r="Q32" s="21"/>
      <c r="R32" s="219"/>
      <c r="S32" s="220"/>
    </row>
    <row r="33" spans="1:19" s="24" customFormat="1" ht="11.25">
      <c r="A33" s="20"/>
      <c r="B33" s="21"/>
      <c r="C33" s="21"/>
      <c r="D33" s="21"/>
      <c r="E33" s="21"/>
      <c r="F33" s="21"/>
      <c r="G33" s="21"/>
      <c r="H33" s="78"/>
      <c r="I33" s="21"/>
      <c r="J33" s="21"/>
      <c r="K33" s="21"/>
      <c r="L33" s="21"/>
      <c r="M33" s="22"/>
      <c r="N33" s="22"/>
      <c r="O33" s="22"/>
      <c r="P33" s="22"/>
      <c r="Q33" s="21"/>
      <c r="R33" s="219"/>
      <c r="S33" s="220"/>
    </row>
    <row r="34" spans="1:19" s="24" customFormat="1" ht="11.25">
      <c r="A34" s="20"/>
      <c r="B34" s="21"/>
      <c r="C34" s="21"/>
      <c r="D34" s="21"/>
      <c r="E34" s="21"/>
      <c r="F34" s="21"/>
      <c r="G34" s="21"/>
      <c r="H34" s="78"/>
      <c r="I34" s="21"/>
      <c r="J34" s="21"/>
      <c r="K34" s="21"/>
      <c r="L34" s="21"/>
      <c r="M34" s="22"/>
      <c r="N34" s="22"/>
      <c r="O34" s="22"/>
      <c r="P34" s="22"/>
      <c r="Q34" s="21"/>
      <c r="R34" s="219"/>
      <c r="S34" s="220"/>
    </row>
    <row r="35" spans="1:19" s="24" customFormat="1" ht="11.25">
      <c r="A35" s="20"/>
      <c r="B35" s="21"/>
      <c r="C35" s="21"/>
      <c r="D35" s="21"/>
      <c r="E35" s="21"/>
      <c r="F35" s="21"/>
      <c r="G35" s="21"/>
      <c r="H35" s="78"/>
      <c r="I35" s="21"/>
      <c r="J35" s="21"/>
      <c r="K35" s="243"/>
      <c r="L35" s="243"/>
      <c r="M35" s="243"/>
      <c r="N35" s="21"/>
      <c r="O35" s="22"/>
      <c r="P35" s="21"/>
      <c r="Q35" s="25"/>
      <c r="R35" s="219"/>
      <c r="S35" s="220"/>
    </row>
    <row r="36" spans="1:19" s="24" customFormat="1" ht="11.25">
      <c r="A36" s="20"/>
      <c r="B36" s="21"/>
      <c r="C36" s="243"/>
      <c r="D36" s="243"/>
      <c r="E36" s="243"/>
      <c r="F36" s="21"/>
      <c r="G36" s="22"/>
      <c r="H36" s="21"/>
      <c r="I36" s="21"/>
      <c r="J36" s="21"/>
      <c r="K36" s="243"/>
      <c r="L36" s="243"/>
      <c r="M36" s="243"/>
      <c r="N36" s="21"/>
      <c r="O36" s="22"/>
      <c r="P36" s="25"/>
      <c r="Q36" s="21"/>
      <c r="R36" s="219"/>
      <c r="S36" s="220"/>
    </row>
    <row r="37" spans="1:19" s="24" customFormat="1" ht="11.25">
      <c r="A37" s="20"/>
      <c r="B37" s="21"/>
      <c r="C37" s="243"/>
      <c r="D37" s="243"/>
      <c r="E37" s="243"/>
      <c r="F37" s="21"/>
      <c r="G37" s="22"/>
      <c r="H37" s="25"/>
      <c r="I37" s="21"/>
      <c r="J37" s="21"/>
      <c r="K37" s="21"/>
      <c r="L37" s="21"/>
      <c r="M37" s="22"/>
      <c r="N37" s="22"/>
      <c r="O37" s="22"/>
      <c r="P37" s="22"/>
      <c r="Q37" s="21"/>
      <c r="R37" s="219"/>
      <c r="S37" s="220"/>
    </row>
    <row r="38" spans="1:19" s="24" customFormat="1" ht="11.25">
      <c r="A38" s="20"/>
      <c r="B38" s="21"/>
      <c r="C38" s="21"/>
      <c r="D38" s="21"/>
      <c r="E38" s="21"/>
      <c r="F38" s="21"/>
      <c r="G38" s="21"/>
      <c r="H38" s="78"/>
      <c r="I38" s="21"/>
      <c r="J38" s="21"/>
      <c r="K38" s="21"/>
      <c r="L38" s="21"/>
      <c r="M38" s="22"/>
      <c r="N38" s="22"/>
      <c r="O38" s="22"/>
      <c r="P38" s="22"/>
      <c r="Q38" s="21"/>
      <c r="R38" s="219"/>
      <c r="S38" s="220"/>
    </row>
    <row r="39" spans="1:19" s="24" customFormat="1" ht="11.25">
      <c r="A39" s="23"/>
      <c r="H39" s="78"/>
      <c r="M39" s="22"/>
      <c r="N39" s="22"/>
      <c r="O39" s="22"/>
      <c r="P39" s="22"/>
      <c r="R39" s="219"/>
      <c r="S39" s="220"/>
    </row>
    <row r="40" spans="1:19" s="24" customFormat="1" ht="11.25">
      <c r="A40" s="23"/>
      <c r="H40" s="78"/>
      <c r="M40" s="22"/>
      <c r="N40" s="22"/>
      <c r="O40" s="22"/>
      <c r="P40" s="22"/>
      <c r="R40" s="219"/>
      <c r="S40" s="220"/>
    </row>
    <row r="41" spans="1:19" s="24" customFormat="1" ht="11.25">
      <c r="A41" s="23"/>
      <c r="H41" s="78"/>
      <c r="M41" s="22"/>
      <c r="N41" s="22"/>
      <c r="O41" s="22"/>
      <c r="P41" s="22"/>
      <c r="R41" s="219"/>
      <c r="S41" s="220"/>
    </row>
    <row r="42" spans="1:19" s="24" customFormat="1" ht="11.25">
      <c r="A42" s="23"/>
      <c r="H42" s="78"/>
      <c r="R42" s="219"/>
      <c r="S42" s="220"/>
    </row>
    <row r="43" spans="1:19" s="24" customFormat="1" ht="11.25">
      <c r="A43" s="23"/>
      <c r="H43" s="78"/>
      <c r="R43" s="219"/>
      <c r="S43" s="220"/>
    </row>
  </sheetData>
  <mergeCells count="10">
    <mergeCell ref="R4:R5"/>
    <mergeCell ref="S4:S5"/>
    <mergeCell ref="C2:K2"/>
    <mergeCell ref="A31:B31"/>
    <mergeCell ref="A4:A5"/>
    <mergeCell ref="B4:B5"/>
    <mergeCell ref="K35:M35"/>
    <mergeCell ref="K36:M36"/>
    <mergeCell ref="C36:E36"/>
    <mergeCell ref="C37:E37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view="pageBreakPreview" zoomScaleSheetLayoutView="100" workbookViewId="0" topLeftCell="C1">
      <selection activeCell="J3" sqref="J3:J4"/>
    </sheetView>
  </sheetViews>
  <sheetFormatPr defaultColWidth="9.00390625" defaultRowHeight="12.75"/>
  <cols>
    <col min="1" max="1" width="3.125" style="1" customWidth="1"/>
    <col min="2" max="2" width="43.00390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213" customWidth="1"/>
    <col min="11" max="11" width="14.125" style="214" customWidth="1"/>
    <col min="12" max="12" width="13.375" style="2" customWidth="1"/>
    <col min="13" max="16384" width="9.125" style="2" customWidth="1"/>
  </cols>
  <sheetData>
    <row r="1" spans="1:12" ht="40.5" customHeight="1">
      <c r="A1" s="256" t="s">
        <v>137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23" t="s">
        <v>13</v>
      </c>
      <c r="B3" s="249" t="s">
        <v>102</v>
      </c>
      <c r="C3" s="27" t="s">
        <v>138</v>
      </c>
      <c r="D3" s="26"/>
      <c r="E3" s="26"/>
      <c r="F3" s="35" t="s">
        <v>218</v>
      </c>
      <c r="G3" s="35" t="s">
        <v>217</v>
      </c>
      <c r="H3" s="28" t="s">
        <v>150</v>
      </c>
      <c r="I3" s="5" t="s">
        <v>24</v>
      </c>
      <c r="J3" s="224" t="s">
        <v>11</v>
      </c>
      <c r="K3" s="224" t="s">
        <v>12</v>
      </c>
      <c r="L3" s="6" t="s">
        <v>6</v>
      </c>
    </row>
    <row r="4" spans="1:12" s="10" customFormat="1" ht="42.75" customHeight="1">
      <c r="A4" s="223"/>
      <c r="B4" s="249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51"/>
      <c r="K4" s="251"/>
      <c r="L4" s="9" t="s">
        <v>29</v>
      </c>
    </row>
    <row r="5" spans="1:12" s="10" customFormat="1" ht="12" customHeight="1">
      <c r="A5" s="48">
        <v>1</v>
      </c>
      <c r="B5" s="48">
        <v>2</v>
      </c>
      <c r="C5" s="125">
        <v>3</v>
      </c>
      <c r="D5" s="50"/>
      <c r="E5" s="50"/>
      <c r="F5" s="183">
        <v>4</v>
      </c>
      <c r="G5" s="183">
        <v>5</v>
      </c>
      <c r="H5" s="183">
        <v>6</v>
      </c>
      <c r="I5" s="183">
        <v>7</v>
      </c>
      <c r="J5" s="183">
        <v>8</v>
      </c>
      <c r="K5" s="183">
        <v>9</v>
      </c>
      <c r="L5" s="183">
        <v>10</v>
      </c>
    </row>
    <row r="6" spans="1:12" ht="12.75">
      <c r="A6" s="11">
        <v>1</v>
      </c>
      <c r="B6" s="175" t="s">
        <v>173</v>
      </c>
      <c r="C6" s="184">
        <v>-78.1</v>
      </c>
      <c r="D6" s="185"/>
      <c r="E6" s="185"/>
      <c r="F6" s="185">
        <f>SUM('о1 '!D8)</f>
        <v>654.1</v>
      </c>
      <c r="G6" s="185">
        <f>SUM('о1 '!E8)</f>
        <v>291.4</v>
      </c>
      <c r="H6" s="185">
        <f>F6+G6</f>
        <v>945.5</v>
      </c>
      <c r="I6" s="186">
        <f>C6/H6*100</f>
        <v>-8.260179799048121</v>
      </c>
      <c r="J6" s="234">
        <v>0</v>
      </c>
      <c r="K6" s="19">
        <v>0.75</v>
      </c>
      <c r="L6" s="19">
        <f aca="true" t="shared" si="0" ref="L6:L24">J6*K6</f>
        <v>0</v>
      </c>
    </row>
    <row r="7" spans="1:12" ht="12" customHeight="1">
      <c r="A7" s="11">
        <v>2</v>
      </c>
      <c r="B7" s="175" t="s">
        <v>174</v>
      </c>
      <c r="C7" s="184">
        <v>-15.1</v>
      </c>
      <c r="D7" s="185"/>
      <c r="E7" s="185"/>
      <c r="F7" s="185">
        <f>SUM('о1 '!D9)</f>
        <v>292.5</v>
      </c>
      <c r="G7" s="185">
        <f>SUM('о1 '!E9)</f>
        <v>256</v>
      </c>
      <c r="H7" s="185">
        <f aca="true" t="shared" si="1" ref="H7:H24">F7+G7</f>
        <v>548.5</v>
      </c>
      <c r="I7" s="186">
        <f aca="true" t="shared" si="2" ref="I7:I24">C7/H7*100</f>
        <v>-2.752962625341841</v>
      </c>
      <c r="J7" s="234">
        <v>1</v>
      </c>
      <c r="K7" s="19">
        <v>0.75</v>
      </c>
      <c r="L7" s="19">
        <f t="shared" si="0"/>
        <v>0.75</v>
      </c>
    </row>
    <row r="8" spans="1:12" ht="12.75">
      <c r="A8" s="11">
        <v>3</v>
      </c>
      <c r="B8" s="175" t="s">
        <v>175</v>
      </c>
      <c r="C8" s="184">
        <v>-937</v>
      </c>
      <c r="D8" s="185"/>
      <c r="E8" s="185"/>
      <c r="F8" s="185">
        <f>SUM('о1 '!D10)</f>
        <v>8976.6</v>
      </c>
      <c r="G8" s="185">
        <f>SUM('о1 '!E10)</f>
        <v>2333.6</v>
      </c>
      <c r="H8" s="185">
        <f t="shared" si="1"/>
        <v>11310.2</v>
      </c>
      <c r="I8" s="186">
        <f t="shared" si="2"/>
        <v>-8.284557302258138</v>
      </c>
      <c r="J8" s="234">
        <v>0</v>
      </c>
      <c r="K8" s="19">
        <v>0.75</v>
      </c>
      <c r="L8" s="19">
        <f t="shared" si="0"/>
        <v>0</v>
      </c>
    </row>
    <row r="9" spans="1:12" ht="12.75">
      <c r="A9" s="11">
        <v>4</v>
      </c>
      <c r="B9" s="175" t="s">
        <v>176</v>
      </c>
      <c r="C9" s="184">
        <v>-29.4</v>
      </c>
      <c r="D9" s="185"/>
      <c r="E9" s="185"/>
      <c r="F9" s="185">
        <f>SUM('о1 '!D11)</f>
        <v>247</v>
      </c>
      <c r="G9" s="185">
        <f>SUM('о1 '!E11)</f>
        <v>334.3</v>
      </c>
      <c r="H9" s="185">
        <f t="shared" si="1"/>
        <v>581.3</v>
      </c>
      <c r="I9" s="186">
        <f t="shared" si="2"/>
        <v>-5.057629451230001</v>
      </c>
      <c r="J9" s="234">
        <v>0</v>
      </c>
      <c r="K9" s="19">
        <v>0.75</v>
      </c>
      <c r="L9" s="19">
        <f t="shared" si="0"/>
        <v>0</v>
      </c>
    </row>
    <row r="10" spans="1:12" ht="12.75">
      <c r="A10" s="11">
        <v>5</v>
      </c>
      <c r="B10" s="175" t="s">
        <v>177</v>
      </c>
      <c r="C10" s="184">
        <v>-109</v>
      </c>
      <c r="D10" s="185"/>
      <c r="E10" s="185"/>
      <c r="F10" s="185">
        <f>SUM('о1 '!D12)</f>
        <v>711.5</v>
      </c>
      <c r="G10" s="185">
        <f>SUM('о1 '!E12)</f>
        <v>322</v>
      </c>
      <c r="H10" s="185">
        <f t="shared" si="1"/>
        <v>1033.5</v>
      </c>
      <c r="I10" s="186">
        <f t="shared" si="2"/>
        <v>-10.546686018384131</v>
      </c>
      <c r="J10" s="234">
        <v>0</v>
      </c>
      <c r="K10" s="19">
        <v>0.75</v>
      </c>
      <c r="L10" s="19">
        <f t="shared" si="0"/>
        <v>0</v>
      </c>
    </row>
    <row r="11" spans="1:12" ht="15" customHeight="1">
      <c r="A11" s="11">
        <v>6</v>
      </c>
      <c r="B11" s="175" t="s">
        <v>178</v>
      </c>
      <c r="C11" s="184">
        <v>-22.7</v>
      </c>
      <c r="D11" s="185"/>
      <c r="E11" s="185"/>
      <c r="F11" s="185">
        <f>SUM('о1 '!D13)</f>
        <v>210.9</v>
      </c>
      <c r="G11" s="185">
        <f>SUM('о1 '!E13)</f>
        <v>335.3</v>
      </c>
      <c r="H11" s="185">
        <f t="shared" si="1"/>
        <v>546.2</v>
      </c>
      <c r="I11" s="186">
        <f t="shared" si="2"/>
        <v>-4.1559868180153785</v>
      </c>
      <c r="J11" s="234">
        <v>0</v>
      </c>
      <c r="K11" s="19">
        <v>0.75</v>
      </c>
      <c r="L11" s="19">
        <f t="shared" si="0"/>
        <v>0</v>
      </c>
    </row>
    <row r="12" spans="1:12" ht="12.75">
      <c r="A12" s="11">
        <v>7</v>
      </c>
      <c r="B12" s="175" t="s">
        <v>179</v>
      </c>
      <c r="C12" s="184">
        <v>-24.2</v>
      </c>
      <c r="D12" s="185"/>
      <c r="E12" s="185"/>
      <c r="F12" s="185">
        <f>SUM('о1 '!D14)</f>
        <v>428.6</v>
      </c>
      <c r="G12" s="185">
        <f>SUM('о1 '!E14)</f>
        <v>6</v>
      </c>
      <c r="H12" s="185">
        <f t="shared" si="1"/>
        <v>434.6</v>
      </c>
      <c r="I12" s="186">
        <f t="shared" si="2"/>
        <v>-5.568338702254946</v>
      </c>
      <c r="J12" s="234">
        <v>1</v>
      </c>
      <c r="K12" s="19">
        <v>0.75</v>
      </c>
      <c r="L12" s="19">
        <f t="shared" si="0"/>
        <v>0.75</v>
      </c>
    </row>
    <row r="13" spans="1:12" ht="12.75">
      <c r="A13" s="11">
        <v>8</v>
      </c>
      <c r="B13" s="175" t="s">
        <v>180</v>
      </c>
      <c r="C13" s="184">
        <v>-20.1</v>
      </c>
      <c r="D13" s="185"/>
      <c r="E13" s="185"/>
      <c r="F13" s="185">
        <f>SUM('о1 '!D15)</f>
        <v>537.4</v>
      </c>
      <c r="G13" s="185">
        <f>SUM('о1 '!E15)</f>
        <v>173.9</v>
      </c>
      <c r="H13" s="185">
        <f t="shared" si="1"/>
        <v>711.3</v>
      </c>
      <c r="I13" s="186">
        <f t="shared" si="2"/>
        <v>-2.8258118937157324</v>
      </c>
      <c r="J13" s="234">
        <v>1</v>
      </c>
      <c r="K13" s="19">
        <v>0.75</v>
      </c>
      <c r="L13" s="19">
        <f t="shared" si="0"/>
        <v>0.75</v>
      </c>
    </row>
    <row r="14" spans="1:12" ht="12.75">
      <c r="A14" s="11">
        <v>9</v>
      </c>
      <c r="B14" s="175" t="s">
        <v>181</v>
      </c>
      <c r="C14" s="184">
        <v>-40.5</v>
      </c>
      <c r="D14" s="185"/>
      <c r="E14" s="185"/>
      <c r="F14" s="185">
        <f>SUM('о1 '!D16)</f>
        <v>776.6</v>
      </c>
      <c r="G14" s="185">
        <f>SUM('о1 '!E16)</f>
        <v>343.9</v>
      </c>
      <c r="H14" s="185">
        <f t="shared" si="1"/>
        <v>1120.5</v>
      </c>
      <c r="I14" s="186">
        <f t="shared" si="2"/>
        <v>-3.614457831325301</v>
      </c>
      <c r="J14" s="234">
        <v>1</v>
      </c>
      <c r="K14" s="19">
        <v>0.75</v>
      </c>
      <c r="L14" s="19">
        <f t="shared" si="0"/>
        <v>0.75</v>
      </c>
    </row>
    <row r="15" spans="1:12" ht="16.5" customHeight="1">
      <c r="A15" s="11">
        <v>10</v>
      </c>
      <c r="B15" s="175" t="s">
        <v>182</v>
      </c>
      <c r="C15" s="185">
        <v>-61.4</v>
      </c>
      <c r="D15" s="185"/>
      <c r="E15" s="185"/>
      <c r="F15" s="185">
        <f>SUM('о1 '!D17)</f>
        <v>793.5</v>
      </c>
      <c r="G15" s="185">
        <f>SUM('о1 '!E17)</f>
        <v>372.6</v>
      </c>
      <c r="H15" s="185">
        <f t="shared" si="1"/>
        <v>1166.1</v>
      </c>
      <c r="I15" s="186">
        <f t="shared" si="2"/>
        <v>-5.265414629963125</v>
      </c>
      <c r="J15" s="234">
        <v>1</v>
      </c>
      <c r="K15" s="19">
        <v>0.75</v>
      </c>
      <c r="L15" s="19">
        <f t="shared" si="0"/>
        <v>0.75</v>
      </c>
    </row>
    <row r="16" spans="1:12" ht="12.75">
      <c r="A16" s="11">
        <v>11</v>
      </c>
      <c r="B16" s="175" t="s">
        <v>183</v>
      </c>
      <c r="C16" s="184">
        <v>-116.7</v>
      </c>
      <c r="D16" s="185"/>
      <c r="E16" s="185"/>
      <c r="F16" s="185">
        <f>SUM('о1 '!D18)</f>
        <v>925.4</v>
      </c>
      <c r="G16" s="185">
        <f>SUM('о1 '!E18)</f>
        <v>280.9</v>
      </c>
      <c r="H16" s="185">
        <f t="shared" si="1"/>
        <v>1206.3</v>
      </c>
      <c r="I16" s="186">
        <f t="shared" si="2"/>
        <v>-9.674210395424025</v>
      </c>
      <c r="J16" s="234">
        <v>0</v>
      </c>
      <c r="K16" s="19">
        <v>0.75</v>
      </c>
      <c r="L16" s="19">
        <f t="shared" si="0"/>
        <v>0</v>
      </c>
    </row>
    <row r="17" spans="1:12" ht="12.75">
      <c r="A17" s="11">
        <v>12</v>
      </c>
      <c r="B17" s="175" t="s">
        <v>184</v>
      </c>
      <c r="C17" s="184">
        <v>-19.8</v>
      </c>
      <c r="D17" s="185"/>
      <c r="E17" s="185"/>
      <c r="F17" s="185">
        <f>SUM('о1 '!D19)</f>
        <v>258.9</v>
      </c>
      <c r="G17" s="185">
        <f>SUM('о1 '!E19)</f>
        <v>175</v>
      </c>
      <c r="H17" s="185">
        <f t="shared" si="1"/>
        <v>433.9</v>
      </c>
      <c r="I17" s="186">
        <f t="shared" si="2"/>
        <v>-4.563263424752248</v>
      </c>
      <c r="J17" s="234">
        <v>1</v>
      </c>
      <c r="K17" s="19">
        <v>0.75</v>
      </c>
      <c r="L17" s="19">
        <f t="shared" si="0"/>
        <v>0.75</v>
      </c>
    </row>
    <row r="18" spans="1:12" ht="12.75">
      <c r="A18" s="11">
        <v>13</v>
      </c>
      <c r="B18" s="175" t="s">
        <v>185</v>
      </c>
      <c r="C18" s="184">
        <v>-18</v>
      </c>
      <c r="D18" s="185"/>
      <c r="E18" s="185"/>
      <c r="F18" s="185">
        <f>SUM('о1 '!D20)</f>
        <v>601</v>
      </c>
      <c r="G18" s="185">
        <f>SUM('о1 '!E20)</f>
        <v>264</v>
      </c>
      <c r="H18" s="185">
        <f t="shared" si="1"/>
        <v>865</v>
      </c>
      <c r="I18" s="186">
        <f t="shared" si="2"/>
        <v>-2.0809248554913293</v>
      </c>
      <c r="J18" s="234">
        <v>1</v>
      </c>
      <c r="K18" s="19">
        <v>0.75</v>
      </c>
      <c r="L18" s="19">
        <f t="shared" si="0"/>
        <v>0.75</v>
      </c>
    </row>
    <row r="19" spans="1:12" ht="12.75">
      <c r="A19" s="11">
        <v>14</v>
      </c>
      <c r="B19" s="175" t="s">
        <v>186</v>
      </c>
      <c r="C19" s="184">
        <v>-77.7</v>
      </c>
      <c r="D19" s="185"/>
      <c r="E19" s="185"/>
      <c r="F19" s="185">
        <f>SUM('о1 '!D21)</f>
        <v>635.9</v>
      </c>
      <c r="G19" s="185">
        <f>SUM('о1 '!E21)</f>
        <v>173.9</v>
      </c>
      <c r="H19" s="185">
        <f t="shared" si="1"/>
        <v>809.8</v>
      </c>
      <c r="I19" s="186">
        <f t="shared" si="2"/>
        <v>-9.59496171894295</v>
      </c>
      <c r="J19" s="234">
        <v>0</v>
      </c>
      <c r="K19" s="19">
        <v>0.75</v>
      </c>
      <c r="L19" s="19">
        <f t="shared" si="0"/>
        <v>0</v>
      </c>
    </row>
    <row r="20" spans="1:12" ht="12.75">
      <c r="A20" s="11">
        <v>15</v>
      </c>
      <c r="B20" s="175" t="s">
        <v>187</v>
      </c>
      <c r="C20" s="184">
        <v>-17.9</v>
      </c>
      <c r="D20" s="185"/>
      <c r="E20" s="185"/>
      <c r="F20" s="185">
        <f>SUM('о1 '!D22)</f>
        <v>332.1</v>
      </c>
      <c r="G20" s="185">
        <f>SUM('о1 '!E22)</f>
        <v>440.9</v>
      </c>
      <c r="H20" s="185">
        <f t="shared" si="1"/>
        <v>773</v>
      </c>
      <c r="I20" s="186">
        <f t="shared" si="2"/>
        <v>-2.315653298835705</v>
      </c>
      <c r="J20" s="234">
        <v>1</v>
      </c>
      <c r="K20" s="19">
        <v>0.75</v>
      </c>
      <c r="L20" s="19">
        <f t="shared" si="0"/>
        <v>0.75</v>
      </c>
    </row>
    <row r="21" spans="1:12" ht="12.75">
      <c r="A21" s="11">
        <v>16</v>
      </c>
      <c r="B21" s="175" t="s">
        <v>188</v>
      </c>
      <c r="C21" s="184">
        <v>-135.7</v>
      </c>
      <c r="D21" s="185"/>
      <c r="E21" s="185"/>
      <c r="F21" s="185">
        <f>SUM('о1 '!D23)</f>
        <v>1371</v>
      </c>
      <c r="G21" s="185">
        <f>SUM('о1 '!E23)</f>
        <v>360.8</v>
      </c>
      <c r="H21" s="185">
        <f t="shared" si="1"/>
        <v>1731.8</v>
      </c>
      <c r="I21" s="186">
        <f t="shared" si="2"/>
        <v>-7.8357778034415055</v>
      </c>
      <c r="J21" s="234">
        <v>1</v>
      </c>
      <c r="K21" s="19">
        <v>0.75</v>
      </c>
      <c r="L21" s="19">
        <f t="shared" si="0"/>
        <v>0.75</v>
      </c>
    </row>
    <row r="22" spans="1:12" ht="12.75">
      <c r="A22" s="11">
        <v>17</v>
      </c>
      <c r="B22" s="175" t="s">
        <v>189</v>
      </c>
      <c r="C22" s="184">
        <v>-94.3</v>
      </c>
      <c r="D22" s="185"/>
      <c r="E22" s="185"/>
      <c r="F22" s="185">
        <f>SUM('о1 '!D24)</f>
        <v>1266.3</v>
      </c>
      <c r="G22" s="185">
        <f>SUM('о1 '!E24)</f>
        <v>263.9</v>
      </c>
      <c r="H22" s="185">
        <f t="shared" si="1"/>
        <v>1530.1999999999998</v>
      </c>
      <c r="I22" s="186">
        <f t="shared" si="2"/>
        <v>-6.162593125081689</v>
      </c>
      <c r="J22" s="234">
        <v>1</v>
      </c>
      <c r="K22" s="19">
        <v>0.75</v>
      </c>
      <c r="L22" s="19">
        <f t="shared" si="0"/>
        <v>0.75</v>
      </c>
    </row>
    <row r="23" spans="1:12" ht="12.75">
      <c r="A23" s="11">
        <v>18</v>
      </c>
      <c r="B23" s="175" t="s">
        <v>190</v>
      </c>
      <c r="C23" s="184">
        <v>-23.2</v>
      </c>
      <c r="D23" s="185"/>
      <c r="E23" s="185"/>
      <c r="F23" s="185">
        <f>SUM('о1 '!D25)</f>
        <v>276.4</v>
      </c>
      <c r="G23" s="185">
        <f>SUM('о1 '!E25)</f>
        <v>261</v>
      </c>
      <c r="H23" s="185">
        <f t="shared" si="1"/>
        <v>537.4</v>
      </c>
      <c r="I23" s="186">
        <f t="shared" si="2"/>
        <v>-4.317082247860067</v>
      </c>
      <c r="J23" s="234">
        <v>1</v>
      </c>
      <c r="K23" s="19">
        <v>0.75</v>
      </c>
      <c r="L23" s="19">
        <f t="shared" si="0"/>
        <v>0.75</v>
      </c>
    </row>
    <row r="24" spans="1:12" ht="12.75">
      <c r="A24" s="11">
        <v>19</v>
      </c>
      <c r="B24" s="188" t="s">
        <v>191</v>
      </c>
      <c r="C24" s="184">
        <v>-160.7</v>
      </c>
      <c r="D24" s="189"/>
      <c r="E24" s="185"/>
      <c r="F24" s="191">
        <f>SUM('о1 '!D26)</f>
        <v>1975.7</v>
      </c>
      <c r="G24" s="185">
        <f>SUM('о1 '!E26)</f>
        <v>356.8</v>
      </c>
      <c r="H24" s="192">
        <f t="shared" si="1"/>
        <v>2332.5</v>
      </c>
      <c r="I24" s="186">
        <f t="shared" si="2"/>
        <v>-6.889603429796355</v>
      </c>
      <c r="J24" s="235">
        <v>1</v>
      </c>
      <c r="K24" s="19">
        <v>0.75</v>
      </c>
      <c r="L24" s="19">
        <f t="shared" si="0"/>
        <v>0.75</v>
      </c>
    </row>
    <row r="25" spans="1:12" ht="11.25">
      <c r="A25" s="11">
        <v>20</v>
      </c>
      <c r="B25" s="15"/>
      <c r="C25" s="12"/>
      <c r="D25" s="176"/>
      <c r="E25" s="176"/>
      <c r="F25" s="176"/>
      <c r="G25" s="53"/>
      <c r="H25" s="176"/>
      <c r="I25" s="16"/>
      <c r="J25" s="23"/>
      <c r="K25" s="37"/>
      <c r="L25" s="187"/>
    </row>
    <row r="26" spans="1:12" ht="11.25">
      <c r="A26" s="11">
        <v>21</v>
      </c>
      <c r="B26" s="15"/>
      <c r="C26" s="12"/>
      <c r="D26" s="176"/>
      <c r="E26" s="176"/>
      <c r="F26" s="176"/>
      <c r="G26" s="53"/>
      <c r="H26" s="176"/>
      <c r="I26" s="16"/>
      <c r="J26" s="23"/>
      <c r="K26" s="14"/>
      <c r="L26" s="187"/>
    </row>
    <row r="27" spans="1:12" ht="11.25">
      <c r="A27" s="11">
        <v>22</v>
      </c>
      <c r="B27" s="15"/>
      <c r="C27" s="12"/>
      <c r="D27" s="123"/>
      <c r="E27" s="123"/>
      <c r="F27" s="155"/>
      <c r="G27" s="60"/>
      <c r="H27" s="176"/>
      <c r="I27" s="16"/>
      <c r="J27" s="23"/>
      <c r="K27" s="14"/>
      <c r="L27" s="187"/>
    </row>
    <row r="28" spans="1:12" ht="11.25">
      <c r="A28" s="11">
        <v>23</v>
      </c>
      <c r="B28" s="15"/>
      <c r="C28" s="12"/>
      <c r="D28" s="123"/>
      <c r="E28" s="123"/>
      <c r="F28" s="123"/>
      <c r="G28" s="54"/>
      <c r="H28" s="176"/>
      <c r="I28" s="16"/>
      <c r="J28" s="23"/>
      <c r="K28" s="14"/>
      <c r="L28" s="187"/>
    </row>
    <row r="29" spans="1:12" ht="11.25">
      <c r="A29" s="11">
        <v>24</v>
      </c>
      <c r="B29" s="15"/>
      <c r="C29" s="190"/>
      <c r="D29" s="123"/>
      <c r="E29" s="123"/>
      <c r="F29" s="123"/>
      <c r="G29" s="177"/>
      <c r="H29" s="176"/>
      <c r="I29" s="193"/>
      <c r="J29" s="23"/>
      <c r="K29" s="236"/>
      <c r="L29" s="187"/>
    </row>
    <row r="30" spans="1:12" ht="11.25">
      <c r="A30" s="249" t="s">
        <v>39</v>
      </c>
      <c r="B30" s="250"/>
      <c r="C30" s="18">
        <f>SUM(C6:C24)</f>
        <v>-2001.5000000000005</v>
      </c>
      <c r="D30" s="18">
        <f>SUM(D6:D29)</f>
        <v>0</v>
      </c>
      <c r="E30" s="18">
        <f>SUM(E6:E29)</f>
        <v>0</v>
      </c>
      <c r="F30" s="31">
        <f>SUM(F6:F29)</f>
        <v>21271.4</v>
      </c>
      <c r="G30" s="18">
        <f>SUM(G6:G29)</f>
        <v>7346.2</v>
      </c>
      <c r="H30" s="51">
        <f>SUM(H6:H29)</f>
        <v>28617.6</v>
      </c>
      <c r="I30" s="30" t="s">
        <v>8</v>
      </c>
      <c r="J30" s="38" t="s">
        <v>8</v>
      </c>
      <c r="K30" s="19">
        <v>0.75</v>
      </c>
      <c r="L30" s="39" t="s">
        <v>8</v>
      </c>
    </row>
    <row r="31" spans="1:11" s="24" customFormat="1" ht="11.25">
      <c r="A31" s="20"/>
      <c r="B31" s="21"/>
      <c r="C31" s="21"/>
      <c r="D31" s="22"/>
      <c r="E31" s="22"/>
      <c r="F31" s="22"/>
      <c r="G31" s="22"/>
      <c r="H31" s="22"/>
      <c r="I31" s="21"/>
      <c r="J31" s="219"/>
      <c r="K31" s="220"/>
    </row>
    <row r="32" spans="1:11" s="24" customFormat="1" ht="11.25">
      <c r="A32" s="20"/>
      <c r="B32" s="21"/>
      <c r="C32" s="21"/>
      <c r="D32" s="22"/>
      <c r="E32" s="22"/>
      <c r="F32" s="22"/>
      <c r="G32" s="22"/>
      <c r="H32" s="22"/>
      <c r="I32" s="21"/>
      <c r="J32" s="219"/>
      <c r="K32" s="220"/>
    </row>
    <row r="33" spans="1:11" s="24" customFormat="1" ht="11.25">
      <c r="A33" s="20"/>
      <c r="B33" s="21"/>
      <c r="C33" s="21"/>
      <c r="D33" s="22"/>
      <c r="E33" s="22"/>
      <c r="F33" s="243"/>
      <c r="G33" s="243"/>
      <c r="H33" s="243"/>
      <c r="I33" s="21"/>
      <c r="J33" s="210"/>
      <c r="K33" s="211"/>
    </row>
    <row r="34" spans="1:11" s="24" customFormat="1" ht="11.25">
      <c r="A34" s="20"/>
      <c r="B34" s="21"/>
      <c r="C34" s="21"/>
      <c r="D34" s="22"/>
      <c r="E34" s="22"/>
      <c r="F34" s="243"/>
      <c r="G34" s="243"/>
      <c r="H34" s="243"/>
      <c r="I34" s="21"/>
      <c r="J34" s="210"/>
      <c r="K34" s="212"/>
    </row>
    <row r="35" spans="1:11" s="24" customFormat="1" ht="11.25">
      <c r="A35" s="20"/>
      <c r="B35" s="21"/>
      <c r="C35" s="21"/>
      <c r="D35" s="22"/>
      <c r="E35" s="22"/>
      <c r="F35" s="22"/>
      <c r="G35" s="22"/>
      <c r="H35" s="22"/>
      <c r="I35" s="21"/>
      <c r="J35" s="219"/>
      <c r="K35" s="220"/>
    </row>
    <row r="36" spans="1:11" s="24" customFormat="1" ht="11.25">
      <c r="A36" s="20"/>
      <c r="B36" s="21"/>
      <c r="C36" s="21"/>
      <c r="D36" s="22"/>
      <c r="E36" s="22"/>
      <c r="F36" s="22"/>
      <c r="G36" s="22"/>
      <c r="H36" s="22"/>
      <c r="I36" s="21"/>
      <c r="J36" s="219"/>
      <c r="K36" s="220"/>
    </row>
    <row r="37" spans="1:11" s="24" customFormat="1" ht="11.25">
      <c r="A37" s="20"/>
      <c r="B37" s="21"/>
      <c r="C37" s="21"/>
      <c r="D37" s="22"/>
      <c r="E37" s="22"/>
      <c r="F37" s="22"/>
      <c r="G37" s="22"/>
      <c r="H37" s="22"/>
      <c r="I37" s="21"/>
      <c r="J37" s="219"/>
      <c r="K37" s="220"/>
    </row>
    <row r="38" spans="1:11" s="24" customFormat="1" ht="11.25">
      <c r="A38" s="23"/>
      <c r="D38" s="22"/>
      <c r="E38" s="22"/>
      <c r="F38" s="22"/>
      <c r="G38" s="22"/>
      <c r="H38" s="22"/>
      <c r="J38" s="219"/>
      <c r="K38" s="220"/>
    </row>
    <row r="39" spans="1:11" s="24" customFormat="1" ht="11.25">
      <c r="A39" s="23"/>
      <c r="D39" s="22"/>
      <c r="E39" s="22"/>
      <c r="F39" s="22"/>
      <c r="G39" s="22"/>
      <c r="H39" s="22"/>
      <c r="J39" s="219"/>
      <c r="K39" s="220"/>
    </row>
    <row r="40" spans="1:11" s="24" customFormat="1" ht="11.25">
      <c r="A40" s="23"/>
      <c r="D40" s="22"/>
      <c r="E40" s="22"/>
      <c r="F40" s="22"/>
      <c r="G40" s="22"/>
      <c r="H40" s="22"/>
      <c r="J40" s="219"/>
      <c r="K40" s="220"/>
    </row>
    <row r="41" spans="1:11" s="24" customFormat="1" ht="11.25">
      <c r="A41" s="23"/>
      <c r="J41" s="219"/>
      <c r="K41" s="220"/>
    </row>
    <row r="42" spans="1:11" s="24" customFormat="1" ht="11.25">
      <c r="A42" s="23"/>
      <c r="J42" s="219"/>
      <c r="K42" s="220"/>
    </row>
  </sheetData>
  <mergeCells count="8">
    <mergeCell ref="A1:L1"/>
    <mergeCell ref="J3:J4"/>
    <mergeCell ref="K3:K4"/>
    <mergeCell ref="F33:H33"/>
    <mergeCell ref="F34:H34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view="pageBreakPreview" zoomScaleSheetLayoutView="100" workbookViewId="0" topLeftCell="A1">
      <pane xSplit="2" ySplit="4" topLeftCell="G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" sqref="J1:K16384"/>
    </sheetView>
  </sheetViews>
  <sheetFormatPr defaultColWidth="9.00390625" defaultRowHeight="12.75"/>
  <cols>
    <col min="1" max="1" width="5.375" style="63" customWidth="1"/>
    <col min="2" max="2" width="42.00390625" style="63" customWidth="1"/>
    <col min="3" max="3" width="20.75390625" style="63" customWidth="1"/>
    <col min="4" max="5" width="9.25390625" style="63" hidden="1" customWidth="1"/>
    <col min="6" max="6" width="17.375" style="63" customWidth="1"/>
    <col min="7" max="7" width="18.125" style="63" customWidth="1"/>
    <col min="8" max="8" width="22.125" style="63" customWidth="1"/>
    <col min="9" max="9" width="14.25390625" style="63" customWidth="1"/>
    <col min="10" max="10" width="13.75390625" style="63" customWidth="1"/>
    <col min="11" max="11" width="12.25390625" style="63" customWidth="1"/>
    <col min="12" max="12" width="12.875" style="63" customWidth="1"/>
    <col min="13" max="16384" width="9.125" style="63" customWidth="1"/>
  </cols>
  <sheetData>
    <row r="1" spans="1:12" ht="54.75" customHeight="1">
      <c r="A1" s="260" t="s">
        <v>151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</row>
    <row r="2" spans="1:9" ht="11.25">
      <c r="A2" s="64"/>
      <c r="B2" s="64"/>
      <c r="C2" s="64"/>
      <c r="D2" s="64"/>
      <c r="E2" s="64"/>
      <c r="F2" s="64"/>
      <c r="G2" s="64"/>
      <c r="H2" s="64"/>
      <c r="I2" s="64"/>
    </row>
    <row r="3" spans="1:12" ht="111.75" customHeight="1">
      <c r="A3" s="263" t="s">
        <v>14</v>
      </c>
      <c r="B3" s="249" t="s">
        <v>102</v>
      </c>
      <c r="C3" s="65" t="s">
        <v>36</v>
      </c>
      <c r="D3" s="66"/>
      <c r="E3" s="66"/>
      <c r="F3" s="56" t="s">
        <v>211</v>
      </c>
      <c r="G3" s="56" t="s">
        <v>217</v>
      </c>
      <c r="H3" s="67" t="s">
        <v>139</v>
      </c>
      <c r="I3" s="56" t="s">
        <v>24</v>
      </c>
      <c r="J3" s="258" t="s">
        <v>11</v>
      </c>
      <c r="K3" s="258" t="s">
        <v>5</v>
      </c>
      <c r="L3" s="68" t="s">
        <v>6</v>
      </c>
    </row>
    <row r="4" spans="1:12" ht="42.75" customHeight="1">
      <c r="A4" s="263"/>
      <c r="B4" s="249"/>
      <c r="C4" s="56" t="s">
        <v>22</v>
      </c>
      <c r="D4" s="69" t="s">
        <v>7</v>
      </c>
      <c r="E4" s="69" t="s">
        <v>7</v>
      </c>
      <c r="F4" s="56" t="s">
        <v>26</v>
      </c>
      <c r="G4" s="56" t="s">
        <v>7</v>
      </c>
      <c r="H4" s="56" t="s">
        <v>27</v>
      </c>
      <c r="I4" s="56" t="s">
        <v>38</v>
      </c>
      <c r="J4" s="259"/>
      <c r="K4" s="259"/>
      <c r="L4" s="68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76"/>
      <c r="E5" s="76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14.25" customHeight="1">
      <c r="A6" s="85">
        <v>1</v>
      </c>
      <c r="B6" s="175" t="s">
        <v>173</v>
      </c>
      <c r="C6" s="12">
        <v>0</v>
      </c>
      <c r="D6" s="13"/>
      <c r="E6" s="13"/>
      <c r="F6" s="13">
        <f>SUM('о1 '!D8)</f>
        <v>654.1</v>
      </c>
      <c r="G6" s="52">
        <f>SUM('о1 '!E8)</f>
        <v>291.4</v>
      </c>
      <c r="H6" s="167">
        <f>F6+G6</f>
        <v>945.5</v>
      </c>
      <c r="I6" s="71">
        <f>C6/H6*100</f>
        <v>0</v>
      </c>
      <c r="J6" s="10">
        <v>1</v>
      </c>
      <c r="K6" s="86">
        <v>0.75</v>
      </c>
      <c r="L6" s="87">
        <f aca="true" t="shared" si="0" ref="L6:L24">J6*K6</f>
        <v>0.75</v>
      </c>
    </row>
    <row r="7" spans="1:12" ht="15" customHeight="1">
      <c r="A7" s="85">
        <v>2</v>
      </c>
      <c r="B7" s="175" t="s">
        <v>174</v>
      </c>
      <c r="C7" s="12">
        <v>0</v>
      </c>
      <c r="D7" s="13"/>
      <c r="E7" s="13"/>
      <c r="F7" s="13">
        <f>SUM('о1 '!D9)</f>
        <v>292.5</v>
      </c>
      <c r="G7" s="53">
        <f>SUM('о1 '!E9)</f>
        <v>256</v>
      </c>
      <c r="H7" s="32">
        <f aca="true" t="shared" si="1" ref="H7:H24">F7+G7</f>
        <v>548.5</v>
      </c>
      <c r="I7" s="71">
        <f aca="true" t="shared" si="2" ref="I7:I24">C7/H7*100</f>
        <v>0</v>
      </c>
      <c r="J7" s="10">
        <v>1</v>
      </c>
      <c r="K7" s="86">
        <v>0.75</v>
      </c>
      <c r="L7" s="86">
        <f t="shared" si="0"/>
        <v>0.75</v>
      </c>
    </row>
    <row r="8" spans="1:12" ht="12.75">
      <c r="A8" s="85">
        <v>3</v>
      </c>
      <c r="B8" s="175" t="s">
        <v>175</v>
      </c>
      <c r="C8" s="12">
        <v>0</v>
      </c>
      <c r="D8" s="13"/>
      <c r="E8" s="13"/>
      <c r="F8" s="13">
        <f>SUM('о1 '!D10)</f>
        <v>8976.6</v>
      </c>
      <c r="G8" s="53">
        <f>SUM('о1 '!E10)</f>
        <v>2333.6</v>
      </c>
      <c r="H8" s="32">
        <f t="shared" si="1"/>
        <v>11310.2</v>
      </c>
      <c r="I8" s="71">
        <f t="shared" si="2"/>
        <v>0</v>
      </c>
      <c r="J8" s="10">
        <v>1</v>
      </c>
      <c r="K8" s="86">
        <v>0.75</v>
      </c>
      <c r="L8" s="86">
        <f t="shared" si="0"/>
        <v>0.75</v>
      </c>
    </row>
    <row r="9" spans="1:12" ht="12.75">
      <c r="A9" s="85">
        <v>4</v>
      </c>
      <c r="B9" s="175" t="s">
        <v>176</v>
      </c>
      <c r="C9" s="12">
        <v>0</v>
      </c>
      <c r="D9" s="13"/>
      <c r="E9" s="13"/>
      <c r="F9" s="13">
        <f>SUM('о1 '!D11)</f>
        <v>247</v>
      </c>
      <c r="G9" s="53">
        <f>SUM('о1 '!E11)</f>
        <v>334.3</v>
      </c>
      <c r="H9" s="32">
        <f t="shared" si="1"/>
        <v>581.3</v>
      </c>
      <c r="I9" s="71">
        <f t="shared" si="2"/>
        <v>0</v>
      </c>
      <c r="J9" s="10">
        <v>1</v>
      </c>
      <c r="K9" s="86">
        <v>0.75</v>
      </c>
      <c r="L9" s="86">
        <f t="shared" si="0"/>
        <v>0.75</v>
      </c>
    </row>
    <row r="10" spans="1:12" ht="12.75">
      <c r="A10" s="85">
        <v>5</v>
      </c>
      <c r="B10" s="175" t="s">
        <v>177</v>
      </c>
      <c r="C10" s="12">
        <v>0</v>
      </c>
      <c r="D10" s="13"/>
      <c r="E10" s="13"/>
      <c r="F10" s="13">
        <f>SUM('о1 '!D12)</f>
        <v>711.5</v>
      </c>
      <c r="G10" s="53">
        <f>SUM('о1 '!E12)</f>
        <v>322</v>
      </c>
      <c r="H10" s="32">
        <f t="shared" si="1"/>
        <v>1033.5</v>
      </c>
      <c r="I10" s="71">
        <f t="shared" si="2"/>
        <v>0</v>
      </c>
      <c r="J10" s="10">
        <v>1</v>
      </c>
      <c r="K10" s="86">
        <v>0.75</v>
      </c>
      <c r="L10" s="86">
        <f t="shared" si="0"/>
        <v>0.75</v>
      </c>
    </row>
    <row r="11" spans="1:12" ht="12.75">
      <c r="A11" s="85">
        <v>6</v>
      </c>
      <c r="B11" s="175" t="s">
        <v>178</v>
      </c>
      <c r="C11" s="12">
        <v>0</v>
      </c>
      <c r="D11" s="13"/>
      <c r="E11" s="13"/>
      <c r="F11" s="13">
        <f>SUM('о1 '!D13)</f>
        <v>210.9</v>
      </c>
      <c r="G11" s="53">
        <f>SUM('о1 '!E13)</f>
        <v>335.3</v>
      </c>
      <c r="H11" s="32">
        <f t="shared" si="1"/>
        <v>546.2</v>
      </c>
      <c r="I11" s="71">
        <f t="shared" si="2"/>
        <v>0</v>
      </c>
      <c r="J11" s="10">
        <v>1</v>
      </c>
      <c r="K11" s="86">
        <v>0.75</v>
      </c>
      <c r="L11" s="86">
        <f t="shared" si="0"/>
        <v>0.75</v>
      </c>
    </row>
    <row r="12" spans="1:12" ht="12.75">
      <c r="A12" s="85">
        <v>7</v>
      </c>
      <c r="B12" s="175" t="s">
        <v>179</v>
      </c>
      <c r="C12" s="12">
        <v>0</v>
      </c>
      <c r="D12" s="13"/>
      <c r="E12" s="13"/>
      <c r="F12" s="13">
        <f>SUM('о1 '!D14)</f>
        <v>428.6</v>
      </c>
      <c r="G12" s="53">
        <f>SUM('о1 '!E14)</f>
        <v>6</v>
      </c>
      <c r="H12" s="32">
        <f t="shared" si="1"/>
        <v>434.6</v>
      </c>
      <c r="I12" s="71">
        <f t="shared" si="2"/>
        <v>0</v>
      </c>
      <c r="J12" s="10">
        <v>1</v>
      </c>
      <c r="K12" s="86">
        <v>0.75</v>
      </c>
      <c r="L12" s="86">
        <f t="shared" si="0"/>
        <v>0.75</v>
      </c>
    </row>
    <row r="13" spans="1:12" ht="12.75">
      <c r="A13" s="85">
        <v>8</v>
      </c>
      <c r="B13" s="175" t="s">
        <v>180</v>
      </c>
      <c r="C13" s="12">
        <v>0</v>
      </c>
      <c r="D13" s="13"/>
      <c r="E13" s="13"/>
      <c r="F13" s="13">
        <f>SUM('о1 '!D15)</f>
        <v>537.4</v>
      </c>
      <c r="G13" s="53">
        <f>SUM('о1 '!E15)</f>
        <v>173.9</v>
      </c>
      <c r="H13" s="32">
        <f t="shared" si="1"/>
        <v>711.3</v>
      </c>
      <c r="I13" s="71">
        <f t="shared" si="2"/>
        <v>0</v>
      </c>
      <c r="J13" s="10">
        <v>1</v>
      </c>
      <c r="K13" s="86">
        <v>0.75</v>
      </c>
      <c r="L13" s="86">
        <f t="shared" si="0"/>
        <v>0.75</v>
      </c>
    </row>
    <row r="14" spans="1:12" ht="12.75">
      <c r="A14" s="85">
        <v>9</v>
      </c>
      <c r="B14" s="175" t="s">
        <v>181</v>
      </c>
      <c r="C14" s="12">
        <v>0</v>
      </c>
      <c r="D14" s="13"/>
      <c r="E14" s="13"/>
      <c r="F14" s="13">
        <f>SUM('о1 '!D16)</f>
        <v>776.6</v>
      </c>
      <c r="G14" s="53">
        <f>SUM('о1 '!E16)</f>
        <v>343.9</v>
      </c>
      <c r="H14" s="32">
        <f t="shared" si="1"/>
        <v>1120.5</v>
      </c>
      <c r="I14" s="71">
        <f t="shared" si="2"/>
        <v>0</v>
      </c>
      <c r="J14" s="10">
        <v>1</v>
      </c>
      <c r="K14" s="86">
        <v>0.75</v>
      </c>
      <c r="L14" s="86">
        <f t="shared" si="0"/>
        <v>0.75</v>
      </c>
    </row>
    <row r="15" spans="1:12" ht="12.75">
      <c r="A15" s="85">
        <v>10</v>
      </c>
      <c r="B15" s="175" t="s">
        <v>182</v>
      </c>
      <c r="C15" s="12">
        <v>0</v>
      </c>
      <c r="D15" s="13"/>
      <c r="E15" s="13"/>
      <c r="F15" s="13">
        <f>SUM('о1 '!D17)</f>
        <v>793.5</v>
      </c>
      <c r="G15" s="53">
        <f>SUM('о1 '!E17)</f>
        <v>372.6</v>
      </c>
      <c r="H15" s="32">
        <f t="shared" si="1"/>
        <v>1166.1</v>
      </c>
      <c r="I15" s="71">
        <f t="shared" si="2"/>
        <v>0</v>
      </c>
      <c r="J15" s="10">
        <v>1</v>
      </c>
      <c r="K15" s="86">
        <v>0.75</v>
      </c>
      <c r="L15" s="86">
        <f t="shared" si="0"/>
        <v>0.75</v>
      </c>
    </row>
    <row r="16" spans="1:12" ht="12.75">
      <c r="A16" s="85">
        <v>11</v>
      </c>
      <c r="B16" s="175" t="s">
        <v>183</v>
      </c>
      <c r="C16" s="12">
        <v>0</v>
      </c>
      <c r="D16" s="13"/>
      <c r="E16" s="13"/>
      <c r="F16" s="13">
        <f>SUM('о1 '!D18)</f>
        <v>925.4</v>
      </c>
      <c r="G16" s="53">
        <f>SUM('о1 '!E18)</f>
        <v>280.9</v>
      </c>
      <c r="H16" s="32">
        <f t="shared" si="1"/>
        <v>1206.3</v>
      </c>
      <c r="I16" s="71">
        <f t="shared" si="2"/>
        <v>0</v>
      </c>
      <c r="J16" s="10">
        <v>1</v>
      </c>
      <c r="K16" s="86">
        <v>0.75</v>
      </c>
      <c r="L16" s="86">
        <f t="shared" si="0"/>
        <v>0.75</v>
      </c>
    </row>
    <row r="17" spans="1:12" ht="12.75">
      <c r="A17" s="85">
        <v>12</v>
      </c>
      <c r="B17" s="175" t="s">
        <v>184</v>
      </c>
      <c r="C17" s="12">
        <v>0</v>
      </c>
      <c r="D17" s="13"/>
      <c r="E17" s="13"/>
      <c r="F17" s="13">
        <f>SUM('о1 '!D19)</f>
        <v>258.9</v>
      </c>
      <c r="G17" s="53">
        <f>SUM('о1 '!E19)</f>
        <v>175</v>
      </c>
      <c r="H17" s="32">
        <f t="shared" si="1"/>
        <v>433.9</v>
      </c>
      <c r="I17" s="71">
        <f t="shared" si="2"/>
        <v>0</v>
      </c>
      <c r="J17" s="10">
        <v>1</v>
      </c>
      <c r="K17" s="86">
        <v>0.75</v>
      </c>
      <c r="L17" s="86">
        <f t="shared" si="0"/>
        <v>0.75</v>
      </c>
    </row>
    <row r="18" spans="1:12" ht="12.75">
      <c r="A18" s="85">
        <v>13</v>
      </c>
      <c r="B18" s="175" t="s">
        <v>185</v>
      </c>
      <c r="C18" s="12">
        <v>0</v>
      </c>
      <c r="D18" s="13"/>
      <c r="E18" s="13"/>
      <c r="F18" s="13">
        <f>SUM('о1 '!D20)</f>
        <v>601</v>
      </c>
      <c r="G18" s="53">
        <f>SUM('о1 '!E20)</f>
        <v>264</v>
      </c>
      <c r="H18" s="32">
        <f t="shared" si="1"/>
        <v>865</v>
      </c>
      <c r="I18" s="71">
        <f t="shared" si="2"/>
        <v>0</v>
      </c>
      <c r="J18" s="10">
        <v>1</v>
      </c>
      <c r="K18" s="86">
        <v>0.75</v>
      </c>
      <c r="L18" s="86">
        <f t="shared" si="0"/>
        <v>0.75</v>
      </c>
    </row>
    <row r="19" spans="1:12" ht="12.75">
      <c r="A19" s="85">
        <v>14</v>
      </c>
      <c r="B19" s="175" t="s">
        <v>186</v>
      </c>
      <c r="C19" s="12">
        <v>0</v>
      </c>
      <c r="D19" s="13"/>
      <c r="E19" s="13"/>
      <c r="F19" s="13">
        <f>SUM('о1 '!D21)</f>
        <v>635.9</v>
      </c>
      <c r="G19" s="53">
        <f>SUM('о1 '!E21)</f>
        <v>173.9</v>
      </c>
      <c r="H19" s="32">
        <f t="shared" si="1"/>
        <v>809.8</v>
      </c>
      <c r="I19" s="71">
        <f t="shared" si="2"/>
        <v>0</v>
      </c>
      <c r="J19" s="10">
        <v>1</v>
      </c>
      <c r="K19" s="86">
        <v>0.75</v>
      </c>
      <c r="L19" s="86">
        <f t="shared" si="0"/>
        <v>0.75</v>
      </c>
    </row>
    <row r="20" spans="1:12" ht="12.75">
      <c r="A20" s="85">
        <v>15</v>
      </c>
      <c r="B20" s="175" t="s">
        <v>187</v>
      </c>
      <c r="C20" s="12">
        <v>0</v>
      </c>
      <c r="D20" s="13"/>
      <c r="E20" s="13"/>
      <c r="F20" s="13">
        <f>SUM('о1 '!D22)</f>
        <v>332.1</v>
      </c>
      <c r="G20" s="53">
        <f>SUM('о1 '!E22)</f>
        <v>440.9</v>
      </c>
      <c r="H20" s="32">
        <f t="shared" si="1"/>
        <v>773</v>
      </c>
      <c r="I20" s="71">
        <f t="shared" si="2"/>
        <v>0</v>
      </c>
      <c r="J20" s="10">
        <v>1</v>
      </c>
      <c r="K20" s="86">
        <v>0.75</v>
      </c>
      <c r="L20" s="86">
        <f t="shared" si="0"/>
        <v>0.75</v>
      </c>
    </row>
    <row r="21" spans="1:12" ht="12.75">
      <c r="A21" s="85">
        <v>16</v>
      </c>
      <c r="B21" s="175" t="s">
        <v>188</v>
      </c>
      <c r="C21" s="12">
        <v>0</v>
      </c>
      <c r="D21" s="13"/>
      <c r="E21" s="13"/>
      <c r="F21" s="13">
        <f>SUM('о1 '!D23)</f>
        <v>1371</v>
      </c>
      <c r="G21" s="53">
        <f>SUM('о1 '!E23)</f>
        <v>360.8</v>
      </c>
      <c r="H21" s="32">
        <f t="shared" si="1"/>
        <v>1731.8</v>
      </c>
      <c r="I21" s="71">
        <f t="shared" si="2"/>
        <v>0</v>
      </c>
      <c r="J21" s="10">
        <v>1</v>
      </c>
      <c r="K21" s="86">
        <v>0.75</v>
      </c>
      <c r="L21" s="86">
        <f t="shared" si="0"/>
        <v>0.75</v>
      </c>
    </row>
    <row r="22" spans="1:12" ht="12.75">
      <c r="A22" s="85">
        <v>17</v>
      </c>
      <c r="B22" s="175" t="s">
        <v>189</v>
      </c>
      <c r="C22" s="12">
        <v>0</v>
      </c>
      <c r="D22" s="13"/>
      <c r="E22" s="13"/>
      <c r="F22" s="13">
        <f>SUM('о1 '!D24)</f>
        <v>1266.3</v>
      </c>
      <c r="G22" s="53">
        <f>SUM('о1 '!E24)</f>
        <v>263.9</v>
      </c>
      <c r="H22" s="32">
        <f t="shared" si="1"/>
        <v>1530.1999999999998</v>
      </c>
      <c r="I22" s="71">
        <f t="shared" si="2"/>
        <v>0</v>
      </c>
      <c r="J22" s="10">
        <v>1</v>
      </c>
      <c r="K22" s="86">
        <v>0.75</v>
      </c>
      <c r="L22" s="86">
        <f t="shared" si="0"/>
        <v>0.75</v>
      </c>
    </row>
    <row r="23" spans="1:12" ht="12.75">
      <c r="A23" s="85">
        <v>18</v>
      </c>
      <c r="B23" s="175" t="s">
        <v>190</v>
      </c>
      <c r="C23" s="12">
        <v>0</v>
      </c>
      <c r="D23" s="13"/>
      <c r="E23" s="13"/>
      <c r="F23" s="13">
        <f>SUM('о1 '!D25)</f>
        <v>276.4</v>
      </c>
      <c r="G23" s="53">
        <f>SUM('о1 '!E25)</f>
        <v>261</v>
      </c>
      <c r="H23" s="32">
        <f t="shared" si="1"/>
        <v>537.4</v>
      </c>
      <c r="I23" s="71">
        <f t="shared" si="2"/>
        <v>0</v>
      </c>
      <c r="J23" s="10">
        <v>1</v>
      </c>
      <c r="K23" s="86">
        <v>0.75</v>
      </c>
      <c r="L23" s="86">
        <f t="shared" si="0"/>
        <v>0.75</v>
      </c>
    </row>
    <row r="24" spans="1:12" ht="12.75">
      <c r="A24" s="85">
        <v>19</v>
      </c>
      <c r="B24" s="175" t="s">
        <v>191</v>
      </c>
      <c r="C24" s="12">
        <v>0</v>
      </c>
      <c r="D24" s="13"/>
      <c r="E24" s="13"/>
      <c r="F24" s="13">
        <f>SUM('о1 '!D26)</f>
        <v>1975.7</v>
      </c>
      <c r="G24" s="53">
        <f>SUM('о1 '!E26)</f>
        <v>356.8</v>
      </c>
      <c r="H24" s="32">
        <f t="shared" si="1"/>
        <v>2332.5</v>
      </c>
      <c r="I24" s="71">
        <f t="shared" si="2"/>
        <v>0</v>
      </c>
      <c r="J24" s="10">
        <v>1</v>
      </c>
      <c r="K24" s="86">
        <v>0.75</v>
      </c>
      <c r="L24" s="86">
        <f t="shared" si="0"/>
        <v>0.75</v>
      </c>
    </row>
    <row r="25" spans="1:12" ht="11.25">
      <c r="A25" s="85">
        <v>20</v>
      </c>
      <c r="B25" s="70"/>
      <c r="C25" s="12"/>
      <c r="D25" s="13"/>
      <c r="E25" s="13"/>
      <c r="F25" s="13"/>
      <c r="G25" s="53"/>
      <c r="H25" s="32"/>
      <c r="I25" s="71"/>
      <c r="J25" s="10"/>
      <c r="K25" s="86"/>
      <c r="L25" s="86"/>
    </row>
    <row r="26" spans="1:12" ht="11.25">
      <c r="A26" s="85">
        <v>21</v>
      </c>
      <c r="B26" s="70"/>
      <c r="C26" s="12"/>
      <c r="D26" s="13"/>
      <c r="E26" s="13"/>
      <c r="F26" s="13"/>
      <c r="G26" s="53"/>
      <c r="H26" s="32"/>
      <c r="I26" s="71"/>
      <c r="J26" s="10"/>
      <c r="K26" s="86"/>
      <c r="L26" s="86"/>
    </row>
    <row r="27" spans="1:12" ht="11.25">
      <c r="A27" s="85">
        <v>22</v>
      </c>
      <c r="B27" s="70"/>
      <c r="C27" s="12"/>
      <c r="D27" s="17"/>
      <c r="E27" s="17"/>
      <c r="F27" s="43"/>
      <c r="G27" s="60"/>
      <c r="H27" s="32"/>
      <c r="I27" s="71"/>
      <c r="J27" s="10"/>
      <c r="K27" s="86"/>
      <c r="L27" s="86"/>
    </row>
    <row r="28" spans="1:12" ht="11.25">
      <c r="A28" s="85">
        <v>23</v>
      </c>
      <c r="B28" s="70"/>
      <c r="C28" s="12"/>
      <c r="D28" s="17"/>
      <c r="E28" s="17"/>
      <c r="F28" s="17"/>
      <c r="G28" s="54"/>
      <c r="H28" s="32"/>
      <c r="I28" s="71"/>
      <c r="J28" s="10"/>
      <c r="K28" s="86"/>
      <c r="L28" s="86"/>
    </row>
    <row r="29" spans="1:12" ht="11.25">
      <c r="A29" s="85">
        <v>24</v>
      </c>
      <c r="B29" s="70"/>
      <c r="C29" s="12"/>
      <c r="D29" s="17"/>
      <c r="E29" s="17"/>
      <c r="F29" s="17"/>
      <c r="G29" s="54"/>
      <c r="H29" s="32"/>
      <c r="I29" s="71"/>
      <c r="J29" s="10"/>
      <c r="K29" s="86"/>
      <c r="L29" s="86"/>
    </row>
    <row r="30" spans="1:12" ht="11.25">
      <c r="A30" s="261" t="s">
        <v>39</v>
      </c>
      <c r="B30" s="262"/>
      <c r="C30" s="18">
        <f aca="true" t="shared" si="3" ref="C30:H30">SUM(C6:C29)</f>
        <v>0</v>
      </c>
      <c r="D30" s="18">
        <f t="shared" si="3"/>
        <v>0</v>
      </c>
      <c r="E30" s="18">
        <f t="shared" si="3"/>
        <v>0</v>
      </c>
      <c r="F30" s="31">
        <f t="shared" si="3"/>
        <v>21271.4</v>
      </c>
      <c r="G30" s="18">
        <f t="shared" si="3"/>
        <v>7346.2</v>
      </c>
      <c r="H30" s="51">
        <f t="shared" si="3"/>
        <v>28617.6</v>
      </c>
      <c r="I30" s="84" t="s">
        <v>8</v>
      </c>
      <c r="J30" s="237" t="s">
        <v>8</v>
      </c>
      <c r="K30" s="238">
        <v>0.75</v>
      </c>
      <c r="L30" s="88" t="s">
        <v>8</v>
      </c>
    </row>
    <row r="31" spans="1:9" s="74" customFormat="1" ht="11.25">
      <c r="A31" s="72"/>
      <c r="B31" s="72"/>
      <c r="C31" s="72"/>
      <c r="D31" s="73"/>
      <c r="E31" s="73"/>
      <c r="F31" s="73"/>
      <c r="G31" s="73"/>
      <c r="H31" s="73"/>
      <c r="I31" s="72"/>
    </row>
    <row r="32" spans="1:9" s="74" customFormat="1" ht="11.25">
      <c r="A32" s="72"/>
      <c r="B32" s="72"/>
      <c r="C32" s="72"/>
      <c r="D32" s="73"/>
      <c r="E32" s="73"/>
      <c r="F32" s="73"/>
      <c r="G32" s="73"/>
      <c r="H32" s="73"/>
      <c r="I32" s="72"/>
    </row>
    <row r="33" spans="1:9" s="74" customFormat="1" ht="11.25">
      <c r="A33" s="72"/>
      <c r="B33" s="72"/>
      <c r="C33" s="72"/>
      <c r="D33" s="73"/>
      <c r="E33" s="73"/>
      <c r="F33" s="73"/>
      <c r="G33" s="73"/>
      <c r="H33" s="73"/>
      <c r="I33" s="72"/>
    </row>
    <row r="34" spans="1:9" s="74" customFormat="1" ht="11.25" customHeight="1">
      <c r="A34" s="72"/>
      <c r="B34" s="72"/>
      <c r="C34" s="243"/>
      <c r="D34" s="243"/>
      <c r="E34" s="243"/>
      <c r="F34" s="246"/>
      <c r="G34" s="22"/>
      <c r="H34" s="21"/>
      <c r="I34" s="75"/>
    </row>
    <row r="35" spans="1:9" s="74" customFormat="1" ht="11.25" customHeight="1">
      <c r="A35" s="72"/>
      <c r="B35" s="72"/>
      <c r="C35" s="243"/>
      <c r="D35" s="243"/>
      <c r="E35" s="243"/>
      <c r="F35" s="246"/>
      <c r="G35" s="22"/>
      <c r="H35" s="25"/>
      <c r="I35" s="72"/>
    </row>
    <row r="36" spans="1:9" s="74" customFormat="1" ht="11.25">
      <c r="A36" s="72"/>
      <c r="B36" s="72"/>
      <c r="C36" s="22"/>
      <c r="D36" s="22"/>
      <c r="E36" s="22"/>
      <c r="F36" s="21"/>
      <c r="G36" s="23"/>
      <c r="H36" s="24"/>
      <c r="I36" s="72"/>
    </row>
    <row r="37" spans="1:9" s="74" customFormat="1" ht="11.25">
      <c r="A37" s="72"/>
      <c r="B37" s="72"/>
      <c r="C37" s="72"/>
      <c r="D37" s="73"/>
      <c r="E37" s="73"/>
      <c r="F37" s="73"/>
      <c r="G37" s="73"/>
      <c r="H37" s="73"/>
      <c r="I37" s="72"/>
    </row>
    <row r="38" spans="4:8" s="74" customFormat="1" ht="11.25">
      <c r="D38" s="73"/>
      <c r="E38" s="73"/>
      <c r="F38" s="73"/>
      <c r="G38" s="73"/>
      <c r="H38" s="73"/>
    </row>
    <row r="39" spans="4:8" s="74" customFormat="1" ht="11.25">
      <c r="D39" s="73"/>
      <c r="E39" s="73"/>
      <c r="F39" s="73"/>
      <c r="G39" s="73"/>
      <c r="H39" s="73"/>
    </row>
    <row r="40" spans="4:8" s="74" customFormat="1" ht="11.25">
      <c r="D40" s="73"/>
      <c r="E40" s="73"/>
      <c r="F40" s="73"/>
      <c r="G40" s="73"/>
      <c r="H40" s="73"/>
    </row>
    <row r="41" s="74" customFormat="1" ht="11.25"/>
    <row r="42" s="74" customFormat="1" ht="11.25"/>
  </sheetData>
  <mergeCells count="8">
    <mergeCell ref="A1:L1"/>
    <mergeCell ref="A30:B30"/>
    <mergeCell ref="A3:A4"/>
    <mergeCell ref="B3:B4"/>
    <mergeCell ref="C34:F34"/>
    <mergeCell ref="C35:F35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F1">
      <selection activeCell="J2" sqref="J1:K16384"/>
    </sheetView>
  </sheetViews>
  <sheetFormatPr defaultColWidth="9.00390625" defaultRowHeight="12.75"/>
  <cols>
    <col min="1" max="1" width="6.25390625" style="1" customWidth="1"/>
    <col min="2" max="2" width="48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56" t="s">
        <v>152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23" t="s">
        <v>14</v>
      </c>
      <c r="B3" s="249" t="s">
        <v>102</v>
      </c>
      <c r="C3" s="6" t="s">
        <v>140</v>
      </c>
      <c r="D3" s="26"/>
      <c r="E3" s="26"/>
      <c r="F3" s="35" t="s">
        <v>204</v>
      </c>
      <c r="G3" s="35" t="s">
        <v>219</v>
      </c>
      <c r="H3" s="28" t="s">
        <v>141</v>
      </c>
      <c r="I3" s="5" t="s">
        <v>41</v>
      </c>
      <c r="J3" s="224" t="s">
        <v>15</v>
      </c>
      <c r="K3" s="224" t="s">
        <v>16</v>
      </c>
      <c r="L3" s="6" t="s">
        <v>6</v>
      </c>
    </row>
    <row r="4" spans="1:12" s="10" customFormat="1" ht="42.75" customHeight="1">
      <c r="A4" s="223"/>
      <c r="B4" s="249"/>
      <c r="C4" s="8" t="s">
        <v>26</v>
      </c>
      <c r="D4" s="7" t="s">
        <v>7</v>
      </c>
      <c r="E4" s="7" t="s">
        <v>7</v>
      </c>
      <c r="F4" s="8" t="s">
        <v>26</v>
      </c>
      <c r="G4" s="8" t="s">
        <v>154</v>
      </c>
      <c r="H4" s="8" t="s">
        <v>40</v>
      </c>
      <c r="I4" s="8" t="s">
        <v>38</v>
      </c>
      <c r="J4" s="251"/>
      <c r="K4" s="251"/>
      <c r="L4" s="9" t="s">
        <v>29</v>
      </c>
    </row>
    <row r="5" spans="1:12" s="10" customFormat="1" ht="10.5" customHeight="1">
      <c r="A5" s="48">
        <v>1</v>
      </c>
      <c r="B5" s="48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2.75">
      <c r="A6" s="11">
        <v>1</v>
      </c>
      <c r="B6" s="175" t="s">
        <v>173</v>
      </c>
      <c r="C6" s="12">
        <f>'о3'!F6</f>
        <v>0.3</v>
      </c>
      <c r="D6" s="13"/>
      <c r="E6" s="13"/>
      <c r="F6" s="32">
        <f>SUM('О11'!F7)</f>
        <v>2305.2</v>
      </c>
      <c r="G6" s="32">
        <f>SUM('О11'!G7)</f>
        <v>482.5999999999999</v>
      </c>
      <c r="H6" s="32">
        <f>F6-G6</f>
        <v>1822.6</v>
      </c>
      <c r="I6" s="178">
        <f>C6/H6*100</f>
        <v>0.01646000219466696</v>
      </c>
      <c r="J6" s="1">
        <v>1</v>
      </c>
      <c r="K6" s="14">
        <v>0.75</v>
      </c>
      <c r="L6" s="14">
        <f aca="true" t="shared" si="0" ref="L6:L24">J6*K6</f>
        <v>0.75</v>
      </c>
    </row>
    <row r="7" spans="1:12" ht="12.75">
      <c r="A7" s="11">
        <v>2</v>
      </c>
      <c r="B7" s="175" t="s">
        <v>174</v>
      </c>
      <c r="C7" s="12">
        <f>'о3'!F7</f>
        <v>0</v>
      </c>
      <c r="D7" s="13"/>
      <c r="E7" s="13"/>
      <c r="F7" s="32">
        <f>SUM('О11'!F8)</f>
        <v>1824.3</v>
      </c>
      <c r="G7" s="32">
        <f>SUM('О11'!G8)</f>
        <v>222.9000000000001</v>
      </c>
      <c r="H7" s="32">
        <f aca="true" t="shared" si="1" ref="H7:H24">F7-G7</f>
        <v>1601.3999999999999</v>
      </c>
      <c r="I7" s="178">
        <f>C7/H7*100</f>
        <v>0</v>
      </c>
      <c r="J7" s="1">
        <v>1</v>
      </c>
      <c r="K7" s="14">
        <v>0.75</v>
      </c>
      <c r="L7" s="14">
        <f t="shared" si="0"/>
        <v>0.75</v>
      </c>
    </row>
    <row r="8" spans="1:12" ht="12.75">
      <c r="A8" s="11">
        <v>3</v>
      </c>
      <c r="B8" s="175" t="s">
        <v>175</v>
      </c>
      <c r="C8" s="12">
        <f>'о3'!F8</f>
        <v>0</v>
      </c>
      <c r="D8" s="13"/>
      <c r="E8" s="13"/>
      <c r="F8" s="32">
        <f>SUM('О11'!F9)</f>
        <v>15140</v>
      </c>
      <c r="G8" s="32">
        <f>SUM('О11'!G9)</f>
        <v>2892.6</v>
      </c>
      <c r="H8" s="32">
        <f t="shared" si="1"/>
        <v>12247.4</v>
      </c>
      <c r="I8" s="178">
        <f aca="true" t="shared" si="2" ref="I8:I24">C8/H8*100</f>
        <v>0</v>
      </c>
      <c r="J8" s="1">
        <v>1</v>
      </c>
      <c r="K8" s="14">
        <v>0.75</v>
      </c>
      <c r="L8" s="14">
        <f t="shared" si="0"/>
        <v>0.75</v>
      </c>
    </row>
    <row r="9" spans="1:12" ht="12.75">
      <c r="A9" s="11">
        <v>4</v>
      </c>
      <c r="B9" s="175" t="s">
        <v>176</v>
      </c>
      <c r="C9" s="12">
        <f>'о3'!F9</f>
        <v>0.3</v>
      </c>
      <c r="D9" s="13"/>
      <c r="E9" s="13"/>
      <c r="F9" s="32">
        <f>SUM('О11'!F10)</f>
        <v>2485.7</v>
      </c>
      <c r="G9" s="32">
        <f>SUM('О11'!G10)</f>
        <v>655.2</v>
      </c>
      <c r="H9" s="32">
        <f t="shared" si="1"/>
        <v>1830.4999999999998</v>
      </c>
      <c r="I9" s="178">
        <f t="shared" si="2"/>
        <v>0.01638896476372576</v>
      </c>
      <c r="J9" s="1">
        <v>1</v>
      </c>
      <c r="K9" s="14">
        <v>0.75</v>
      </c>
      <c r="L9" s="14">
        <f t="shared" si="0"/>
        <v>0.75</v>
      </c>
    </row>
    <row r="10" spans="1:12" ht="12.75">
      <c r="A10" s="11">
        <v>5</v>
      </c>
      <c r="B10" s="175" t="s">
        <v>177</v>
      </c>
      <c r="C10" s="12">
        <f>'о3'!F10</f>
        <v>0</v>
      </c>
      <c r="D10" s="13"/>
      <c r="E10" s="13"/>
      <c r="F10" s="32">
        <f>SUM('О11'!F11)</f>
        <v>5300</v>
      </c>
      <c r="G10" s="32">
        <f>SUM('О11'!G11)</f>
        <v>744.5999999999999</v>
      </c>
      <c r="H10" s="32">
        <f t="shared" si="1"/>
        <v>4555.4</v>
      </c>
      <c r="I10" s="178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12.75">
      <c r="A11" s="11">
        <v>6</v>
      </c>
      <c r="B11" s="175" t="s">
        <v>178</v>
      </c>
      <c r="C11" s="12">
        <f>'о3'!F11</f>
        <v>0</v>
      </c>
      <c r="D11" s="13"/>
      <c r="E11" s="13"/>
      <c r="F11" s="32">
        <f>SUM('О11'!F12)</f>
        <v>2564</v>
      </c>
      <c r="G11" s="32">
        <f>SUM('О11'!G12)</f>
        <v>295.0999999999999</v>
      </c>
      <c r="H11" s="32">
        <f t="shared" si="1"/>
        <v>2268.9</v>
      </c>
      <c r="I11" s="178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12.75">
      <c r="A12" s="11">
        <v>7</v>
      </c>
      <c r="B12" s="175" t="s">
        <v>179</v>
      </c>
      <c r="C12" s="12">
        <f>'о3'!F12</f>
        <v>0</v>
      </c>
      <c r="D12" s="13"/>
      <c r="E12" s="13"/>
      <c r="F12" s="32">
        <f>SUM('О11'!F13)</f>
        <v>2172</v>
      </c>
      <c r="G12" s="32">
        <f>SUM('О11'!G13)</f>
        <v>275.79999999999995</v>
      </c>
      <c r="H12" s="32">
        <f t="shared" si="1"/>
        <v>1896.2</v>
      </c>
      <c r="I12" s="178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12.75">
      <c r="A13" s="11">
        <v>8</v>
      </c>
      <c r="B13" s="175" t="s">
        <v>180</v>
      </c>
      <c r="C13" s="12">
        <f>'о3'!F13</f>
        <v>0</v>
      </c>
      <c r="D13" s="13"/>
      <c r="E13" s="13"/>
      <c r="F13" s="32">
        <f>SUM('О11'!F14)</f>
        <v>2645.2</v>
      </c>
      <c r="G13" s="32">
        <f>SUM('О11'!G14)</f>
        <v>372</v>
      </c>
      <c r="H13" s="32">
        <f t="shared" si="1"/>
        <v>2273.2</v>
      </c>
      <c r="I13" s="178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2.75">
      <c r="A14" s="11">
        <v>9</v>
      </c>
      <c r="B14" s="175" t="s">
        <v>181</v>
      </c>
      <c r="C14" s="12">
        <f>'о3'!F14</f>
        <v>0</v>
      </c>
      <c r="D14" s="13"/>
      <c r="E14" s="13"/>
      <c r="F14" s="32">
        <f>SUM('О11'!F15)</f>
        <v>4594.7</v>
      </c>
      <c r="G14" s="32">
        <f>SUM('О11'!G15)</f>
        <v>750.8999999999996</v>
      </c>
      <c r="H14" s="32">
        <f t="shared" si="1"/>
        <v>3843.8</v>
      </c>
      <c r="I14" s="178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12.75">
      <c r="A15" s="11">
        <v>10</v>
      </c>
      <c r="B15" s="175" t="s">
        <v>182</v>
      </c>
      <c r="C15" s="12">
        <f>'о3'!F15</f>
        <v>0</v>
      </c>
      <c r="D15" s="13"/>
      <c r="E15" s="13"/>
      <c r="F15" s="32">
        <f>SUM('О11'!F16)</f>
        <v>3734.2</v>
      </c>
      <c r="G15" s="32">
        <f>SUM('О11'!G16)</f>
        <v>622.5999999999999</v>
      </c>
      <c r="H15" s="32">
        <f t="shared" si="1"/>
        <v>3111.6</v>
      </c>
      <c r="I15" s="178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12.75">
      <c r="A16" s="11">
        <v>11</v>
      </c>
      <c r="B16" s="175" t="s">
        <v>183</v>
      </c>
      <c r="C16" s="12">
        <f>'о3'!F16</f>
        <v>0</v>
      </c>
      <c r="D16" s="13"/>
      <c r="E16" s="13"/>
      <c r="F16" s="32">
        <f>SUM('О11'!F17)</f>
        <v>5389.4</v>
      </c>
      <c r="G16" s="32">
        <f>SUM('О11'!G17)</f>
        <v>938.0999999999999</v>
      </c>
      <c r="H16" s="32">
        <f t="shared" si="1"/>
        <v>4451.299999999999</v>
      </c>
      <c r="I16" s="178">
        <f t="shared" si="2"/>
        <v>0</v>
      </c>
      <c r="J16" s="1">
        <v>1</v>
      </c>
      <c r="K16" s="14">
        <v>0.75</v>
      </c>
      <c r="L16" s="14">
        <f t="shared" si="0"/>
        <v>0.75</v>
      </c>
    </row>
    <row r="17" spans="1:12" ht="12.75">
      <c r="A17" s="11">
        <v>12</v>
      </c>
      <c r="B17" s="175" t="s">
        <v>184</v>
      </c>
      <c r="C17" s="12">
        <f>'о3'!F17</f>
        <v>0</v>
      </c>
      <c r="D17" s="13"/>
      <c r="E17" s="13"/>
      <c r="F17" s="32">
        <f>SUM('О11'!F18)</f>
        <v>1696</v>
      </c>
      <c r="G17" s="32">
        <f>SUM('О11'!G18)</f>
        <v>217.9000000000001</v>
      </c>
      <c r="H17" s="32">
        <f t="shared" si="1"/>
        <v>1478.1</v>
      </c>
      <c r="I17" s="178">
        <f t="shared" si="2"/>
        <v>0</v>
      </c>
      <c r="J17" s="1">
        <v>1</v>
      </c>
      <c r="K17" s="14">
        <v>0.75</v>
      </c>
      <c r="L17" s="14">
        <f t="shared" si="0"/>
        <v>0.75</v>
      </c>
    </row>
    <row r="18" spans="1:12" ht="12.75">
      <c r="A18" s="11">
        <v>13</v>
      </c>
      <c r="B18" s="175" t="s">
        <v>185</v>
      </c>
      <c r="C18" s="12">
        <f>'о3'!F18</f>
        <v>0</v>
      </c>
      <c r="D18" s="13"/>
      <c r="E18" s="13"/>
      <c r="F18" s="32">
        <f>SUM('О11'!F19)</f>
        <v>6498</v>
      </c>
      <c r="G18" s="32">
        <f>SUM('О11'!G19)</f>
        <v>2426.9000000000005</v>
      </c>
      <c r="H18" s="32">
        <f t="shared" si="1"/>
        <v>4071.0999999999995</v>
      </c>
      <c r="I18" s="178">
        <f t="shared" si="2"/>
        <v>0</v>
      </c>
      <c r="J18" s="1">
        <v>1</v>
      </c>
      <c r="K18" s="14">
        <v>0.75</v>
      </c>
      <c r="L18" s="14">
        <f t="shared" si="0"/>
        <v>0.75</v>
      </c>
    </row>
    <row r="19" spans="1:12" ht="12.75">
      <c r="A19" s="11">
        <v>14</v>
      </c>
      <c r="B19" s="175" t="s">
        <v>186</v>
      </c>
      <c r="C19" s="12">
        <f>'о3'!F19</f>
        <v>0</v>
      </c>
      <c r="D19" s="13"/>
      <c r="E19" s="13"/>
      <c r="F19" s="32">
        <f>SUM('О11'!F20)</f>
        <v>4441.3</v>
      </c>
      <c r="G19" s="32">
        <f>SUM('О11'!G20)</f>
        <v>1250.7999999999997</v>
      </c>
      <c r="H19" s="32">
        <f t="shared" si="1"/>
        <v>3190.5000000000005</v>
      </c>
      <c r="I19" s="178">
        <f t="shared" si="2"/>
        <v>0</v>
      </c>
      <c r="J19" s="1">
        <v>1</v>
      </c>
      <c r="K19" s="14">
        <v>0.75</v>
      </c>
      <c r="L19" s="14">
        <f t="shared" si="0"/>
        <v>0.75</v>
      </c>
    </row>
    <row r="20" spans="1:12" ht="12.75">
      <c r="A20" s="11">
        <v>15</v>
      </c>
      <c r="B20" s="175" t="s">
        <v>187</v>
      </c>
      <c r="C20" s="12">
        <f>'о3'!F20</f>
        <v>0</v>
      </c>
      <c r="D20" s="13"/>
      <c r="E20" s="13"/>
      <c r="F20" s="32">
        <f>SUM('О11'!F21)</f>
        <v>3026.3</v>
      </c>
      <c r="G20" s="32">
        <f>SUM('О11'!G21)</f>
        <v>485.49999999999983</v>
      </c>
      <c r="H20" s="32">
        <f t="shared" si="1"/>
        <v>2540.8</v>
      </c>
      <c r="I20" s="178">
        <f t="shared" si="2"/>
        <v>0</v>
      </c>
      <c r="J20" s="1">
        <v>1</v>
      </c>
      <c r="K20" s="14">
        <v>0.75</v>
      </c>
      <c r="L20" s="14">
        <f t="shared" si="0"/>
        <v>0.75</v>
      </c>
    </row>
    <row r="21" spans="1:12" ht="12.75">
      <c r="A21" s="11">
        <v>16</v>
      </c>
      <c r="B21" s="175" t="s">
        <v>188</v>
      </c>
      <c r="C21" s="12">
        <f>'о3'!F21</f>
        <v>0</v>
      </c>
      <c r="D21" s="13"/>
      <c r="E21" s="13"/>
      <c r="F21" s="32">
        <f>SUM('О11'!F22)</f>
        <v>6848</v>
      </c>
      <c r="G21" s="32">
        <f>SUM('О11'!G22)</f>
        <v>1122.3000000000002</v>
      </c>
      <c r="H21" s="32">
        <f t="shared" si="1"/>
        <v>5725.7</v>
      </c>
      <c r="I21" s="178">
        <f t="shared" si="2"/>
        <v>0</v>
      </c>
      <c r="J21" s="1">
        <v>1</v>
      </c>
      <c r="K21" s="14">
        <v>0.75</v>
      </c>
      <c r="L21" s="14">
        <f t="shared" si="0"/>
        <v>0.75</v>
      </c>
    </row>
    <row r="22" spans="1:12" ht="12.75">
      <c r="A22" s="11">
        <v>17</v>
      </c>
      <c r="B22" s="175" t="s">
        <v>189</v>
      </c>
      <c r="C22" s="12">
        <f>'о3'!F22</f>
        <v>2</v>
      </c>
      <c r="D22" s="13"/>
      <c r="E22" s="13"/>
      <c r="F22" s="32">
        <f>SUM('О11'!F23)</f>
        <v>4581</v>
      </c>
      <c r="G22" s="32">
        <f>SUM('О11'!G23)</f>
        <v>1350.2999999999997</v>
      </c>
      <c r="H22" s="32">
        <f t="shared" si="1"/>
        <v>3230.7000000000003</v>
      </c>
      <c r="I22" s="178">
        <f t="shared" si="2"/>
        <v>0.061906088463800406</v>
      </c>
      <c r="J22" s="1">
        <v>1</v>
      </c>
      <c r="K22" s="14">
        <v>0.75</v>
      </c>
      <c r="L22" s="14">
        <f t="shared" si="0"/>
        <v>0.75</v>
      </c>
    </row>
    <row r="23" spans="1:12" ht="12.75">
      <c r="A23" s="11">
        <v>18</v>
      </c>
      <c r="B23" s="175" t="s">
        <v>190</v>
      </c>
      <c r="C23" s="12">
        <f>'о3'!F23</f>
        <v>0</v>
      </c>
      <c r="D23" s="13"/>
      <c r="E23" s="13"/>
      <c r="F23" s="32">
        <f>SUM('О11'!F24)</f>
        <v>3192</v>
      </c>
      <c r="G23" s="32">
        <f>SUM('О11'!G24)</f>
        <v>380.8000000000002</v>
      </c>
      <c r="H23" s="32">
        <f t="shared" si="1"/>
        <v>2811.2</v>
      </c>
      <c r="I23" s="178">
        <f t="shared" si="2"/>
        <v>0</v>
      </c>
      <c r="J23" s="1">
        <v>1</v>
      </c>
      <c r="K23" s="14">
        <v>0.75</v>
      </c>
      <c r="L23" s="14">
        <f t="shared" si="0"/>
        <v>0.75</v>
      </c>
    </row>
    <row r="24" spans="1:12" ht="12.75">
      <c r="A24" s="11">
        <v>19</v>
      </c>
      <c r="B24" s="175" t="s">
        <v>191</v>
      </c>
      <c r="C24" s="12">
        <f>'о3'!F24</f>
        <v>0</v>
      </c>
      <c r="D24" s="13"/>
      <c r="E24" s="13"/>
      <c r="F24" s="32">
        <f>SUM('О11'!F25)</f>
        <v>9450</v>
      </c>
      <c r="G24" s="32">
        <f>SUM('О11'!G25)</f>
        <v>2248.3999999999996</v>
      </c>
      <c r="H24" s="32">
        <f t="shared" si="1"/>
        <v>7201.6</v>
      </c>
      <c r="I24" s="178">
        <f t="shared" si="2"/>
        <v>0</v>
      </c>
      <c r="J24" s="1">
        <v>1</v>
      </c>
      <c r="K24" s="14">
        <v>0.75</v>
      </c>
      <c r="L24" s="14">
        <f t="shared" si="0"/>
        <v>0.75</v>
      </c>
    </row>
    <row r="25" spans="1:12" ht="11.25">
      <c r="A25" s="11">
        <v>20</v>
      </c>
      <c r="B25" s="15"/>
      <c r="C25" s="12">
        <f>'о3'!F25</f>
        <v>0</v>
      </c>
      <c r="D25" s="13"/>
      <c r="E25" s="13"/>
      <c r="F25" s="32"/>
      <c r="G25" s="32"/>
      <c r="H25" s="32"/>
      <c r="I25" s="62"/>
      <c r="K25" s="14"/>
      <c r="L25" s="14"/>
    </row>
    <row r="26" spans="1:12" ht="11.25">
      <c r="A26" s="11">
        <v>21</v>
      </c>
      <c r="B26" s="15"/>
      <c r="C26" s="12">
        <f>'о3'!F26</f>
        <v>0</v>
      </c>
      <c r="D26" s="13"/>
      <c r="E26" s="13"/>
      <c r="F26" s="32"/>
      <c r="G26" s="32"/>
      <c r="H26" s="32"/>
      <c r="I26" s="62"/>
      <c r="K26" s="14"/>
      <c r="L26" s="14"/>
    </row>
    <row r="27" spans="1:12" ht="11.25">
      <c r="A27" s="11">
        <v>22</v>
      </c>
      <c r="B27" s="15"/>
      <c r="C27" s="12">
        <f>'о3'!F27</f>
        <v>0</v>
      </c>
      <c r="D27" s="17"/>
      <c r="E27" s="17"/>
      <c r="F27" s="32"/>
      <c r="G27" s="32"/>
      <c r="H27" s="32"/>
      <c r="I27" s="61"/>
      <c r="K27" s="14"/>
      <c r="L27" s="14"/>
    </row>
    <row r="28" spans="1:12" ht="11.25">
      <c r="A28" s="11">
        <v>23</v>
      </c>
      <c r="B28" s="15"/>
      <c r="C28" s="12">
        <f>'о3'!F28</f>
        <v>0</v>
      </c>
      <c r="D28" s="17"/>
      <c r="E28" s="17"/>
      <c r="F28" s="32"/>
      <c r="G28" s="32"/>
      <c r="H28" s="32"/>
      <c r="I28" s="61"/>
      <c r="K28" s="14"/>
      <c r="L28" s="14"/>
    </row>
    <row r="29" spans="1:12" ht="11.25">
      <c r="A29" s="11">
        <v>24</v>
      </c>
      <c r="B29" s="15"/>
      <c r="C29" s="12">
        <f>'о3'!F29</f>
        <v>0</v>
      </c>
      <c r="D29" s="17"/>
      <c r="E29" s="17"/>
      <c r="F29" s="32"/>
      <c r="G29" s="32"/>
      <c r="H29" s="32"/>
      <c r="I29" s="61"/>
      <c r="K29" s="14"/>
      <c r="L29" s="14"/>
    </row>
    <row r="30" spans="1:12" ht="11.25">
      <c r="A30" s="249" t="s">
        <v>39</v>
      </c>
      <c r="B30" s="250"/>
      <c r="C30" s="18">
        <f aca="true" t="shared" si="3" ref="C30:H30">SUM(C6:C29)</f>
        <v>2.6</v>
      </c>
      <c r="D30" s="18">
        <f t="shared" si="3"/>
        <v>0</v>
      </c>
      <c r="E30" s="31">
        <f t="shared" si="3"/>
        <v>0</v>
      </c>
      <c r="F30" s="29">
        <f t="shared" si="3"/>
        <v>87887.3</v>
      </c>
      <c r="G30" s="29">
        <f t="shared" si="3"/>
        <v>17735.299999999996</v>
      </c>
      <c r="H30" s="18">
        <f t="shared" si="3"/>
        <v>70152</v>
      </c>
      <c r="I30" s="89" t="s">
        <v>8</v>
      </c>
      <c r="J30" s="239" t="s">
        <v>8</v>
      </c>
      <c r="K30" s="19">
        <v>0.75</v>
      </c>
      <c r="L30" s="58" t="s">
        <v>8</v>
      </c>
    </row>
    <row r="31" spans="1:10" s="24" customFormat="1" ht="11.25">
      <c r="A31" s="20"/>
      <c r="B31" s="21"/>
      <c r="C31" s="21"/>
      <c r="D31" s="22"/>
      <c r="E31" s="22"/>
      <c r="F31" s="21"/>
      <c r="G31" s="21"/>
      <c r="H31" s="22"/>
      <c r="I31" s="21"/>
      <c r="J31" s="23"/>
    </row>
    <row r="32" spans="1:10" s="24" customFormat="1" ht="11.25">
      <c r="A32" s="20"/>
      <c r="B32" s="21"/>
      <c r="C32" s="21"/>
      <c r="D32" s="22"/>
      <c r="E32" s="22"/>
      <c r="F32" s="21"/>
      <c r="G32" s="21"/>
      <c r="H32" s="22"/>
      <c r="I32" s="21"/>
      <c r="J32" s="23"/>
    </row>
    <row r="33" spans="1:10" s="24" customFormat="1" ht="11.25">
      <c r="A33" s="20"/>
      <c r="B33" s="21"/>
      <c r="C33" s="21"/>
      <c r="D33" s="22"/>
      <c r="E33" s="22"/>
      <c r="F33" s="21"/>
      <c r="G33" s="21"/>
      <c r="H33" s="22"/>
      <c r="I33" s="21"/>
      <c r="J33" s="23"/>
    </row>
    <row r="34" spans="1:10" s="24" customFormat="1" ht="11.25">
      <c r="A34" s="20"/>
      <c r="B34" s="21"/>
      <c r="C34" s="21"/>
      <c r="D34" s="22"/>
      <c r="E34" s="22"/>
      <c r="F34" s="243"/>
      <c r="G34" s="243"/>
      <c r="H34" s="22"/>
      <c r="I34" s="25"/>
      <c r="J34" s="23"/>
    </row>
    <row r="35" spans="1:10" s="24" customFormat="1" ht="11.25">
      <c r="A35" s="20"/>
      <c r="B35" s="21"/>
      <c r="C35" s="21"/>
      <c r="D35" s="22"/>
      <c r="E35" s="22"/>
      <c r="F35" s="243"/>
      <c r="G35" s="243"/>
      <c r="H35" s="22"/>
      <c r="I35" s="21"/>
      <c r="J35" s="23"/>
    </row>
    <row r="36" spans="1:12" s="24" customFormat="1" ht="11.25">
      <c r="A36" s="20"/>
      <c r="B36" s="21"/>
      <c r="C36" s="22"/>
      <c r="D36" s="243"/>
      <c r="E36" s="243"/>
      <c r="F36" s="243"/>
      <c r="G36" s="246"/>
      <c r="H36" s="246"/>
      <c r="I36" s="246"/>
      <c r="J36" s="246"/>
      <c r="K36" s="246"/>
      <c r="L36" s="246"/>
    </row>
    <row r="37" spans="1:12" s="24" customFormat="1" ht="11.25">
      <c r="A37" s="20"/>
      <c r="B37" s="21"/>
      <c r="C37" s="22"/>
      <c r="D37" s="246"/>
      <c r="E37" s="246"/>
      <c r="F37" s="246"/>
      <c r="G37" s="246"/>
      <c r="H37" s="246"/>
      <c r="I37" s="246"/>
      <c r="J37" s="246"/>
      <c r="K37" s="246"/>
      <c r="L37" s="246"/>
    </row>
    <row r="38" spans="1:12" s="24" customFormat="1" ht="11.25">
      <c r="A38" s="23"/>
      <c r="D38" s="246"/>
      <c r="E38" s="246"/>
      <c r="F38" s="246"/>
      <c r="G38" s="246"/>
      <c r="H38" s="246"/>
      <c r="I38" s="246"/>
      <c r="J38" s="246"/>
      <c r="K38" s="246"/>
      <c r="L38" s="246"/>
    </row>
    <row r="39" spans="1:10" s="24" customFormat="1" ht="11.25">
      <c r="A39" s="23"/>
      <c r="D39" s="22"/>
      <c r="E39" s="22"/>
      <c r="H39" s="22"/>
      <c r="J39" s="23"/>
    </row>
    <row r="40" spans="1:10" s="24" customFormat="1" ht="11.25">
      <c r="A40" s="23"/>
      <c r="D40" s="22"/>
      <c r="E40" s="22"/>
      <c r="H40" s="22"/>
      <c r="J40" s="23"/>
    </row>
    <row r="41" spans="1:10" s="24" customFormat="1" ht="11.25">
      <c r="A41" s="23"/>
      <c r="J41" s="23"/>
    </row>
    <row r="42" spans="1:10" s="24" customFormat="1" ht="11.25">
      <c r="A42" s="23"/>
      <c r="J42" s="23"/>
    </row>
  </sheetData>
  <mergeCells count="9">
    <mergeCell ref="A3:A4"/>
    <mergeCell ref="B3:B4"/>
    <mergeCell ref="A1:L1"/>
    <mergeCell ref="J3:J4"/>
    <mergeCell ref="K3:K4"/>
    <mergeCell ref="D36:L38"/>
    <mergeCell ref="F34:G34"/>
    <mergeCell ref="F35:G35"/>
    <mergeCell ref="A30:B30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I1">
      <selection activeCell="Q30" sqref="P3:Q30"/>
    </sheetView>
  </sheetViews>
  <sheetFormatPr defaultColWidth="9.00390625" defaultRowHeight="12.75"/>
  <cols>
    <col min="1" max="1" width="3.375" style="1" customWidth="1"/>
    <col min="2" max="2" width="37.37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213" customWidth="1"/>
    <col min="17" max="17" width="13.125" style="214" customWidth="1"/>
    <col min="18" max="18" width="11.75390625" style="2" customWidth="1"/>
    <col min="19" max="16384" width="9.125" style="2" customWidth="1"/>
  </cols>
  <sheetData>
    <row r="1" spans="1:18" ht="38.25" customHeight="1">
      <c r="A1" s="256" t="s">
        <v>153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23" t="s">
        <v>3</v>
      </c>
      <c r="B3" s="249" t="s">
        <v>102</v>
      </c>
      <c r="C3" s="35" t="s">
        <v>223</v>
      </c>
      <c r="D3" s="35" t="s">
        <v>222</v>
      </c>
      <c r="E3" s="35" t="s">
        <v>221</v>
      </c>
      <c r="F3" s="28" t="s">
        <v>1</v>
      </c>
      <c r="G3" s="26"/>
      <c r="H3" s="26"/>
      <c r="I3" s="5" t="s">
        <v>224</v>
      </c>
      <c r="J3" s="5" t="s">
        <v>225</v>
      </c>
      <c r="K3" s="35" t="s">
        <v>31</v>
      </c>
      <c r="L3" s="35" t="s">
        <v>204</v>
      </c>
      <c r="M3" s="35" t="s">
        <v>220</v>
      </c>
      <c r="N3" s="28" t="s">
        <v>2</v>
      </c>
      <c r="O3" s="5" t="s">
        <v>45</v>
      </c>
      <c r="P3" s="224" t="s">
        <v>17</v>
      </c>
      <c r="Q3" s="224" t="s">
        <v>18</v>
      </c>
      <c r="R3" s="6" t="s">
        <v>6</v>
      </c>
    </row>
    <row r="4" spans="1:18" s="10" customFormat="1" ht="69.75" customHeight="1">
      <c r="A4" s="223"/>
      <c r="B4" s="249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51"/>
      <c r="Q4" s="251"/>
      <c r="R4" s="9" t="s">
        <v>47</v>
      </c>
    </row>
    <row r="5" spans="1:18" s="10" customFormat="1" ht="12" customHeight="1">
      <c r="A5" s="48">
        <v>1</v>
      </c>
      <c r="B5" s="48">
        <v>2</v>
      </c>
      <c r="C5" s="48">
        <v>3</v>
      </c>
      <c r="D5" s="48">
        <v>4</v>
      </c>
      <c r="E5" s="48">
        <v>5</v>
      </c>
      <c r="F5" s="48">
        <v>6</v>
      </c>
      <c r="G5" s="7"/>
      <c r="H5" s="7"/>
      <c r="I5" s="48">
        <v>7</v>
      </c>
      <c r="J5" s="4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2.75">
      <c r="A6" s="11">
        <v>1</v>
      </c>
      <c r="B6" s="175" t="s">
        <v>173</v>
      </c>
      <c r="C6" s="185">
        <f>SUM('о8'!F6)</f>
        <v>2227.1</v>
      </c>
      <c r="D6" s="185">
        <f>SUM('О9'!E6)</f>
        <v>47.5</v>
      </c>
      <c r="E6" s="185">
        <f>SUM('о8'!H6)</f>
        <v>435.0999999999999</v>
      </c>
      <c r="F6" s="185">
        <f>C6-D6-E6</f>
        <v>1744.5</v>
      </c>
      <c r="G6" s="185"/>
      <c r="H6" s="185"/>
      <c r="I6" s="29">
        <v>0</v>
      </c>
      <c r="J6" s="29">
        <v>0</v>
      </c>
      <c r="K6" s="185">
        <f>J6-I6</f>
        <v>0</v>
      </c>
      <c r="L6" s="185">
        <f>SUM('о2'!F6)</f>
        <v>2305.2</v>
      </c>
      <c r="M6" s="185">
        <f>SUM('о2'!G6)</f>
        <v>482.5999999999999</v>
      </c>
      <c r="N6" s="185">
        <f>L6-M6</f>
        <v>1822.6</v>
      </c>
      <c r="O6" s="186">
        <f>(F6-N6)/F6*100</f>
        <v>-4.476927486385779</v>
      </c>
      <c r="P6" s="240">
        <v>0.1</v>
      </c>
      <c r="Q6" s="19">
        <v>1.2</v>
      </c>
      <c r="R6" s="19">
        <f aca="true" t="shared" si="0" ref="R6:R29">P6*Q6</f>
        <v>0.12</v>
      </c>
    </row>
    <row r="7" spans="1:18" ht="25.5">
      <c r="A7" s="11">
        <v>2</v>
      </c>
      <c r="B7" s="175" t="s">
        <v>174</v>
      </c>
      <c r="C7" s="185">
        <f>SUM('о8'!F7)</f>
        <v>1809.1</v>
      </c>
      <c r="D7" s="185">
        <f>SUM('О9'!E7)</f>
        <v>47.9</v>
      </c>
      <c r="E7" s="185">
        <f>SUM('о8'!H7)</f>
        <v>175.00000000000009</v>
      </c>
      <c r="F7" s="185">
        <f aca="true" t="shared" si="1" ref="F7:F24">C7-D7-E7</f>
        <v>1586.1999999999998</v>
      </c>
      <c r="G7" s="185"/>
      <c r="H7" s="185"/>
      <c r="I7" s="29">
        <v>0</v>
      </c>
      <c r="J7" s="29">
        <v>0</v>
      </c>
      <c r="K7" s="185">
        <f aca="true" t="shared" si="2" ref="K7:K24">J7-I7</f>
        <v>0</v>
      </c>
      <c r="L7" s="185">
        <f>SUM('о2'!F7)</f>
        <v>1824.3</v>
      </c>
      <c r="M7" s="185">
        <f>SUM('о2'!G7)</f>
        <v>222.9000000000001</v>
      </c>
      <c r="N7" s="185">
        <f aca="true" t="shared" si="3" ref="N7:N24">L7-M7</f>
        <v>1601.3999999999999</v>
      </c>
      <c r="O7" s="186">
        <f aca="true" t="shared" si="4" ref="O7:O24">(F7-N7)/F7*100</f>
        <v>-0.9582650359349418</v>
      </c>
      <c r="P7" s="240">
        <v>0.8</v>
      </c>
      <c r="Q7" s="19">
        <v>1.2</v>
      </c>
      <c r="R7" s="19">
        <f t="shared" si="0"/>
        <v>0.96</v>
      </c>
    </row>
    <row r="8" spans="1:18" ht="12.75">
      <c r="A8" s="11">
        <v>3</v>
      </c>
      <c r="B8" s="175" t="s">
        <v>175</v>
      </c>
      <c r="C8" s="185">
        <f>SUM('о8'!F8)</f>
        <v>14202.7</v>
      </c>
      <c r="D8" s="185">
        <f>SUM('О9'!E8)</f>
        <v>1494.2</v>
      </c>
      <c r="E8" s="185">
        <f>SUM('о8'!H8)</f>
        <v>1398.3999999999999</v>
      </c>
      <c r="F8" s="185">
        <f t="shared" si="1"/>
        <v>11310.1</v>
      </c>
      <c r="G8" s="185"/>
      <c r="H8" s="185"/>
      <c r="I8" s="29">
        <v>0</v>
      </c>
      <c r="J8" s="29">
        <v>0</v>
      </c>
      <c r="K8" s="185">
        <f t="shared" si="2"/>
        <v>0</v>
      </c>
      <c r="L8" s="185">
        <f>SUM('о2'!F8)</f>
        <v>15140</v>
      </c>
      <c r="M8" s="185">
        <f>SUM('о2'!G8)</f>
        <v>2892.6</v>
      </c>
      <c r="N8" s="185">
        <f t="shared" si="3"/>
        <v>12247.4</v>
      </c>
      <c r="O8" s="186">
        <f t="shared" si="4"/>
        <v>-8.287283047895237</v>
      </c>
      <c r="P8" s="240">
        <v>0</v>
      </c>
      <c r="Q8" s="19">
        <v>1.2</v>
      </c>
      <c r="R8" s="19">
        <f t="shared" si="0"/>
        <v>0</v>
      </c>
    </row>
    <row r="9" spans="1:18" ht="12.75">
      <c r="A9" s="11">
        <v>4</v>
      </c>
      <c r="B9" s="175" t="s">
        <v>176</v>
      </c>
      <c r="C9" s="185">
        <f>SUM('о8'!F9)</f>
        <v>2784.1</v>
      </c>
      <c r="D9" s="185">
        <f>SUM('О9'!E9)</f>
        <v>48.4</v>
      </c>
      <c r="E9" s="185">
        <f>SUM('о8'!H9)</f>
        <v>606.8000000000001</v>
      </c>
      <c r="F9" s="185">
        <f t="shared" si="1"/>
        <v>2128.8999999999996</v>
      </c>
      <c r="G9" s="185"/>
      <c r="H9" s="185"/>
      <c r="I9" s="29">
        <v>0</v>
      </c>
      <c r="J9" s="29">
        <v>0</v>
      </c>
      <c r="K9" s="185">
        <f t="shared" si="2"/>
        <v>0</v>
      </c>
      <c r="L9" s="185">
        <f>SUM('о2'!F9)</f>
        <v>2485.7</v>
      </c>
      <c r="M9" s="185">
        <f>SUM('о2'!G9)</f>
        <v>655.2</v>
      </c>
      <c r="N9" s="185">
        <f t="shared" si="3"/>
        <v>1830.4999999999998</v>
      </c>
      <c r="O9" s="186">
        <f t="shared" si="4"/>
        <v>14.016628305697774</v>
      </c>
      <c r="P9" s="240">
        <v>0</v>
      </c>
      <c r="Q9" s="19">
        <v>1.2</v>
      </c>
      <c r="R9" s="19">
        <f t="shared" si="0"/>
        <v>0</v>
      </c>
    </row>
    <row r="10" spans="1:18" ht="12.75">
      <c r="A10" s="11">
        <v>5</v>
      </c>
      <c r="B10" s="175" t="s">
        <v>177</v>
      </c>
      <c r="C10" s="185">
        <f>SUM('о8'!F10)</f>
        <v>5190.7</v>
      </c>
      <c r="D10" s="185">
        <f>SUM('О9'!E10)</f>
        <v>114.2</v>
      </c>
      <c r="E10" s="185">
        <f>SUM('о8'!H10)</f>
        <v>630.3999999999999</v>
      </c>
      <c r="F10" s="185">
        <f t="shared" si="1"/>
        <v>4446.1</v>
      </c>
      <c r="G10" s="185"/>
      <c r="H10" s="185"/>
      <c r="I10" s="29">
        <v>0</v>
      </c>
      <c r="J10" s="29">
        <v>0</v>
      </c>
      <c r="K10" s="185">
        <f t="shared" si="2"/>
        <v>0</v>
      </c>
      <c r="L10" s="185">
        <f>SUM('о2'!F10)</f>
        <v>5300</v>
      </c>
      <c r="M10" s="185">
        <f>SUM('о2'!G10)</f>
        <v>744.5999999999999</v>
      </c>
      <c r="N10" s="185">
        <f t="shared" si="3"/>
        <v>4555.4</v>
      </c>
      <c r="O10" s="186">
        <f t="shared" si="4"/>
        <v>-2.458334270484228</v>
      </c>
      <c r="P10" s="240">
        <v>0.5</v>
      </c>
      <c r="Q10" s="19">
        <v>1.2</v>
      </c>
      <c r="R10" s="19">
        <f t="shared" si="0"/>
        <v>0.6</v>
      </c>
    </row>
    <row r="11" spans="1:18" ht="18.75" customHeight="1">
      <c r="A11" s="11">
        <v>6</v>
      </c>
      <c r="B11" s="175" t="s">
        <v>178</v>
      </c>
      <c r="C11" s="185">
        <f>SUM('о8'!F11)</f>
        <v>2541.2</v>
      </c>
      <c r="D11" s="185">
        <f>SUM('О9'!E11)</f>
        <v>47.8</v>
      </c>
      <c r="E11" s="185">
        <f>SUM('о8'!H11)</f>
        <v>247.2999999999999</v>
      </c>
      <c r="F11" s="185">
        <f t="shared" si="1"/>
        <v>2246.1</v>
      </c>
      <c r="G11" s="185"/>
      <c r="H11" s="185"/>
      <c r="I11" s="29">
        <v>0</v>
      </c>
      <c r="J11" s="29">
        <v>0</v>
      </c>
      <c r="K11" s="185">
        <f t="shared" si="2"/>
        <v>0</v>
      </c>
      <c r="L11" s="185">
        <f>SUM('о2'!F11)</f>
        <v>2564</v>
      </c>
      <c r="M11" s="185">
        <f>SUM('о2'!G11)</f>
        <v>295.0999999999999</v>
      </c>
      <c r="N11" s="185">
        <f t="shared" si="3"/>
        <v>2268.9</v>
      </c>
      <c r="O11" s="186">
        <f t="shared" si="4"/>
        <v>-1.0150928275677924</v>
      </c>
      <c r="P11" s="240">
        <v>0.8</v>
      </c>
      <c r="Q11" s="19">
        <v>1.2</v>
      </c>
      <c r="R11" s="19">
        <f t="shared" si="0"/>
        <v>0.96</v>
      </c>
    </row>
    <row r="12" spans="1:18" ht="12.75">
      <c r="A12" s="11">
        <v>7</v>
      </c>
      <c r="B12" s="175" t="s">
        <v>179</v>
      </c>
      <c r="C12" s="185">
        <f>SUM('о8'!F12)</f>
        <v>2147.6</v>
      </c>
      <c r="D12" s="185">
        <f>SUM('О9'!E12)</f>
        <v>46.7</v>
      </c>
      <c r="E12" s="185">
        <f>SUM('о8'!H12)</f>
        <v>229.09999999999997</v>
      </c>
      <c r="F12" s="185">
        <f t="shared" si="1"/>
        <v>1871.8000000000002</v>
      </c>
      <c r="G12" s="185"/>
      <c r="H12" s="185"/>
      <c r="I12" s="29">
        <v>0</v>
      </c>
      <c r="J12" s="29">
        <v>0</v>
      </c>
      <c r="K12" s="185">
        <f t="shared" si="2"/>
        <v>0</v>
      </c>
      <c r="L12" s="185">
        <f>SUM('о2'!F12)</f>
        <v>2172</v>
      </c>
      <c r="M12" s="185">
        <f>SUM('о2'!G12)</f>
        <v>275.79999999999995</v>
      </c>
      <c r="N12" s="185">
        <f t="shared" si="3"/>
        <v>1896.2</v>
      </c>
      <c r="O12" s="186">
        <f t="shared" si="4"/>
        <v>-1.3035580724436298</v>
      </c>
      <c r="P12" s="240">
        <v>0.74</v>
      </c>
      <c r="Q12" s="19">
        <v>1.2</v>
      </c>
      <c r="R12" s="19">
        <f t="shared" si="0"/>
        <v>0.888</v>
      </c>
    </row>
    <row r="13" spans="1:18" ht="12.75">
      <c r="A13" s="11">
        <v>8</v>
      </c>
      <c r="B13" s="175" t="s">
        <v>180</v>
      </c>
      <c r="C13" s="185">
        <f>SUM('о8'!F13)</f>
        <v>2626.3</v>
      </c>
      <c r="D13" s="185">
        <f>SUM('О9'!E13)</f>
        <v>47.8</v>
      </c>
      <c r="E13" s="185">
        <f>SUM('о8'!H13)</f>
        <v>324.2</v>
      </c>
      <c r="F13" s="185">
        <f t="shared" si="1"/>
        <v>2254.3</v>
      </c>
      <c r="G13" s="185"/>
      <c r="H13" s="185"/>
      <c r="I13" s="29">
        <v>0</v>
      </c>
      <c r="J13" s="29">
        <v>0</v>
      </c>
      <c r="K13" s="185">
        <f t="shared" si="2"/>
        <v>0</v>
      </c>
      <c r="L13" s="185">
        <f>SUM('о2'!F13)</f>
        <v>2645.2</v>
      </c>
      <c r="M13" s="185">
        <f>SUM('о2'!G13)</f>
        <v>372</v>
      </c>
      <c r="N13" s="185">
        <f t="shared" si="3"/>
        <v>2273.2</v>
      </c>
      <c r="O13" s="186">
        <f t="shared" si="4"/>
        <v>-0.8383977287849724</v>
      </c>
      <c r="P13" s="240">
        <v>0.84</v>
      </c>
      <c r="Q13" s="19">
        <v>1.2</v>
      </c>
      <c r="R13" s="19">
        <f t="shared" si="0"/>
        <v>1.008</v>
      </c>
    </row>
    <row r="14" spans="1:18" ht="12.75">
      <c r="A14" s="11">
        <v>9</v>
      </c>
      <c r="B14" s="175" t="s">
        <v>181</v>
      </c>
      <c r="C14" s="185">
        <f>SUM('о8'!F14)</f>
        <v>4554.2</v>
      </c>
      <c r="D14" s="185">
        <f>SUM('О9'!E14)</f>
        <v>113.6</v>
      </c>
      <c r="E14" s="185">
        <f>SUM('о8'!H14)</f>
        <v>637.2999999999996</v>
      </c>
      <c r="F14" s="185">
        <f t="shared" si="1"/>
        <v>3803.2999999999997</v>
      </c>
      <c r="G14" s="185"/>
      <c r="H14" s="185"/>
      <c r="I14" s="29">
        <v>0</v>
      </c>
      <c r="J14" s="29">
        <v>0</v>
      </c>
      <c r="K14" s="185">
        <f t="shared" si="2"/>
        <v>0</v>
      </c>
      <c r="L14" s="185">
        <f>SUM('о2'!F14)</f>
        <v>4594.7</v>
      </c>
      <c r="M14" s="185">
        <f>SUM('о2'!G14)</f>
        <v>750.8999999999996</v>
      </c>
      <c r="N14" s="185">
        <f t="shared" si="3"/>
        <v>3843.8</v>
      </c>
      <c r="O14" s="186">
        <f t="shared" si="4"/>
        <v>-1.0648647227407897</v>
      </c>
      <c r="P14" s="240">
        <v>0.78</v>
      </c>
      <c r="Q14" s="19">
        <v>1.2</v>
      </c>
      <c r="R14" s="19">
        <f t="shared" si="0"/>
        <v>0.9359999999999999</v>
      </c>
    </row>
    <row r="15" spans="1:18" ht="25.5">
      <c r="A15" s="11">
        <v>10</v>
      </c>
      <c r="B15" s="175" t="s">
        <v>182</v>
      </c>
      <c r="C15" s="185">
        <f>SUM('о8'!F15)</f>
        <v>3672.8</v>
      </c>
      <c r="D15" s="185">
        <f>SUM('О9'!E15)</f>
        <v>113.6</v>
      </c>
      <c r="E15" s="185">
        <f>SUM('о8'!H15)</f>
        <v>508.9999999999999</v>
      </c>
      <c r="F15" s="185">
        <f t="shared" si="1"/>
        <v>3050.2000000000003</v>
      </c>
      <c r="G15" s="185"/>
      <c r="H15" s="185"/>
      <c r="I15" s="29">
        <v>0</v>
      </c>
      <c r="J15" s="29">
        <v>0</v>
      </c>
      <c r="K15" s="185">
        <f t="shared" si="2"/>
        <v>0</v>
      </c>
      <c r="L15" s="185">
        <f>SUM('о2'!F15)</f>
        <v>3734.2</v>
      </c>
      <c r="M15" s="185">
        <f>SUM('о2'!G15)</f>
        <v>622.5999999999999</v>
      </c>
      <c r="N15" s="185">
        <f t="shared" si="3"/>
        <v>3111.6</v>
      </c>
      <c r="O15" s="186">
        <f t="shared" si="4"/>
        <v>-2.012982755229153</v>
      </c>
      <c r="P15" s="240">
        <v>0.6</v>
      </c>
      <c r="Q15" s="19">
        <v>1.2</v>
      </c>
      <c r="R15" s="19">
        <f t="shared" si="0"/>
        <v>0.72</v>
      </c>
    </row>
    <row r="16" spans="1:18" ht="12.75">
      <c r="A16" s="11">
        <v>11</v>
      </c>
      <c r="B16" s="175" t="s">
        <v>183</v>
      </c>
      <c r="C16" s="185">
        <f>SUM('о8'!F16)</f>
        <v>5272.7</v>
      </c>
      <c r="D16" s="185">
        <f>SUM('О9'!E16)</f>
        <v>114.1</v>
      </c>
      <c r="E16" s="185">
        <f>SUM('о8'!H16)</f>
        <v>823.9999999999999</v>
      </c>
      <c r="F16" s="185">
        <f t="shared" si="1"/>
        <v>4334.599999999999</v>
      </c>
      <c r="G16" s="185"/>
      <c r="H16" s="185"/>
      <c r="I16" s="29">
        <v>0</v>
      </c>
      <c r="J16" s="29">
        <v>0</v>
      </c>
      <c r="K16" s="185">
        <f t="shared" si="2"/>
        <v>0</v>
      </c>
      <c r="L16" s="185">
        <f>SUM('о2'!F16)</f>
        <v>5389.4</v>
      </c>
      <c r="M16" s="185">
        <f>SUM('о2'!G16)</f>
        <v>938.0999999999999</v>
      </c>
      <c r="N16" s="185">
        <f t="shared" si="3"/>
        <v>4451.299999999999</v>
      </c>
      <c r="O16" s="186">
        <f t="shared" si="4"/>
        <v>-2.692289946015776</v>
      </c>
      <c r="P16" s="240">
        <v>0.46</v>
      </c>
      <c r="Q16" s="19">
        <v>1.2</v>
      </c>
      <c r="R16" s="19">
        <f t="shared" si="0"/>
        <v>0.552</v>
      </c>
    </row>
    <row r="17" spans="1:18" ht="12.75">
      <c r="A17" s="11">
        <v>12</v>
      </c>
      <c r="B17" s="175" t="s">
        <v>184</v>
      </c>
      <c r="C17" s="185">
        <f>SUM('о8'!F17)</f>
        <v>1676.4</v>
      </c>
      <c r="D17" s="185">
        <f>SUM('О9'!E17)</f>
        <v>47.6</v>
      </c>
      <c r="E17" s="185">
        <f>SUM('о8'!H17)</f>
        <v>170.3000000000001</v>
      </c>
      <c r="F17" s="185">
        <f t="shared" si="1"/>
        <v>1458.5</v>
      </c>
      <c r="G17" s="185"/>
      <c r="H17" s="185"/>
      <c r="I17" s="29">
        <v>0</v>
      </c>
      <c r="J17" s="29">
        <v>0</v>
      </c>
      <c r="K17" s="185">
        <f t="shared" si="2"/>
        <v>0</v>
      </c>
      <c r="L17" s="185">
        <f>SUM('о2'!F17)</f>
        <v>1696</v>
      </c>
      <c r="M17" s="185">
        <f>SUM('о2'!G17)</f>
        <v>217.9000000000001</v>
      </c>
      <c r="N17" s="185">
        <f t="shared" si="3"/>
        <v>1478.1</v>
      </c>
      <c r="O17" s="186">
        <f t="shared" si="4"/>
        <v>-1.3438464175522735</v>
      </c>
      <c r="P17" s="240">
        <v>0.74</v>
      </c>
      <c r="Q17" s="19">
        <v>1.2</v>
      </c>
      <c r="R17" s="19">
        <f t="shared" si="0"/>
        <v>0.888</v>
      </c>
    </row>
    <row r="18" spans="1:18" ht="12.75">
      <c r="A18" s="11">
        <v>13</v>
      </c>
      <c r="B18" s="175" t="s">
        <v>185</v>
      </c>
      <c r="C18" s="185">
        <f>SUM('о8'!F18)</f>
        <v>6480.1</v>
      </c>
      <c r="D18" s="185">
        <f>SUM('О9'!E18)</f>
        <v>1908.3999999999999</v>
      </c>
      <c r="E18" s="185">
        <f>SUM('о8'!H18)</f>
        <v>1463.5</v>
      </c>
      <c r="F18" s="185">
        <f t="shared" si="1"/>
        <v>3108.2000000000007</v>
      </c>
      <c r="G18" s="185"/>
      <c r="H18" s="185"/>
      <c r="I18" s="29">
        <v>0</v>
      </c>
      <c r="J18" s="29">
        <v>0</v>
      </c>
      <c r="K18" s="185">
        <f t="shared" si="2"/>
        <v>0</v>
      </c>
      <c r="L18" s="185">
        <f>SUM('о2'!F18)</f>
        <v>6498</v>
      </c>
      <c r="M18" s="185">
        <f>SUM('о2'!G18)</f>
        <v>2426.9000000000005</v>
      </c>
      <c r="N18" s="185">
        <f t="shared" si="3"/>
        <v>4071.0999999999995</v>
      </c>
      <c r="O18" s="186">
        <f t="shared" si="4"/>
        <v>-30.979344958496828</v>
      </c>
      <c r="P18" s="240">
        <v>0</v>
      </c>
      <c r="Q18" s="19">
        <v>1.2</v>
      </c>
      <c r="R18" s="19">
        <f t="shared" si="0"/>
        <v>0</v>
      </c>
    </row>
    <row r="19" spans="1:18" ht="12.75">
      <c r="A19" s="11">
        <v>14</v>
      </c>
      <c r="B19" s="175" t="s">
        <v>186</v>
      </c>
      <c r="C19" s="185">
        <f>SUM('о8'!F19)</f>
        <v>4363.9</v>
      </c>
      <c r="D19" s="185">
        <f>SUM('О9'!E19)</f>
        <v>114.1</v>
      </c>
      <c r="E19" s="185">
        <f>SUM('о8'!H19)</f>
        <v>1136.7</v>
      </c>
      <c r="F19" s="185">
        <f t="shared" si="1"/>
        <v>3113.0999999999995</v>
      </c>
      <c r="G19" s="185"/>
      <c r="H19" s="185"/>
      <c r="I19" s="29">
        <v>0</v>
      </c>
      <c r="J19" s="29">
        <v>0</v>
      </c>
      <c r="K19" s="185">
        <f t="shared" si="2"/>
        <v>0</v>
      </c>
      <c r="L19" s="185">
        <f>SUM('о2'!F19)</f>
        <v>4441.3</v>
      </c>
      <c r="M19" s="185">
        <f>SUM('о2'!G19)</f>
        <v>1250.7999999999997</v>
      </c>
      <c r="N19" s="185">
        <f t="shared" si="3"/>
        <v>3190.5000000000005</v>
      </c>
      <c r="O19" s="186">
        <f t="shared" si="4"/>
        <v>-2.4862677074299255</v>
      </c>
      <c r="P19" s="240">
        <v>0.5</v>
      </c>
      <c r="Q19" s="19">
        <v>1.2</v>
      </c>
      <c r="R19" s="19">
        <f t="shared" si="0"/>
        <v>0.6</v>
      </c>
    </row>
    <row r="20" spans="1:18" ht="12.75">
      <c r="A20" s="11">
        <v>15</v>
      </c>
      <c r="B20" s="175" t="s">
        <v>187</v>
      </c>
      <c r="C20" s="185">
        <f>SUM('о8'!F20)</f>
        <v>3008.5</v>
      </c>
      <c r="D20" s="185">
        <f>SUM('О9'!E20)</f>
        <v>47.5</v>
      </c>
      <c r="E20" s="185">
        <f>SUM('о8'!H20)</f>
        <v>437.99999999999983</v>
      </c>
      <c r="F20" s="185">
        <f t="shared" si="1"/>
        <v>2523</v>
      </c>
      <c r="G20" s="185"/>
      <c r="H20" s="185"/>
      <c r="I20" s="29">
        <v>0</v>
      </c>
      <c r="J20" s="29">
        <v>0</v>
      </c>
      <c r="K20" s="185">
        <f t="shared" si="2"/>
        <v>0</v>
      </c>
      <c r="L20" s="185">
        <f>SUM('о2'!F20)</f>
        <v>3026.3</v>
      </c>
      <c r="M20" s="185">
        <f>SUM('о2'!G20)</f>
        <v>485.49999999999983</v>
      </c>
      <c r="N20" s="185">
        <f t="shared" si="3"/>
        <v>2540.8</v>
      </c>
      <c r="O20" s="186">
        <f t="shared" si="4"/>
        <v>-0.7055093143083703</v>
      </c>
      <c r="P20" s="240">
        <v>0.86</v>
      </c>
      <c r="Q20" s="19">
        <v>1.2</v>
      </c>
      <c r="R20" s="19">
        <f t="shared" si="0"/>
        <v>1.032</v>
      </c>
    </row>
    <row r="21" spans="1:18" ht="12.75">
      <c r="A21" s="11">
        <v>16</v>
      </c>
      <c r="B21" s="175" t="s">
        <v>188</v>
      </c>
      <c r="C21" s="185">
        <f>SUM('о8'!F21)</f>
        <v>6712.1</v>
      </c>
      <c r="D21" s="185">
        <f>SUM('О9'!E21)</f>
        <v>113.8</v>
      </c>
      <c r="E21" s="185">
        <f>SUM('о8'!H21)</f>
        <v>1008.5000000000002</v>
      </c>
      <c r="F21" s="185">
        <f t="shared" si="1"/>
        <v>5589.8</v>
      </c>
      <c r="G21" s="185"/>
      <c r="H21" s="185"/>
      <c r="I21" s="29">
        <v>0</v>
      </c>
      <c r="J21" s="29">
        <v>0</v>
      </c>
      <c r="K21" s="185">
        <f t="shared" si="2"/>
        <v>0</v>
      </c>
      <c r="L21" s="185">
        <f>SUM('о2'!F21)</f>
        <v>6848</v>
      </c>
      <c r="M21" s="185">
        <f>SUM('о2'!G21)</f>
        <v>1122.3000000000002</v>
      </c>
      <c r="N21" s="185">
        <f t="shared" si="3"/>
        <v>5725.7</v>
      </c>
      <c r="O21" s="186">
        <f t="shared" si="4"/>
        <v>-2.4312139969229603</v>
      </c>
      <c r="P21" s="240">
        <v>0.52</v>
      </c>
      <c r="Q21" s="19">
        <v>1.2</v>
      </c>
      <c r="R21" s="19">
        <f t="shared" si="0"/>
        <v>0.624</v>
      </c>
    </row>
    <row r="22" spans="1:18" ht="12.75">
      <c r="A22" s="11">
        <v>17</v>
      </c>
      <c r="B22" s="175" t="s">
        <v>189</v>
      </c>
      <c r="C22" s="185">
        <f>SUM('о8'!F22)</f>
        <v>4486.5</v>
      </c>
      <c r="D22" s="185">
        <f>SUM('О9'!E22)</f>
        <v>855.2</v>
      </c>
      <c r="E22" s="185">
        <f>SUM('о8'!H22)</f>
        <v>495.0999999999997</v>
      </c>
      <c r="F22" s="185">
        <f t="shared" si="1"/>
        <v>3136.2000000000007</v>
      </c>
      <c r="G22" s="185"/>
      <c r="H22" s="185"/>
      <c r="I22" s="29">
        <v>0</v>
      </c>
      <c r="J22" s="29">
        <v>0</v>
      </c>
      <c r="K22" s="185">
        <f t="shared" si="2"/>
        <v>0</v>
      </c>
      <c r="L22" s="185">
        <f>SUM('о2'!F22)</f>
        <v>4581</v>
      </c>
      <c r="M22" s="185">
        <f>SUM('о2'!G22)</f>
        <v>1350.2999999999997</v>
      </c>
      <c r="N22" s="185">
        <f t="shared" si="3"/>
        <v>3230.7000000000003</v>
      </c>
      <c r="O22" s="186">
        <f t="shared" si="4"/>
        <v>-3.0132006887315708</v>
      </c>
      <c r="P22" s="240">
        <v>0.4</v>
      </c>
      <c r="Q22" s="19">
        <v>1.2</v>
      </c>
      <c r="R22" s="19">
        <f t="shared" si="0"/>
        <v>0.48</v>
      </c>
    </row>
    <row r="23" spans="1:18" ht="12.75">
      <c r="A23" s="11">
        <v>18</v>
      </c>
      <c r="B23" s="175" t="s">
        <v>190</v>
      </c>
      <c r="C23" s="185">
        <f>SUM('о8'!F23)</f>
        <v>3168.8</v>
      </c>
      <c r="D23" s="185">
        <f>SUM('О9'!E23)</f>
        <v>47.2</v>
      </c>
      <c r="E23" s="185">
        <f>SUM('о8'!H23)</f>
        <v>333.6000000000002</v>
      </c>
      <c r="F23" s="185">
        <f t="shared" si="1"/>
        <v>2788</v>
      </c>
      <c r="G23" s="185"/>
      <c r="H23" s="185"/>
      <c r="I23" s="29">
        <v>0</v>
      </c>
      <c r="J23" s="29">
        <v>0</v>
      </c>
      <c r="K23" s="185">
        <f t="shared" si="2"/>
        <v>0</v>
      </c>
      <c r="L23" s="185">
        <f>SUM('о2'!F23)</f>
        <v>3192</v>
      </c>
      <c r="M23" s="185">
        <f>SUM('о2'!G23)</f>
        <v>380.8000000000002</v>
      </c>
      <c r="N23" s="185">
        <f t="shared" si="3"/>
        <v>2811.2</v>
      </c>
      <c r="O23" s="186">
        <f t="shared" si="4"/>
        <v>-0.8321377331420308</v>
      </c>
      <c r="P23" s="240">
        <v>0.84</v>
      </c>
      <c r="Q23" s="19">
        <v>1.2</v>
      </c>
      <c r="R23" s="19">
        <f t="shared" si="0"/>
        <v>1.008</v>
      </c>
    </row>
    <row r="24" spans="1:18" ht="12.75">
      <c r="A24" s="11">
        <v>19</v>
      </c>
      <c r="B24" s="175" t="s">
        <v>191</v>
      </c>
      <c r="C24" s="185">
        <f>SUM('о8'!F24)</f>
        <v>9288.9</v>
      </c>
      <c r="D24" s="185">
        <f>SUM('О9'!E24)</f>
        <v>112.9</v>
      </c>
      <c r="E24" s="185">
        <f>SUM('о8'!H24)</f>
        <v>2135.4999999999995</v>
      </c>
      <c r="F24" s="185">
        <f t="shared" si="1"/>
        <v>7040.5</v>
      </c>
      <c r="G24" s="185"/>
      <c r="H24" s="185"/>
      <c r="I24" s="29">
        <v>0</v>
      </c>
      <c r="J24" s="29">
        <v>0</v>
      </c>
      <c r="K24" s="185">
        <f t="shared" si="2"/>
        <v>0</v>
      </c>
      <c r="L24" s="185">
        <f>SUM('о2'!F24)</f>
        <v>9450</v>
      </c>
      <c r="M24" s="185">
        <f>SUM('о2'!G24)</f>
        <v>2248.3999999999996</v>
      </c>
      <c r="N24" s="185">
        <f t="shared" si="3"/>
        <v>7201.6</v>
      </c>
      <c r="O24" s="186">
        <f t="shared" si="4"/>
        <v>-2.2881897592500584</v>
      </c>
      <c r="P24" s="240">
        <v>0.54</v>
      </c>
      <c r="Q24" s="19">
        <v>1.2</v>
      </c>
      <c r="R24" s="19">
        <f t="shared" si="0"/>
        <v>0.648</v>
      </c>
    </row>
    <row r="25" spans="1:18" ht="11.25">
      <c r="A25" s="11">
        <v>20</v>
      </c>
      <c r="B25" s="29"/>
      <c r="C25" s="185"/>
      <c r="D25" s="185"/>
      <c r="E25" s="185"/>
      <c r="F25" s="185"/>
      <c r="G25" s="185"/>
      <c r="H25" s="185"/>
      <c r="I25" s="29"/>
      <c r="J25" s="29"/>
      <c r="K25" s="185"/>
      <c r="L25" s="185"/>
      <c r="M25" s="185"/>
      <c r="N25" s="185"/>
      <c r="O25" s="186"/>
      <c r="P25" s="240"/>
      <c r="Q25" s="19"/>
      <c r="R25" s="19">
        <f t="shared" si="0"/>
        <v>0</v>
      </c>
    </row>
    <row r="26" spans="1:18" ht="11.25">
      <c r="A26" s="11">
        <v>21</v>
      </c>
      <c r="B26" s="29"/>
      <c r="C26" s="185"/>
      <c r="D26" s="185"/>
      <c r="E26" s="185"/>
      <c r="F26" s="185"/>
      <c r="G26" s="185"/>
      <c r="H26" s="185"/>
      <c r="I26" s="29"/>
      <c r="J26" s="29"/>
      <c r="K26" s="185"/>
      <c r="L26" s="185"/>
      <c r="M26" s="185"/>
      <c r="N26" s="185"/>
      <c r="O26" s="186"/>
      <c r="P26" s="240"/>
      <c r="Q26" s="19"/>
      <c r="R26" s="19">
        <f t="shared" si="0"/>
        <v>0</v>
      </c>
    </row>
    <row r="27" spans="1:18" ht="11.25">
      <c r="A27" s="11">
        <v>22</v>
      </c>
      <c r="B27" s="29"/>
      <c r="C27" s="194"/>
      <c r="D27" s="194"/>
      <c r="E27" s="194"/>
      <c r="F27" s="185"/>
      <c r="G27" s="194"/>
      <c r="H27" s="194"/>
      <c r="I27" s="29"/>
      <c r="J27" s="29"/>
      <c r="K27" s="185"/>
      <c r="L27" s="185"/>
      <c r="M27" s="185"/>
      <c r="N27" s="185"/>
      <c r="O27" s="186"/>
      <c r="P27" s="240"/>
      <c r="Q27" s="19"/>
      <c r="R27" s="19">
        <f t="shared" si="0"/>
        <v>0</v>
      </c>
    </row>
    <row r="28" spans="1:18" ht="11.25">
      <c r="A28" s="11">
        <v>23</v>
      </c>
      <c r="B28" s="29"/>
      <c r="C28" s="194"/>
      <c r="D28" s="194"/>
      <c r="E28" s="194"/>
      <c r="F28" s="185"/>
      <c r="G28" s="194"/>
      <c r="H28" s="194"/>
      <c r="I28" s="29"/>
      <c r="J28" s="29"/>
      <c r="K28" s="185"/>
      <c r="L28" s="185"/>
      <c r="M28" s="185"/>
      <c r="N28" s="185"/>
      <c r="O28" s="186"/>
      <c r="P28" s="240"/>
      <c r="Q28" s="19"/>
      <c r="R28" s="19">
        <f t="shared" si="0"/>
        <v>0</v>
      </c>
    </row>
    <row r="29" spans="1:18" ht="11.25">
      <c r="A29" s="11">
        <v>24</v>
      </c>
      <c r="B29" s="29"/>
      <c r="C29" s="194"/>
      <c r="D29" s="194"/>
      <c r="E29" s="194"/>
      <c r="F29" s="185"/>
      <c r="G29" s="194"/>
      <c r="H29" s="194"/>
      <c r="I29" s="29"/>
      <c r="J29" s="29"/>
      <c r="K29" s="185"/>
      <c r="L29" s="185"/>
      <c r="M29" s="185"/>
      <c r="N29" s="185"/>
      <c r="O29" s="186"/>
      <c r="P29" s="240"/>
      <c r="Q29" s="19"/>
      <c r="R29" s="19">
        <f t="shared" si="0"/>
        <v>0</v>
      </c>
    </row>
    <row r="30" spans="1:18" ht="11.25">
      <c r="A30" s="249" t="s">
        <v>39</v>
      </c>
      <c r="B30" s="250"/>
      <c r="C30" s="18">
        <f aca="true" t="shared" si="5" ref="C30:N30">SUM(C6:C29)</f>
        <v>86213.7</v>
      </c>
      <c r="D30" s="55">
        <f t="shared" si="5"/>
        <v>5482.5</v>
      </c>
      <c r="E30" s="18">
        <f t="shared" si="5"/>
        <v>13197.8</v>
      </c>
      <c r="F30" s="18">
        <f t="shared" si="5"/>
        <v>67533.4</v>
      </c>
      <c r="G30" s="51">
        <f t="shared" si="5"/>
        <v>0</v>
      </c>
      <c r="H30" s="18">
        <f t="shared" si="5"/>
        <v>0</v>
      </c>
      <c r="I30" s="29">
        <f t="shared" si="5"/>
        <v>0</v>
      </c>
      <c r="J30" s="29">
        <f t="shared" si="5"/>
        <v>0</v>
      </c>
      <c r="K30" s="29">
        <f t="shared" si="5"/>
        <v>0</v>
      </c>
      <c r="L30" s="29">
        <f t="shared" si="5"/>
        <v>87887.3</v>
      </c>
      <c r="M30" s="185">
        <f>SUM('о2'!G30)</f>
        <v>17735.299999999996</v>
      </c>
      <c r="N30" s="18">
        <f t="shared" si="5"/>
        <v>70152</v>
      </c>
      <c r="O30" s="57" t="s">
        <v>8</v>
      </c>
      <c r="P30" s="227" t="s">
        <v>8</v>
      </c>
      <c r="Q30" s="19">
        <v>1.2</v>
      </c>
      <c r="R30" s="58" t="s">
        <v>8</v>
      </c>
    </row>
    <row r="31" spans="1:17" s="24" customFormat="1" ht="11.25">
      <c r="A31" s="20"/>
      <c r="B31" s="21"/>
      <c r="C31" s="22"/>
      <c r="D31" s="22"/>
      <c r="E31" s="22"/>
      <c r="F31" s="22"/>
      <c r="G31" s="22"/>
      <c r="H31" s="22"/>
      <c r="I31" s="21"/>
      <c r="J31" s="21"/>
      <c r="K31" s="21"/>
      <c r="L31" s="21"/>
      <c r="M31" s="21"/>
      <c r="N31" s="22"/>
      <c r="O31" s="21"/>
      <c r="P31" s="219"/>
      <c r="Q31" s="220"/>
    </row>
    <row r="32" spans="1:17" s="24" customFormat="1" ht="11.25">
      <c r="A32" s="20"/>
      <c r="B32" s="21"/>
      <c r="C32" s="22"/>
      <c r="D32" s="22"/>
      <c r="E32" s="22"/>
      <c r="F32" s="22"/>
      <c r="G32" s="22"/>
      <c r="H32" s="22"/>
      <c r="I32" s="21"/>
      <c r="J32" s="21"/>
      <c r="K32" s="21"/>
      <c r="L32" s="21"/>
      <c r="M32" s="21"/>
      <c r="N32" s="22"/>
      <c r="O32" s="21"/>
      <c r="P32" s="219"/>
      <c r="Q32" s="220"/>
    </row>
    <row r="33" spans="1:17" s="24" customFormat="1" ht="11.25">
      <c r="A33" s="20"/>
      <c r="B33" s="21"/>
      <c r="C33" s="22"/>
      <c r="D33" s="22"/>
      <c r="E33" s="22"/>
      <c r="F33" s="22"/>
      <c r="G33" s="22"/>
      <c r="H33" s="22"/>
      <c r="I33" s="21"/>
      <c r="J33" s="21"/>
      <c r="K33" s="21"/>
      <c r="L33" s="21"/>
      <c r="M33" s="21"/>
      <c r="N33" s="22"/>
      <c r="O33" s="21"/>
      <c r="P33" s="219"/>
      <c r="Q33" s="220"/>
    </row>
    <row r="34" spans="1:17" s="24" customFormat="1" ht="11.25" customHeight="1">
      <c r="A34" s="20"/>
      <c r="B34" s="21"/>
      <c r="C34" s="22"/>
      <c r="D34" s="22"/>
      <c r="E34" s="243"/>
      <c r="F34" s="243"/>
      <c r="G34" s="243"/>
      <c r="H34" s="21"/>
      <c r="I34" s="22"/>
      <c r="J34" s="21"/>
      <c r="K34" s="22"/>
      <c r="L34" s="22"/>
      <c r="M34" s="21"/>
      <c r="N34" s="22"/>
      <c r="O34" s="25"/>
      <c r="P34" s="219"/>
      <c r="Q34" s="220"/>
    </row>
    <row r="35" spans="1:17" s="24" customFormat="1" ht="22.5" customHeight="1">
      <c r="A35" s="20"/>
      <c r="B35" s="21"/>
      <c r="C35" s="22"/>
      <c r="D35" s="22"/>
      <c r="E35" s="243"/>
      <c r="F35" s="243"/>
      <c r="G35" s="243"/>
      <c r="H35" s="21"/>
      <c r="I35" s="22"/>
      <c r="K35" s="22"/>
      <c r="L35" s="22"/>
      <c r="M35" s="25"/>
      <c r="N35" s="22"/>
      <c r="O35" s="21"/>
      <c r="P35" s="219"/>
      <c r="Q35" s="220"/>
    </row>
    <row r="36" spans="1:17" s="24" customFormat="1" ht="11.25">
      <c r="A36" s="20"/>
      <c r="B36" s="21"/>
      <c r="C36" s="22"/>
      <c r="D36" s="22"/>
      <c r="E36" s="22"/>
      <c r="F36" s="22"/>
      <c r="G36" s="22"/>
      <c r="H36" s="22"/>
      <c r="I36" s="21"/>
      <c r="J36" s="21"/>
      <c r="K36" s="21"/>
      <c r="L36" s="21"/>
      <c r="M36" s="21"/>
      <c r="N36" s="22"/>
      <c r="O36" s="21"/>
      <c r="P36" s="219"/>
      <c r="Q36" s="220"/>
    </row>
    <row r="37" spans="1:17" s="24" customFormat="1" ht="11.25">
      <c r="A37" s="20"/>
      <c r="B37" s="21"/>
      <c r="C37" s="22"/>
      <c r="D37" s="22"/>
      <c r="E37" s="22"/>
      <c r="F37" s="22"/>
      <c r="G37" s="22"/>
      <c r="H37" s="22"/>
      <c r="I37" s="21"/>
      <c r="J37" s="21"/>
      <c r="K37" s="21"/>
      <c r="L37" s="21"/>
      <c r="M37" s="21"/>
      <c r="N37" s="22"/>
      <c r="O37" s="21"/>
      <c r="P37" s="219"/>
      <c r="Q37" s="220"/>
    </row>
    <row r="38" spans="1:17" s="24" customFormat="1" ht="11.25">
      <c r="A38" s="23"/>
      <c r="C38" s="22"/>
      <c r="D38" s="22"/>
      <c r="E38" s="22"/>
      <c r="F38" s="22"/>
      <c r="G38" s="22"/>
      <c r="H38" s="22"/>
      <c r="N38" s="22"/>
      <c r="P38" s="219"/>
      <c r="Q38" s="220"/>
    </row>
    <row r="39" spans="1:17" s="24" customFormat="1" ht="11.25">
      <c r="A39" s="23"/>
      <c r="C39" s="22"/>
      <c r="D39" s="22"/>
      <c r="E39" s="22"/>
      <c r="F39" s="22"/>
      <c r="G39" s="22"/>
      <c r="H39" s="22"/>
      <c r="N39" s="22"/>
      <c r="P39" s="219"/>
      <c r="Q39" s="220"/>
    </row>
    <row r="40" spans="1:17" s="24" customFormat="1" ht="11.25">
      <c r="A40" s="23"/>
      <c r="C40" s="22"/>
      <c r="D40" s="22"/>
      <c r="E40" s="22"/>
      <c r="F40" s="22"/>
      <c r="G40" s="22"/>
      <c r="H40" s="22"/>
      <c r="N40" s="22"/>
      <c r="P40" s="219"/>
      <c r="Q40" s="220"/>
    </row>
    <row r="41" spans="1:17" s="24" customFormat="1" ht="11.25">
      <c r="A41" s="23"/>
      <c r="P41" s="219"/>
      <c r="Q41" s="220"/>
    </row>
    <row r="42" spans="1:17" s="24" customFormat="1" ht="11.25">
      <c r="A42" s="23"/>
      <c r="P42" s="219"/>
      <c r="Q42" s="220"/>
    </row>
  </sheetData>
  <mergeCells count="8">
    <mergeCell ref="A1:R1"/>
    <mergeCell ref="P3:P4"/>
    <mergeCell ref="Q3:Q4"/>
    <mergeCell ref="E34:G34"/>
    <mergeCell ref="E35:G35"/>
    <mergeCell ref="A30:B30"/>
    <mergeCell ref="A3:A4"/>
    <mergeCell ref="B3:B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32" sqref="D32"/>
    </sheetView>
  </sheetViews>
  <sheetFormatPr defaultColWidth="9.00390625" defaultRowHeight="12.75"/>
  <cols>
    <col min="1" max="1" width="5.125" style="1" customWidth="1"/>
    <col min="2" max="2" width="45.87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213" customWidth="1"/>
    <col min="11" max="11" width="16.00390625" style="214" customWidth="1"/>
    <col min="12" max="12" width="14.75390625" style="2" customWidth="1"/>
    <col min="13" max="16384" width="9.125" style="2" customWidth="1"/>
  </cols>
  <sheetData>
    <row r="1" spans="1:12" ht="57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23" t="s">
        <v>20</v>
      </c>
      <c r="B3" s="249" t="s">
        <v>102</v>
      </c>
      <c r="C3" s="33" t="s">
        <v>51</v>
      </c>
      <c r="D3" s="33" t="s">
        <v>226</v>
      </c>
      <c r="E3" s="33" t="s">
        <v>227</v>
      </c>
      <c r="F3" s="33" t="s">
        <v>49</v>
      </c>
      <c r="G3" s="33" t="s">
        <v>49</v>
      </c>
      <c r="H3" s="33" t="s">
        <v>142</v>
      </c>
      <c r="I3" s="5" t="s">
        <v>48</v>
      </c>
      <c r="J3" s="224" t="s">
        <v>21</v>
      </c>
      <c r="K3" s="224" t="s">
        <v>19</v>
      </c>
      <c r="L3" s="6" t="s">
        <v>6</v>
      </c>
    </row>
    <row r="4" spans="1:12" s="10" customFormat="1" ht="42.75" customHeight="1">
      <c r="A4" s="223"/>
      <c r="B4" s="249"/>
      <c r="C4" s="5" t="s">
        <v>52</v>
      </c>
      <c r="D4" s="5" t="s">
        <v>196</v>
      </c>
      <c r="E4" s="5" t="s">
        <v>195</v>
      </c>
      <c r="F4" s="5" t="s">
        <v>32</v>
      </c>
      <c r="G4" s="8" t="s">
        <v>33</v>
      </c>
      <c r="H4" s="8" t="s">
        <v>26</v>
      </c>
      <c r="I4" s="8" t="s">
        <v>53</v>
      </c>
      <c r="J4" s="251"/>
      <c r="K4" s="251"/>
      <c r="L4" s="9" t="s">
        <v>50</v>
      </c>
    </row>
    <row r="5" spans="1:12" s="10" customFormat="1" ht="11.25" customHeight="1">
      <c r="A5" s="48">
        <v>1</v>
      </c>
      <c r="B5" s="48">
        <v>2</v>
      </c>
      <c r="C5" s="48" t="s">
        <v>54</v>
      </c>
      <c r="D5" s="48">
        <v>3</v>
      </c>
      <c r="E5" s="48">
        <v>4</v>
      </c>
      <c r="F5" s="48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2.75">
      <c r="A6" s="11">
        <v>1</v>
      </c>
      <c r="B6" s="175" t="s">
        <v>173</v>
      </c>
      <c r="C6" s="15">
        <v>130</v>
      </c>
      <c r="D6" s="15">
        <v>0</v>
      </c>
      <c r="E6" s="15">
        <v>0</v>
      </c>
      <c r="F6" s="90">
        <f>E6-D6</f>
        <v>0</v>
      </c>
      <c r="G6" s="12">
        <v>0</v>
      </c>
      <c r="H6" s="13">
        <v>582.5</v>
      </c>
      <c r="I6" s="77">
        <f>F6/H6*100</f>
        <v>0</v>
      </c>
      <c r="J6" s="1">
        <v>1</v>
      </c>
      <c r="K6" s="14">
        <v>1</v>
      </c>
      <c r="L6" s="14">
        <f aca="true" t="shared" si="0" ref="L6:L24">J6*K6</f>
        <v>1</v>
      </c>
    </row>
    <row r="7" spans="1:12" ht="12" customHeight="1">
      <c r="A7" s="11">
        <v>2</v>
      </c>
      <c r="B7" s="175" t="s">
        <v>174</v>
      </c>
      <c r="C7" s="15">
        <v>468</v>
      </c>
      <c r="D7" s="15">
        <v>0</v>
      </c>
      <c r="E7" s="15">
        <v>0</v>
      </c>
      <c r="F7" s="47">
        <f aca="true" t="shared" si="1" ref="F7:F29">E7-D7</f>
        <v>0</v>
      </c>
      <c r="G7" s="12">
        <v>75</v>
      </c>
      <c r="H7" s="13">
        <v>246.7</v>
      </c>
      <c r="I7" s="77">
        <f aca="true" t="shared" si="2" ref="I7:I24">F7/H7*100</f>
        <v>0</v>
      </c>
      <c r="J7" s="1">
        <v>1</v>
      </c>
      <c r="K7" s="14">
        <v>1</v>
      </c>
      <c r="L7" s="14">
        <f t="shared" si="0"/>
        <v>1</v>
      </c>
    </row>
    <row r="8" spans="1:12" ht="12.75">
      <c r="A8" s="11">
        <v>3</v>
      </c>
      <c r="B8" s="175" t="s">
        <v>175</v>
      </c>
      <c r="C8" s="15">
        <v>340</v>
      </c>
      <c r="D8" s="15">
        <v>0</v>
      </c>
      <c r="E8" s="15">
        <v>0</v>
      </c>
      <c r="F8" s="47">
        <f t="shared" si="1"/>
        <v>0</v>
      </c>
      <c r="G8" s="12">
        <v>1.3</v>
      </c>
      <c r="H8" s="13">
        <v>7965</v>
      </c>
      <c r="I8" s="77">
        <f t="shared" si="2"/>
        <v>0</v>
      </c>
      <c r="J8" s="1">
        <v>1</v>
      </c>
      <c r="K8" s="14">
        <v>1</v>
      </c>
      <c r="L8" s="14">
        <f t="shared" si="0"/>
        <v>1</v>
      </c>
    </row>
    <row r="9" spans="1:12" ht="13.5" customHeight="1">
      <c r="A9" s="11">
        <v>4</v>
      </c>
      <c r="B9" s="175" t="s">
        <v>176</v>
      </c>
      <c r="C9" s="15">
        <v>809</v>
      </c>
      <c r="D9" s="15">
        <v>0</v>
      </c>
      <c r="E9" s="15">
        <v>0</v>
      </c>
      <c r="F9" s="47">
        <f t="shared" si="1"/>
        <v>0</v>
      </c>
      <c r="G9" s="12">
        <v>-214</v>
      </c>
      <c r="H9" s="13">
        <v>175.6</v>
      </c>
      <c r="I9" s="77">
        <f t="shared" si="2"/>
        <v>0</v>
      </c>
      <c r="J9" s="1">
        <v>1</v>
      </c>
      <c r="K9" s="14">
        <v>1</v>
      </c>
      <c r="L9" s="14">
        <f t="shared" si="0"/>
        <v>1</v>
      </c>
    </row>
    <row r="10" spans="1:12" ht="12.75">
      <c r="A10" s="11">
        <v>5</v>
      </c>
      <c r="B10" s="175" t="s">
        <v>177</v>
      </c>
      <c r="C10" s="15">
        <v>903</v>
      </c>
      <c r="D10" s="15">
        <v>0</v>
      </c>
      <c r="E10" s="15">
        <v>0</v>
      </c>
      <c r="F10" s="47">
        <f t="shared" si="1"/>
        <v>0</v>
      </c>
      <c r="G10" s="12">
        <v>0</v>
      </c>
      <c r="H10" s="13">
        <v>598.7</v>
      </c>
      <c r="I10" s="77">
        <f t="shared" si="2"/>
        <v>0</v>
      </c>
      <c r="J10" s="1">
        <v>1</v>
      </c>
      <c r="K10" s="14">
        <v>1</v>
      </c>
      <c r="L10" s="14">
        <f t="shared" si="0"/>
        <v>1</v>
      </c>
    </row>
    <row r="11" spans="1:12" ht="17.25" customHeight="1">
      <c r="A11" s="11">
        <v>6</v>
      </c>
      <c r="B11" s="175" t="s">
        <v>178</v>
      </c>
      <c r="C11" s="15">
        <v>1688</v>
      </c>
      <c r="D11" s="15">
        <v>0</v>
      </c>
      <c r="E11" s="15">
        <v>0</v>
      </c>
      <c r="F11" s="47">
        <f t="shared" si="1"/>
        <v>0</v>
      </c>
      <c r="G11" s="12">
        <v>-101</v>
      </c>
      <c r="H11" s="13">
        <v>184.7</v>
      </c>
      <c r="I11" s="77">
        <f t="shared" si="2"/>
        <v>0</v>
      </c>
      <c r="J11" s="1">
        <v>1</v>
      </c>
      <c r="K11" s="14">
        <v>1</v>
      </c>
      <c r="L11" s="14">
        <f t="shared" si="0"/>
        <v>1</v>
      </c>
    </row>
    <row r="12" spans="1:12" ht="12.75">
      <c r="A12" s="11">
        <v>7</v>
      </c>
      <c r="B12" s="175" t="s">
        <v>179</v>
      </c>
      <c r="C12" s="15">
        <v>1230</v>
      </c>
      <c r="D12" s="15">
        <v>0</v>
      </c>
      <c r="E12" s="15">
        <v>0</v>
      </c>
      <c r="F12" s="47">
        <f t="shared" si="1"/>
        <v>0</v>
      </c>
      <c r="G12" s="12">
        <v>-85</v>
      </c>
      <c r="H12" s="13">
        <v>396.1</v>
      </c>
      <c r="I12" s="77">
        <f t="shared" si="2"/>
        <v>0</v>
      </c>
      <c r="J12" s="1">
        <v>1</v>
      </c>
      <c r="K12" s="14">
        <v>1</v>
      </c>
      <c r="L12" s="14">
        <f t="shared" si="0"/>
        <v>1</v>
      </c>
    </row>
    <row r="13" spans="1:12" ht="14.25" customHeight="1">
      <c r="A13" s="11">
        <v>8</v>
      </c>
      <c r="B13" s="175" t="s">
        <v>180</v>
      </c>
      <c r="C13" s="15">
        <v>21</v>
      </c>
      <c r="D13" s="15">
        <v>0</v>
      </c>
      <c r="E13" s="15">
        <v>0</v>
      </c>
      <c r="F13" s="47">
        <f t="shared" si="1"/>
        <v>0</v>
      </c>
      <c r="G13" s="12">
        <v>0</v>
      </c>
      <c r="H13" s="13">
        <v>478.8</v>
      </c>
      <c r="I13" s="77">
        <f t="shared" si="2"/>
        <v>0</v>
      </c>
      <c r="J13" s="1">
        <v>1</v>
      </c>
      <c r="K13" s="14">
        <v>1</v>
      </c>
      <c r="L13" s="14">
        <f t="shared" si="0"/>
        <v>1</v>
      </c>
    </row>
    <row r="14" spans="1:12" ht="13.5" customHeight="1">
      <c r="A14" s="11">
        <v>9</v>
      </c>
      <c r="B14" s="175" t="s">
        <v>181</v>
      </c>
      <c r="C14" s="15">
        <v>919</v>
      </c>
      <c r="D14" s="15">
        <v>0</v>
      </c>
      <c r="E14" s="15">
        <v>0</v>
      </c>
      <c r="F14" s="47">
        <f t="shared" si="1"/>
        <v>0</v>
      </c>
      <c r="G14" s="12">
        <v>-138</v>
      </c>
      <c r="H14" s="13">
        <v>675.4</v>
      </c>
      <c r="I14" s="77">
        <f t="shared" si="2"/>
        <v>0</v>
      </c>
      <c r="J14" s="1">
        <v>1</v>
      </c>
      <c r="K14" s="14">
        <v>1</v>
      </c>
      <c r="L14" s="14">
        <f t="shared" si="0"/>
        <v>1</v>
      </c>
    </row>
    <row r="15" spans="1:12" ht="12" customHeight="1">
      <c r="A15" s="11">
        <v>10</v>
      </c>
      <c r="B15" s="175" t="s">
        <v>194</v>
      </c>
      <c r="C15" s="15">
        <v>319</v>
      </c>
      <c r="D15" s="15">
        <v>0</v>
      </c>
      <c r="E15" s="15">
        <v>0</v>
      </c>
      <c r="F15" s="47">
        <f t="shared" si="1"/>
        <v>0</v>
      </c>
      <c r="G15" s="12">
        <v>-62</v>
      </c>
      <c r="H15" s="13">
        <v>713.5</v>
      </c>
      <c r="I15" s="77">
        <f t="shared" si="2"/>
        <v>0</v>
      </c>
      <c r="J15" s="1">
        <v>1</v>
      </c>
      <c r="K15" s="14">
        <v>1</v>
      </c>
      <c r="L15" s="14">
        <f t="shared" si="0"/>
        <v>1</v>
      </c>
    </row>
    <row r="16" spans="1:12" ht="12.75">
      <c r="A16" s="11">
        <v>11</v>
      </c>
      <c r="B16" s="175" t="s">
        <v>183</v>
      </c>
      <c r="C16" s="15">
        <v>1324</v>
      </c>
      <c r="D16" s="15">
        <v>0</v>
      </c>
      <c r="E16" s="15">
        <v>0</v>
      </c>
      <c r="F16" s="47">
        <f t="shared" si="1"/>
        <v>0</v>
      </c>
      <c r="G16" s="12">
        <v>-423</v>
      </c>
      <c r="H16" s="13">
        <v>848.2</v>
      </c>
      <c r="I16" s="77">
        <f t="shared" si="2"/>
        <v>0</v>
      </c>
      <c r="J16" s="1">
        <v>1</v>
      </c>
      <c r="K16" s="14">
        <v>1</v>
      </c>
      <c r="L16" s="14">
        <f t="shared" si="0"/>
        <v>1</v>
      </c>
    </row>
    <row r="17" spans="1:12" ht="12.75">
      <c r="A17" s="11">
        <v>12</v>
      </c>
      <c r="B17" s="175" t="s">
        <v>184</v>
      </c>
      <c r="C17" s="15">
        <v>365</v>
      </c>
      <c r="D17" s="15">
        <v>0</v>
      </c>
      <c r="E17" s="15">
        <v>0</v>
      </c>
      <c r="F17" s="47">
        <f t="shared" si="1"/>
        <v>0</v>
      </c>
      <c r="G17" s="12">
        <v>-286</v>
      </c>
      <c r="H17" s="13">
        <v>229.1</v>
      </c>
      <c r="I17" s="77">
        <f t="shared" si="2"/>
        <v>0</v>
      </c>
      <c r="J17" s="1">
        <v>1</v>
      </c>
      <c r="K17" s="14">
        <v>1</v>
      </c>
      <c r="L17" s="14">
        <f t="shared" si="0"/>
        <v>1</v>
      </c>
    </row>
    <row r="18" spans="1:12" ht="12.75">
      <c r="A18" s="11">
        <v>13</v>
      </c>
      <c r="B18" s="175" t="s">
        <v>185</v>
      </c>
      <c r="C18" s="15">
        <v>376</v>
      </c>
      <c r="D18" s="15">
        <v>0</v>
      </c>
      <c r="E18" s="15">
        <v>0</v>
      </c>
      <c r="F18" s="47">
        <f t="shared" si="1"/>
        <v>0</v>
      </c>
      <c r="G18" s="12">
        <v>0</v>
      </c>
      <c r="H18" s="13">
        <v>553.4</v>
      </c>
      <c r="I18" s="77">
        <f t="shared" si="2"/>
        <v>0</v>
      </c>
      <c r="J18" s="1">
        <v>1</v>
      </c>
      <c r="K18" s="14">
        <v>1</v>
      </c>
      <c r="L18" s="14">
        <f t="shared" si="0"/>
        <v>1</v>
      </c>
    </row>
    <row r="19" spans="1:12" ht="12.75">
      <c r="A19" s="11">
        <v>14</v>
      </c>
      <c r="B19" s="175" t="s">
        <v>186</v>
      </c>
      <c r="C19" s="15">
        <v>1279</v>
      </c>
      <c r="D19" s="15">
        <v>0</v>
      </c>
      <c r="E19" s="15">
        <v>0</v>
      </c>
      <c r="F19" s="47">
        <f t="shared" si="1"/>
        <v>0</v>
      </c>
      <c r="G19" s="12">
        <v>18.6</v>
      </c>
      <c r="H19" s="13">
        <v>582.8</v>
      </c>
      <c r="I19" s="77">
        <f t="shared" si="2"/>
        <v>0</v>
      </c>
      <c r="J19" s="1">
        <v>1</v>
      </c>
      <c r="K19" s="14">
        <v>1</v>
      </c>
      <c r="L19" s="14">
        <f t="shared" si="0"/>
        <v>1</v>
      </c>
    </row>
    <row r="20" spans="1:12" ht="13.5" customHeight="1">
      <c r="A20" s="11">
        <v>15</v>
      </c>
      <c r="B20" s="175" t="s">
        <v>187</v>
      </c>
      <c r="C20" s="15">
        <v>1591</v>
      </c>
      <c r="D20" s="15">
        <v>0</v>
      </c>
      <c r="E20" s="15">
        <v>0</v>
      </c>
      <c r="F20" s="47">
        <f t="shared" si="1"/>
        <v>0</v>
      </c>
      <c r="G20" s="12">
        <v>0</v>
      </c>
      <c r="H20" s="13">
        <v>299.4</v>
      </c>
      <c r="I20" s="77">
        <f t="shared" si="2"/>
        <v>0</v>
      </c>
      <c r="J20" s="1">
        <v>1</v>
      </c>
      <c r="K20" s="14">
        <v>1</v>
      </c>
      <c r="L20" s="14">
        <f t="shared" si="0"/>
        <v>1</v>
      </c>
    </row>
    <row r="21" spans="1:12" ht="12.75">
      <c r="A21" s="11">
        <v>16</v>
      </c>
      <c r="B21" s="175" t="s">
        <v>188</v>
      </c>
      <c r="C21" s="15">
        <v>1431</v>
      </c>
      <c r="D21" s="15">
        <v>0</v>
      </c>
      <c r="E21" s="15">
        <v>0</v>
      </c>
      <c r="F21" s="47">
        <f t="shared" si="1"/>
        <v>0</v>
      </c>
      <c r="G21" s="12">
        <v>0</v>
      </c>
      <c r="H21" s="13">
        <v>1270.5</v>
      </c>
      <c r="I21" s="77">
        <f t="shared" si="2"/>
        <v>0</v>
      </c>
      <c r="J21" s="1">
        <v>1</v>
      </c>
      <c r="K21" s="14">
        <v>1</v>
      </c>
      <c r="L21" s="14">
        <f t="shared" si="0"/>
        <v>1</v>
      </c>
    </row>
    <row r="22" spans="1:12" ht="12.75">
      <c r="A22" s="11">
        <v>17</v>
      </c>
      <c r="B22" s="175" t="s">
        <v>189</v>
      </c>
      <c r="C22" s="15">
        <v>19</v>
      </c>
      <c r="D22" s="15">
        <v>0</v>
      </c>
      <c r="E22" s="15">
        <v>0</v>
      </c>
      <c r="F22" s="47">
        <f t="shared" si="1"/>
        <v>0</v>
      </c>
      <c r="G22" s="12">
        <v>-104</v>
      </c>
      <c r="H22" s="13">
        <v>1183.3</v>
      </c>
      <c r="I22" s="77">
        <f t="shared" si="2"/>
        <v>0</v>
      </c>
      <c r="J22" s="1">
        <v>1</v>
      </c>
      <c r="K22" s="14">
        <v>1</v>
      </c>
      <c r="L22" s="14">
        <f t="shared" si="0"/>
        <v>1</v>
      </c>
    </row>
    <row r="23" spans="1:12" ht="12.75">
      <c r="A23" s="11">
        <v>18</v>
      </c>
      <c r="B23" s="175" t="s">
        <v>190</v>
      </c>
      <c r="C23" s="15">
        <v>358</v>
      </c>
      <c r="D23" s="15">
        <v>0</v>
      </c>
      <c r="E23" s="15">
        <v>0</v>
      </c>
      <c r="F23" s="47">
        <f t="shared" si="1"/>
        <v>0</v>
      </c>
      <c r="G23" s="12">
        <v>-157</v>
      </c>
      <c r="H23" s="13">
        <v>246</v>
      </c>
      <c r="I23" s="77">
        <f t="shared" si="2"/>
        <v>0</v>
      </c>
      <c r="J23" s="1">
        <v>1</v>
      </c>
      <c r="K23" s="14">
        <v>1</v>
      </c>
      <c r="L23" s="14">
        <f t="shared" si="0"/>
        <v>1</v>
      </c>
    </row>
    <row r="24" spans="1:12" ht="12.75">
      <c r="A24" s="11">
        <v>19</v>
      </c>
      <c r="B24" s="175" t="s">
        <v>191</v>
      </c>
      <c r="C24" s="15">
        <v>1655</v>
      </c>
      <c r="D24" s="15">
        <v>0</v>
      </c>
      <c r="E24" s="15">
        <v>0</v>
      </c>
      <c r="F24" s="47">
        <f t="shared" si="1"/>
        <v>0</v>
      </c>
      <c r="G24" s="12">
        <v>-815</v>
      </c>
      <c r="H24" s="13">
        <v>1583.2</v>
      </c>
      <c r="I24" s="77">
        <f t="shared" si="2"/>
        <v>0</v>
      </c>
      <c r="J24" s="1">
        <v>1</v>
      </c>
      <c r="K24" s="14">
        <v>1</v>
      </c>
      <c r="L24" s="14">
        <f t="shared" si="0"/>
        <v>1</v>
      </c>
    </row>
    <row r="25" spans="1:12" ht="11.25">
      <c r="A25" s="11">
        <v>20</v>
      </c>
      <c r="B25" s="15"/>
      <c r="C25" s="15">
        <v>77</v>
      </c>
      <c r="D25" s="15"/>
      <c r="E25" s="15"/>
      <c r="F25" s="47">
        <f t="shared" si="1"/>
        <v>0</v>
      </c>
      <c r="G25" s="12">
        <v>482</v>
      </c>
      <c r="H25" s="13"/>
      <c r="I25" s="77"/>
      <c r="J25" s="1"/>
      <c r="K25" s="14"/>
      <c r="L25" s="14"/>
    </row>
    <row r="26" spans="1:12" ht="11.25">
      <c r="A26" s="11">
        <v>21</v>
      </c>
      <c r="B26" s="15"/>
      <c r="C26" s="15">
        <v>332</v>
      </c>
      <c r="D26" s="15"/>
      <c r="E26" s="15"/>
      <c r="F26" s="47">
        <f t="shared" si="1"/>
        <v>0</v>
      </c>
      <c r="G26" s="12">
        <v>0</v>
      </c>
      <c r="H26" s="13"/>
      <c r="I26" s="77"/>
      <c r="J26" s="241"/>
      <c r="K26" s="14"/>
      <c r="L26" s="14"/>
    </row>
    <row r="27" spans="1:12" ht="11.25">
      <c r="A27" s="11">
        <v>22</v>
      </c>
      <c r="B27" s="15"/>
      <c r="C27" s="15">
        <v>1053</v>
      </c>
      <c r="D27" s="15"/>
      <c r="E27" s="15"/>
      <c r="F27" s="47">
        <f t="shared" si="1"/>
        <v>0</v>
      </c>
      <c r="G27" s="12">
        <v>-680</v>
      </c>
      <c r="H27" s="17"/>
      <c r="I27" s="77"/>
      <c r="J27" s="1"/>
      <c r="K27" s="14"/>
      <c r="L27" s="14"/>
    </row>
    <row r="28" spans="1:12" ht="11.25">
      <c r="A28" s="11">
        <v>23</v>
      </c>
      <c r="B28" s="15"/>
      <c r="C28" s="15">
        <v>1300</v>
      </c>
      <c r="D28" s="15"/>
      <c r="E28" s="15"/>
      <c r="F28" s="47">
        <f t="shared" si="1"/>
        <v>0</v>
      </c>
      <c r="G28" s="12">
        <v>-843</v>
      </c>
      <c r="H28" s="17"/>
      <c r="I28" s="77"/>
      <c r="J28" s="1"/>
      <c r="K28" s="14"/>
      <c r="L28" s="14"/>
    </row>
    <row r="29" spans="1:12" ht="11.25">
      <c r="A29" s="11">
        <v>24</v>
      </c>
      <c r="B29" s="15"/>
      <c r="C29" s="15">
        <v>4659</v>
      </c>
      <c r="D29" s="15"/>
      <c r="E29" s="15"/>
      <c r="F29" s="47">
        <f t="shared" si="1"/>
        <v>0</v>
      </c>
      <c r="G29" s="12">
        <v>0</v>
      </c>
      <c r="H29" s="17"/>
      <c r="I29" s="77"/>
      <c r="J29" s="241"/>
      <c r="K29" s="14"/>
      <c r="L29" s="14"/>
    </row>
    <row r="30" spans="1:12" ht="11.25">
      <c r="A30" s="249" t="s">
        <v>39</v>
      </c>
      <c r="B30" s="250"/>
      <c r="C30" s="18">
        <f aca="true" t="shared" si="3" ref="C30:H30">SUM(C6:C29)</f>
        <v>22646</v>
      </c>
      <c r="D30" s="18">
        <f t="shared" si="3"/>
        <v>0</v>
      </c>
      <c r="E30" s="18">
        <f t="shared" si="3"/>
        <v>0</v>
      </c>
      <c r="F30" s="18">
        <f t="shared" si="3"/>
        <v>0</v>
      </c>
      <c r="G30" s="18">
        <f t="shared" si="3"/>
        <v>-3331.1000000000004</v>
      </c>
      <c r="H30" s="18">
        <f t="shared" si="3"/>
        <v>18812.9</v>
      </c>
      <c r="I30" s="57" t="s">
        <v>8</v>
      </c>
      <c r="J30" s="227" t="s">
        <v>8</v>
      </c>
      <c r="K30" s="19">
        <v>1</v>
      </c>
      <c r="L30" s="58" t="s">
        <v>8</v>
      </c>
    </row>
    <row r="31" spans="1:11" s="24" customFormat="1" ht="11.25">
      <c r="A31" s="20"/>
      <c r="B31" s="21"/>
      <c r="C31" s="21"/>
      <c r="D31" s="21"/>
      <c r="E31" s="21"/>
      <c r="F31" s="21"/>
      <c r="G31" s="21"/>
      <c r="H31" s="22"/>
      <c r="I31" s="21"/>
      <c r="J31" s="219"/>
      <c r="K31" s="220"/>
    </row>
    <row r="32" spans="1:11" s="24" customFormat="1" ht="11.25">
      <c r="A32" s="20"/>
      <c r="B32" s="21"/>
      <c r="C32" s="21"/>
      <c r="D32" s="21"/>
      <c r="E32" s="21"/>
      <c r="F32" s="21"/>
      <c r="G32" s="21"/>
      <c r="H32" s="22"/>
      <c r="I32" s="21"/>
      <c r="J32" s="219"/>
      <c r="K32" s="220"/>
    </row>
    <row r="33" spans="1:11" s="24" customFormat="1" ht="11.25">
      <c r="A33" s="20"/>
      <c r="B33" s="21"/>
      <c r="C33" s="21"/>
      <c r="D33" s="243"/>
      <c r="E33" s="243"/>
      <c r="F33" s="243"/>
      <c r="G33" s="21"/>
      <c r="H33" s="22"/>
      <c r="I33" s="21"/>
      <c r="J33" s="219"/>
      <c r="K33" s="220"/>
    </row>
    <row r="34" spans="1:11" s="24" customFormat="1" ht="11.25">
      <c r="A34" s="20"/>
      <c r="B34" s="21"/>
      <c r="C34" s="21"/>
      <c r="D34" s="243"/>
      <c r="E34" s="243"/>
      <c r="F34" s="243"/>
      <c r="G34" s="21"/>
      <c r="H34" s="22"/>
      <c r="I34" s="25"/>
      <c r="J34" s="219"/>
      <c r="K34" s="220"/>
    </row>
    <row r="35" spans="1:11" s="24" customFormat="1" ht="11.25">
      <c r="A35" s="20"/>
      <c r="B35" s="21"/>
      <c r="C35" s="21"/>
      <c r="D35" s="21"/>
      <c r="E35" s="21"/>
      <c r="F35" s="21"/>
      <c r="G35" s="21"/>
      <c r="H35" s="22"/>
      <c r="I35" s="21"/>
      <c r="J35" s="219"/>
      <c r="K35" s="220"/>
    </row>
    <row r="36" spans="1:11" s="24" customFormat="1" ht="11.25">
      <c r="A36" s="20"/>
      <c r="B36" s="21"/>
      <c r="C36" s="21"/>
      <c r="D36" s="21"/>
      <c r="E36" s="21"/>
      <c r="F36" s="21"/>
      <c r="G36" s="21"/>
      <c r="H36" s="22"/>
      <c r="I36" s="21"/>
      <c r="J36" s="219"/>
      <c r="K36" s="220"/>
    </row>
    <row r="37" spans="1:11" s="24" customFormat="1" ht="11.25">
      <c r="A37" s="20"/>
      <c r="B37" s="21"/>
      <c r="C37" s="21"/>
      <c r="D37" s="21"/>
      <c r="E37" s="21"/>
      <c r="F37" s="21"/>
      <c r="G37" s="21"/>
      <c r="H37" s="22"/>
      <c r="I37" s="21"/>
      <c r="J37" s="219"/>
      <c r="K37" s="220"/>
    </row>
    <row r="38" spans="1:11" s="24" customFormat="1" ht="11.25">
      <c r="A38" s="23"/>
      <c r="H38" s="22"/>
      <c r="J38" s="219"/>
      <c r="K38" s="220"/>
    </row>
    <row r="39" spans="1:11" s="24" customFormat="1" ht="11.25">
      <c r="A39" s="23"/>
      <c r="H39" s="22"/>
      <c r="J39" s="219"/>
      <c r="K39" s="220"/>
    </row>
    <row r="40" spans="1:11" s="24" customFormat="1" ht="11.25">
      <c r="A40" s="23"/>
      <c r="H40" s="22"/>
      <c r="J40" s="219"/>
      <c r="K40" s="220"/>
    </row>
    <row r="41" spans="1:11" s="24" customFormat="1" ht="11.25">
      <c r="A41" s="23"/>
      <c r="J41" s="219"/>
      <c r="K41" s="220"/>
    </row>
    <row r="42" spans="1:11" s="24" customFormat="1" ht="11.25">
      <c r="A42" s="23"/>
      <c r="J42" s="219"/>
      <c r="K42" s="220"/>
    </row>
  </sheetData>
  <mergeCells count="8">
    <mergeCell ref="A1:L1"/>
    <mergeCell ref="J3:J4"/>
    <mergeCell ref="K3:K4"/>
    <mergeCell ref="D33:F33"/>
    <mergeCell ref="D34:F34"/>
    <mergeCell ref="A30:B30"/>
    <mergeCell ref="A3:A4"/>
    <mergeCell ref="B3:B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SheetLayoutView="100" workbookViewId="0" topLeftCell="A1">
      <pane xSplit="2" ySplit="6" topLeftCell="E1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4" sqref="G4:G5"/>
    </sheetView>
  </sheetViews>
  <sheetFormatPr defaultColWidth="9.00390625" defaultRowHeight="12.75"/>
  <cols>
    <col min="1" max="1" width="3.375" style="1" customWidth="1"/>
    <col min="2" max="2" width="43.00390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213" customWidth="1"/>
    <col min="9" max="9" width="10.875" style="214" customWidth="1"/>
    <col min="10" max="10" width="10.75390625" style="2" customWidth="1"/>
    <col min="11" max="16384" width="9.125" style="2" customWidth="1"/>
  </cols>
  <sheetData>
    <row r="1" spans="1:10" ht="15.75" customHeight="1">
      <c r="A1" s="92"/>
      <c r="B1" s="252" t="s">
        <v>101</v>
      </c>
      <c r="C1" s="252"/>
      <c r="D1" s="252"/>
      <c r="E1" s="252"/>
      <c r="F1" s="252"/>
      <c r="G1" s="252"/>
      <c r="H1" s="252"/>
      <c r="I1" s="252"/>
      <c r="J1" s="252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23" t="s">
        <v>3</v>
      </c>
      <c r="B4" s="224" t="s">
        <v>102</v>
      </c>
      <c r="C4" s="224" t="s">
        <v>103</v>
      </c>
      <c r="D4" s="224" t="s">
        <v>199</v>
      </c>
      <c r="E4" s="224" t="s">
        <v>200</v>
      </c>
      <c r="F4" s="224" t="s">
        <v>104</v>
      </c>
      <c r="G4" s="224" t="s">
        <v>99</v>
      </c>
      <c r="H4" s="224" t="s">
        <v>100</v>
      </c>
      <c r="I4" s="224" t="s">
        <v>5</v>
      </c>
      <c r="J4" s="253" t="s">
        <v>6</v>
      </c>
    </row>
    <row r="5" spans="1:10" ht="135" customHeight="1">
      <c r="A5" s="223"/>
      <c r="B5" s="225"/>
      <c r="C5" s="251"/>
      <c r="D5" s="251"/>
      <c r="E5" s="251"/>
      <c r="F5" s="251"/>
      <c r="G5" s="251"/>
      <c r="H5" s="225"/>
      <c r="I5" s="225"/>
      <c r="J5" s="254"/>
    </row>
    <row r="6" spans="1:10" s="10" customFormat="1" ht="51" customHeight="1">
      <c r="A6" s="223"/>
      <c r="B6" s="251"/>
      <c r="C6" s="8" t="s">
        <v>76</v>
      </c>
      <c r="D6" s="8" t="s">
        <v>76</v>
      </c>
      <c r="E6" s="8" t="s">
        <v>76</v>
      </c>
      <c r="F6" s="8" t="s">
        <v>27</v>
      </c>
      <c r="G6" s="8" t="s">
        <v>143</v>
      </c>
      <c r="H6" s="251"/>
      <c r="I6" s="251"/>
      <c r="J6" s="9" t="s">
        <v>29</v>
      </c>
    </row>
    <row r="7" spans="1:10" s="10" customFormat="1" ht="15.75" customHeight="1">
      <c r="A7" s="164">
        <v>1</v>
      </c>
      <c r="B7" s="35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65">
        <v>10</v>
      </c>
    </row>
    <row r="8" spans="1:10" ht="11.25" customHeight="1">
      <c r="A8" s="166">
        <v>1</v>
      </c>
      <c r="B8" s="175" t="s">
        <v>173</v>
      </c>
      <c r="C8" s="47">
        <v>799</v>
      </c>
      <c r="D8" s="59">
        <v>654.1</v>
      </c>
      <c r="E8" s="59">
        <v>291.4</v>
      </c>
      <c r="F8" s="13">
        <f>D8+E8</f>
        <v>945.5</v>
      </c>
      <c r="G8" s="16">
        <f aca="true" t="shared" si="0" ref="G8:G26">C8/(C8+F8)*100</f>
        <v>45.80108913728862</v>
      </c>
      <c r="H8" s="1">
        <v>0</v>
      </c>
      <c r="I8" s="14">
        <v>1.2</v>
      </c>
      <c r="J8" s="37">
        <f aca="true" t="shared" si="1" ref="J8:J26">H8*I8</f>
        <v>0</v>
      </c>
    </row>
    <row r="9" spans="1:10" ht="12.75">
      <c r="A9" s="11">
        <v>2</v>
      </c>
      <c r="B9" s="175" t="s">
        <v>174</v>
      </c>
      <c r="C9" s="47">
        <v>1037.8</v>
      </c>
      <c r="D9" s="59">
        <v>292.5</v>
      </c>
      <c r="E9" s="59">
        <v>256</v>
      </c>
      <c r="F9" s="13">
        <f aca="true" t="shared" si="2" ref="F9:F26">D9+E9</f>
        <v>548.5</v>
      </c>
      <c r="G9" s="16">
        <f t="shared" si="0"/>
        <v>65.42268171216037</v>
      </c>
      <c r="H9" s="1">
        <v>0</v>
      </c>
      <c r="I9" s="14">
        <v>1.2</v>
      </c>
      <c r="J9" s="14">
        <f t="shared" si="1"/>
        <v>0</v>
      </c>
    </row>
    <row r="10" spans="1:10" ht="12.75">
      <c r="A10" s="11">
        <v>3</v>
      </c>
      <c r="B10" s="175" t="s">
        <v>175</v>
      </c>
      <c r="C10" s="47"/>
      <c r="D10" s="59">
        <v>8976.6</v>
      </c>
      <c r="E10" s="59">
        <v>2333.6</v>
      </c>
      <c r="F10" s="13">
        <f t="shared" si="2"/>
        <v>11310.2</v>
      </c>
      <c r="G10" s="16">
        <f t="shared" si="0"/>
        <v>0</v>
      </c>
      <c r="H10" s="1">
        <v>1</v>
      </c>
      <c r="I10" s="14">
        <v>1.2</v>
      </c>
      <c r="J10" s="14">
        <f t="shared" si="1"/>
        <v>1.2</v>
      </c>
    </row>
    <row r="11" spans="1:10" ht="12.75">
      <c r="A11" s="11">
        <v>4</v>
      </c>
      <c r="B11" s="175" t="s">
        <v>176</v>
      </c>
      <c r="C11" s="47">
        <v>1547.6</v>
      </c>
      <c r="D11" s="59">
        <v>247</v>
      </c>
      <c r="E11" s="59">
        <v>334.3</v>
      </c>
      <c r="F11" s="13">
        <f t="shared" si="2"/>
        <v>581.3</v>
      </c>
      <c r="G11" s="16">
        <f t="shared" si="0"/>
        <v>72.69481892056932</v>
      </c>
      <c r="H11" s="1">
        <v>0</v>
      </c>
      <c r="I11" s="14">
        <v>1.2</v>
      </c>
      <c r="J11" s="14">
        <f t="shared" si="1"/>
        <v>0</v>
      </c>
    </row>
    <row r="12" spans="1:10" ht="12.75">
      <c r="A12" s="11">
        <v>5</v>
      </c>
      <c r="B12" s="175" t="s">
        <v>177</v>
      </c>
      <c r="C12" s="47">
        <v>3412.6</v>
      </c>
      <c r="D12" s="59">
        <v>711.5</v>
      </c>
      <c r="E12" s="59">
        <v>322</v>
      </c>
      <c r="F12" s="13">
        <f t="shared" si="2"/>
        <v>1033.5</v>
      </c>
      <c r="G12" s="16">
        <f t="shared" si="0"/>
        <v>76.7549087964733</v>
      </c>
      <c r="H12" s="1">
        <v>0</v>
      </c>
      <c r="I12" s="14">
        <v>1.2</v>
      </c>
      <c r="J12" s="14">
        <f t="shared" si="1"/>
        <v>0</v>
      </c>
    </row>
    <row r="13" spans="1:10" ht="12.75">
      <c r="A13" s="11">
        <v>6</v>
      </c>
      <c r="B13" s="175" t="s">
        <v>178</v>
      </c>
      <c r="C13" s="47">
        <v>1699.9</v>
      </c>
      <c r="D13" s="59">
        <v>210.9</v>
      </c>
      <c r="E13" s="59">
        <v>335.3</v>
      </c>
      <c r="F13" s="13">
        <f t="shared" si="2"/>
        <v>546.2</v>
      </c>
      <c r="G13" s="16">
        <f t="shared" si="0"/>
        <v>75.68229375361737</v>
      </c>
      <c r="H13" s="1">
        <v>0</v>
      </c>
      <c r="I13" s="14">
        <v>1.2</v>
      </c>
      <c r="J13" s="14">
        <f t="shared" si="1"/>
        <v>0</v>
      </c>
    </row>
    <row r="14" spans="1:10" ht="12.75">
      <c r="A14" s="11">
        <v>7</v>
      </c>
      <c r="B14" s="175" t="s">
        <v>179</v>
      </c>
      <c r="C14" s="47">
        <v>1437.2</v>
      </c>
      <c r="D14" s="59">
        <v>428.6</v>
      </c>
      <c r="E14" s="59">
        <v>6</v>
      </c>
      <c r="F14" s="13">
        <f t="shared" si="2"/>
        <v>434.6</v>
      </c>
      <c r="G14" s="16">
        <f t="shared" si="0"/>
        <v>76.78170744737686</v>
      </c>
      <c r="H14" s="1">
        <v>0</v>
      </c>
      <c r="I14" s="14">
        <v>1.2</v>
      </c>
      <c r="J14" s="14">
        <f t="shared" si="1"/>
        <v>0</v>
      </c>
    </row>
    <row r="15" spans="1:10" ht="12.75">
      <c r="A15" s="11">
        <v>8</v>
      </c>
      <c r="B15" s="175" t="s">
        <v>180</v>
      </c>
      <c r="C15" s="47">
        <v>1543</v>
      </c>
      <c r="D15" s="59">
        <v>537.4</v>
      </c>
      <c r="E15" s="59">
        <v>173.9</v>
      </c>
      <c r="F15" s="13">
        <f t="shared" si="2"/>
        <v>711.3</v>
      </c>
      <c r="G15" s="16">
        <f t="shared" si="0"/>
        <v>68.44696801667924</v>
      </c>
      <c r="H15" s="1">
        <v>0</v>
      </c>
      <c r="I15" s="14">
        <v>1.2</v>
      </c>
      <c r="J15" s="14">
        <f t="shared" si="1"/>
        <v>0</v>
      </c>
    </row>
    <row r="16" spans="1:10" ht="12.75">
      <c r="A16" s="11">
        <v>9</v>
      </c>
      <c r="B16" s="175" t="s">
        <v>181</v>
      </c>
      <c r="C16" s="47">
        <v>2682.8</v>
      </c>
      <c r="D16" s="59">
        <v>776.6</v>
      </c>
      <c r="E16" s="59">
        <v>343.9</v>
      </c>
      <c r="F16" s="13">
        <f t="shared" si="2"/>
        <v>1120.5</v>
      </c>
      <c r="G16" s="16">
        <f t="shared" si="0"/>
        <v>70.53874267083849</v>
      </c>
      <c r="H16" s="1">
        <v>0</v>
      </c>
      <c r="I16" s="14">
        <v>1.2</v>
      </c>
      <c r="J16" s="14">
        <f t="shared" si="1"/>
        <v>0</v>
      </c>
    </row>
    <row r="17" spans="1:10" ht="12.75">
      <c r="A17" s="11">
        <v>10</v>
      </c>
      <c r="B17" s="175" t="s">
        <v>182</v>
      </c>
      <c r="C17" s="47">
        <v>1884.1</v>
      </c>
      <c r="D17" s="59">
        <v>793.5</v>
      </c>
      <c r="E17" s="59">
        <v>372.6</v>
      </c>
      <c r="F17" s="13">
        <f t="shared" si="2"/>
        <v>1166.1</v>
      </c>
      <c r="G17" s="16">
        <f t="shared" si="0"/>
        <v>61.76972001835945</v>
      </c>
      <c r="H17" s="1">
        <v>0</v>
      </c>
      <c r="I17" s="14">
        <v>1.2</v>
      </c>
      <c r="J17" s="14">
        <f t="shared" si="1"/>
        <v>0</v>
      </c>
    </row>
    <row r="18" spans="1:10" ht="12.75">
      <c r="A18" s="11">
        <v>11</v>
      </c>
      <c r="B18" s="175" t="s">
        <v>183</v>
      </c>
      <c r="C18" s="47">
        <v>3128.4</v>
      </c>
      <c r="D18" s="59">
        <v>925.4</v>
      </c>
      <c r="E18" s="59">
        <v>280.9</v>
      </c>
      <c r="F18" s="13">
        <f t="shared" si="2"/>
        <v>1206.3</v>
      </c>
      <c r="G18" s="16">
        <f t="shared" si="0"/>
        <v>72.17108450411793</v>
      </c>
      <c r="H18" s="1">
        <v>0</v>
      </c>
      <c r="I18" s="14">
        <v>1.2</v>
      </c>
      <c r="J18" s="14">
        <f t="shared" si="1"/>
        <v>0</v>
      </c>
    </row>
    <row r="19" spans="1:10" ht="12.75">
      <c r="A19" s="11">
        <v>12</v>
      </c>
      <c r="B19" s="175" t="s">
        <v>184</v>
      </c>
      <c r="C19" s="47">
        <v>1024.6</v>
      </c>
      <c r="D19" s="59">
        <v>258.9</v>
      </c>
      <c r="E19" s="59">
        <v>175</v>
      </c>
      <c r="F19" s="13">
        <f t="shared" si="2"/>
        <v>433.9</v>
      </c>
      <c r="G19" s="16">
        <f t="shared" si="0"/>
        <v>70.25025711347274</v>
      </c>
      <c r="H19" s="1">
        <v>0</v>
      </c>
      <c r="I19" s="14">
        <v>1.2</v>
      </c>
      <c r="J19" s="14">
        <f t="shared" si="1"/>
        <v>0</v>
      </c>
    </row>
    <row r="20" spans="1:10" ht="12.75">
      <c r="A20" s="11">
        <v>13</v>
      </c>
      <c r="B20" s="175" t="s">
        <v>185</v>
      </c>
      <c r="C20" s="47">
        <v>2243.1</v>
      </c>
      <c r="D20" s="59">
        <v>601</v>
      </c>
      <c r="E20" s="59">
        <v>264</v>
      </c>
      <c r="F20" s="13">
        <f t="shared" si="2"/>
        <v>865</v>
      </c>
      <c r="G20" s="16">
        <f t="shared" si="0"/>
        <v>72.1694926160677</v>
      </c>
      <c r="H20" s="1">
        <v>0</v>
      </c>
      <c r="I20" s="14">
        <v>1.2</v>
      </c>
      <c r="J20" s="14">
        <f t="shared" si="1"/>
        <v>0</v>
      </c>
    </row>
    <row r="21" spans="1:10" ht="12.75">
      <c r="A21" s="11">
        <v>14</v>
      </c>
      <c r="B21" s="175" t="s">
        <v>186</v>
      </c>
      <c r="C21" s="47">
        <v>2303.3</v>
      </c>
      <c r="D21" s="59">
        <v>635.9</v>
      </c>
      <c r="E21" s="59">
        <v>173.9</v>
      </c>
      <c r="F21" s="13">
        <f t="shared" si="2"/>
        <v>809.8</v>
      </c>
      <c r="G21" s="16">
        <f t="shared" si="0"/>
        <v>73.98734380521023</v>
      </c>
      <c r="H21" s="1">
        <v>0</v>
      </c>
      <c r="I21" s="14">
        <v>1.2</v>
      </c>
      <c r="J21" s="14">
        <f t="shared" si="1"/>
        <v>0</v>
      </c>
    </row>
    <row r="22" spans="1:10" ht="12.75">
      <c r="A22" s="11">
        <v>15</v>
      </c>
      <c r="B22" s="175" t="s">
        <v>187</v>
      </c>
      <c r="C22" s="47">
        <v>1750</v>
      </c>
      <c r="D22" s="59">
        <v>332.1</v>
      </c>
      <c r="E22" s="59">
        <v>440.9</v>
      </c>
      <c r="F22" s="13">
        <f t="shared" si="2"/>
        <v>773</v>
      </c>
      <c r="G22" s="16">
        <f t="shared" si="0"/>
        <v>69.36187078874356</v>
      </c>
      <c r="H22" s="1">
        <v>0</v>
      </c>
      <c r="I22" s="14">
        <v>1.2</v>
      </c>
      <c r="J22" s="14">
        <f t="shared" si="1"/>
        <v>0</v>
      </c>
    </row>
    <row r="23" spans="1:10" ht="12.75">
      <c r="A23" s="11">
        <v>16</v>
      </c>
      <c r="B23" s="175" t="s">
        <v>188</v>
      </c>
      <c r="C23" s="47">
        <v>3858</v>
      </c>
      <c r="D23" s="59">
        <v>1371</v>
      </c>
      <c r="E23" s="59">
        <v>360.8</v>
      </c>
      <c r="F23" s="13">
        <f t="shared" si="2"/>
        <v>1731.8</v>
      </c>
      <c r="G23" s="16">
        <f t="shared" si="0"/>
        <v>69.01856953737165</v>
      </c>
      <c r="H23" s="1">
        <v>0</v>
      </c>
      <c r="I23" s="14">
        <v>1.2</v>
      </c>
      <c r="J23" s="14">
        <f t="shared" si="1"/>
        <v>0</v>
      </c>
    </row>
    <row r="24" spans="1:10" ht="12.75">
      <c r="A24" s="11">
        <v>17</v>
      </c>
      <c r="B24" s="175" t="s">
        <v>189</v>
      </c>
      <c r="C24" s="47">
        <v>1606</v>
      </c>
      <c r="D24" s="59">
        <v>1266.3</v>
      </c>
      <c r="E24" s="59">
        <v>263.9</v>
      </c>
      <c r="F24" s="13">
        <f t="shared" si="2"/>
        <v>1530.1999999999998</v>
      </c>
      <c r="G24" s="16">
        <f t="shared" si="0"/>
        <v>51.208468847650025</v>
      </c>
      <c r="H24" s="1">
        <v>0</v>
      </c>
      <c r="I24" s="14">
        <v>1.2</v>
      </c>
      <c r="J24" s="14">
        <f t="shared" si="1"/>
        <v>0</v>
      </c>
    </row>
    <row r="25" spans="1:10" ht="12.75">
      <c r="A25" s="11">
        <v>18</v>
      </c>
      <c r="B25" s="175" t="s">
        <v>190</v>
      </c>
      <c r="C25" s="47">
        <v>2250.6</v>
      </c>
      <c r="D25" s="59">
        <v>276.4</v>
      </c>
      <c r="E25" s="59">
        <v>261</v>
      </c>
      <c r="F25" s="13">
        <f t="shared" si="2"/>
        <v>537.4</v>
      </c>
      <c r="G25" s="16">
        <f t="shared" si="0"/>
        <v>80.72453371592539</v>
      </c>
      <c r="H25" s="1">
        <v>0</v>
      </c>
      <c r="I25" s="14">
        <v>1.2</v>
      </c>
      <c r="J25" s="14">
        <f t="shared" si="1"/>
        <v>0</v>
      </c>
    </row>
    <row r="26" spans="1:10" ht="12.75">
      <c r="A26" s="11">
        <v>19</v>
      </c>
      <c r="B26" s="175" t="s">
        <v>191</v>
      </c>
      <c r="C26" s="47">
        <v>4707.8</v>
      </c>
      <c r="D26" s="59">
        <v>1975.7</v>
      </c>
      <c r="E26" s="59">
        <v>356.8</v>
      </c>
      <c r="F26" s="13">
        <f t="shared" si="2"/>
        <v>2332.5</v>
      </c>
      <c r="G26" s="16">
        <f t="shared" si="0"/>
        <v>66.86930954646819</v>
      </c>
      <c r="H26" s="1">
        <v>0</v>
      </c>
      <c r="I26" s="14">
        <v>1.2</v>
      </c>
      <c r="J26" s="14">
        <f t="shared" si="1"/>
        <v>0</v>
      </c>
    </row>
    <row r="27" spans="1:10" ht="11.25">
      <c r="A27" s="11">
        <v>20</v>
      </c>
      <c r="B27" s="15"/>
      <c r="C27" s="47"/>
      <c r="D27" s="59"/>
      <c r="E27" s="32"/>
      <c r="F27" s="13"/>
      <c r="G27" s="16"/>
      <c r="I27" s="215"/>
      <c r="J27" s="14"/>
    </row>
    <row r="28" spans="1:10" ht="11.25">
      <c r="A28" s="11">
        <v>21</v>
      </c>
      <c r="B28" s="15"/>
      <c r="C28" s="47"/>
      <c r="D28" s="59"/>
      <c r="E28" s="32"/>
      <c r="F28" s="13"/>
      <c r="G28" s="16"/>
      <c r="I28" s="215"/>
      <c r="J28" s="14"/>
    </row>
    <row r="29" spans="1:10" ht="11.25">
      <c r="A29" s="11">
        <v>22</v>
      </c>
      <c r="B29" s="15"/>
      <c r="C29" s="47"/>
      <c r="D29" s="59"/>
      <c r="E29" s="168"/>
      <c r="F29" s="13"/>
      <c r="G29" s="16"/>
      <c r="I29" s="215"/>
      <c r="J29" s="14"/>
    </row>
    <row r="30" spans="1:10" ht="11.25">
      <c r="A30" s="11">
        <v>23</v>
      </c>
      <c r="B30" s="15"/>
      <c r="C30" s="47"/>
      <c r="D30" s="59"/>
      <c r="E30" s="168"/>
      <c r="F30" s="13"/>
      <c r="G30" s="16"/>
      <c r="H30" s="216"/>
      <c r="I30" s="215"/>
      <c r="J30" s="14"/>
    </row>
    <row r="31" spans="1:10" ht="11.25">
      <c r="A31" s="11">
        <v>24</v>
      </c>
      <c r="B31" s="15"/>
      <c r="C31" s="47"/>
      <c r="D31" s="59"/>
      <c r="E31" s="168"/>
      <c r="F31" s="13"/>
      <c r="G31" s="16"/>
      <c r="H31" s="216"/>
      <c r="I31" s="215"/>
      <c r="J31" s="14"/>
    </row>
    <row r="32" spans="1:10" ht="11.25">
      <c r="A32" s="249" t="s">
        <v>78</v>
      </c>
      <c r="B32" s="250"/>
      <c r="C32" s="29">
        <f>SUM(C8:C26)</f>
        <v>38915.8</v>
      </c>
      <c r="D32" s="29">
        <f>SUM(D8:D31)</f>
        <v>21271.4</v>
      </c>
      <c r="E32" s="18">
        <f>SUM(E8:E31)</f>
        <v>7346.2</v>
      </c>
      <c r="F32" s="18">
        <f>SUM(F8:F31)</f>
        <v>28617.6</v>
      </c>
      <c r="G32" s="57" t="s">
        <v>8</v>
      </c>
      <c r="H32" s="217" t="s">
        <v>8</v>
      </c>
      <c r="I32" s="218"/>
      <c r="J32" s="58" t="s">
        <v>8</v>
      </c>
    </row>
    <row r="33" spans="1:9" s="24" customFormat="1" ht="11.25">
      <c r="A33" s="20"/>
      <c r="B33" s="21"/>
      <c r="C33" s="21"/>
      <c r="D33" s="21"/>
      <c r="E33" s="22"/>
      <c r="F33" s="22"/>
      <c r="G33" s="21"/>
      <c r="H33" s="219"/>
      <c r="I33" s="220"/>
    </row>
    <row r="34" spans="1:9" s="24" customFormat="1" ht="11.25">
      <c r="A34" s="20"/>
      <c r="B34" s="21"/>
      <c r="C34" s="243"/>
      <c r="D34" s="243"/>
      <c r="E34" s="243"/>
      <c r="F34" s="21"/>
      <c r="G34" s="22"/>
      <c r="H34" s="211"/>
      <c r="I34" s="220"/>
    </row>
    <row r="35" spans="1:9" s="24" customFormat="1" ht="11.25">
      <c r="A35" s="20"/>
      <c r="B35" s="21"/>
      <c r="C35" s="243"/>
      <c r="D35" s="243"/>
      <c r="E35" s="243"/>
      <c r="F35" s="21"/>
      <c r="G35" s="22"/>
      <c r="H35" s="247"/>
      <c r="I35" s="248"/>
    </row>
    <row r="36" spans="1:9" s="24" customFormat="1" ht="11.25">
      <c r="A36" s="20"/>
      <c r="B36" s="21"/>
      <c r="C36" s="21"/>
      <c r="D36" s="21"/>
      <c r="E36" s="22"/>
      <c r="F36" s="22"/>
      <c r="G36" s="25"/>
      <c r="H36" s="219"/>
      <c r="I36" s="220"/>
    </row>
    <row r="37" spans="1:9" s="24" customFormat="1" ht="11.25">
      <c r="A37" s="20"/>
      <c r="B37" s="21"/>
      <c r="C37" s="21"/>
      <c r="D37" s="21"/>
      <c r="E37" s="22"/>
      <c r="F37" s="22"/>
      <c r="G37" s="21"/>
      <c r="H37" s="219"/>
      <c r="I37" s="220"/>
    </row>
    <row r="38" spans="1:9" s="24" customFormat="1" ht="11.25">
      <c r="A38" s="20"/>
      <c r="B38" s="21"/>
      <c r="C38" s="21"/>
      <c r="D38" s="21"/>
      <c r="E38" s="22"/>
      <c r="F38" s="22"/>
      <c r="G38" s="21"/>
      <c r="H38" s="219"/>
      <c r="I38" s="220"/>
    </row>
    <row r="39" spans="1:9" s="24" customFormat="1" ht="11.25">
      <c r="A39" s="20"/>
      <c r="B39" s="21"/>
      <c r="C39" s="21"/>
      <c r="D39" s="21"/>
      <c r="E39" s="22"/>
      <c r="F39" s="22"/>
      <c r="G39" s="21"/>
      <c r="H39" s="219"/>
      <c r="I39" s="220"/>
    </row>
    <row r="40" spans="1:9" s="24" customFormat="1" ht="11.25">
      <c r="A40" s="23"/>
      <c r="E40" s="22"/>
      <c r="F40" s="22"/>
      <c r="H40" s="219"/>
      <c r="I40" s="220"/>
    </row>
    <row r="41" spans="1:9" s="24" customFormat="1" ht="11.25">
      <c r="A41" s="23"/>
      <c r="E41" s="22"/>
      <c r="F41" s="22"/>
      <c r="H41" s="219"/>
      <c r="I41" s="220"/>
    </row>
    <row r="42" spans="1:9" s="24" customFormat="1" ht="11.25">
      <c r="A42" s="23"/>
      <c r="E42" s="22"/>
      <c r="F42" s="22"/>
      <c r="H42" s="219"/>
      <c r="I42" s="220"/>
    </row>
    <row r="43" spans="1:9" s="24" customFormat="1" ht="11.25">
      <c r="A43" s="23"/>
      <c r="H43" s="219"/>
      <c r="I43" s="220"/>
    </row>
    <row r="44" spans="1:9" s="24" customFormat="1" ht="11.25">
      <c r="A44" s="23"/>
      <c r="H44" s="219"/>
      <c r="I44" s="220"/>
    </row>
  </sheetData>
  <mergeCells count="15">
    <mergeCell ref="G4:G5"/>
    <mergeCell ref="B1:J1"/>
    <mergeCell ref="J4:J5"/>
    <mergeCell ref="F4:F5"/>
    <mergeCell ref="H4:H6"/>
    <mergeCell ref="I4:I6"/>
    <mergeCell ref="A4:A6"/>
    <mergeCell ref="B4:B6"/>
    <mergeCell ref="C4:C5"/>
    <mergeCell ref="E4:E5"/>
    <mergeCell ref="D4:D5"/>
    <mergeCell ref="C34:E34"/>
    <mergeCell ref="C35:E35"/>
    <mergeCell ref="H35:I35"/>
    <mergeCell ref="A32:B32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zoomScaleSheetLayoutView="100" workbookViewId="0" topLeftCell="E4">
      <selection activeCell="J24" sqref="J24"/>
    </sheetView>
  </sheetViews>
  <sheetFormatPr defaultColWidth="9.00390625" defaultRowHeight="12.75"/>
  <cols>
    <col min="1" max="1" width="3.375" style="109" customWidth="1"/>
    <col min="2" max="2" width="39.125" style="17" customWidth="1"/>
    <col min="3" max="3" width="16.00390625" style="17" customWidth="1"/>
    <col min="4" max="4" width="22.625" style="17" customWidth="1"/>
    <col min="5" max="5" width="22.875" style="17" customWidth="1"/>
    <col min="6" max="6" width="15.25390625" style="17" customWidth="1"/>
    <col min="7" max="7" width="20.00390625" style="78" customWidth="1"/>
    <col min="8" max="8" width="19.375" style="78" customWidth="1"/>
    <col min="9" max="9" width="14.00390625" style="159" customWidth="1"/>
    <col min="10" max="10" width="11.00390625" style="206" customWidth="1"/>
    <col min="11" max="11" width="10.25390625" style="207" customWidth="1"/>
    <col min="12" max="12" width="10.25390625" style="17" customWidth="1"/>
    <col min="13" max="16384" width="9.125" style="105" customWidth="1"/>
  </cols>
  <sheetData>
    <row r="1" spans="1:15" ht="18">
      <c r="A1" s="252" t="s">
        <v>105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104"/>
      <c r="N1" s="104"/>
      <c r="O1" s="104"/>
    </row>
    <row r="2" spans="1:6" ht="11.25">
      <c r="A2" s="106"/>
      <c r="B2" s="107"/>
      <c r="C2" s="107"/>
      <c r="D2" s="107"/>
      <c r="E2" s="107"/>
      <c r="F2" s="107"/>
    </row>
    <row r="3" spans="1:12" ht="180.75" customHeight="1">
      <c r="A3" s="223" t="s">
        <v>3</v>
      </c>
      <c r="B3" s="249" t="s">
        <v>102</v>
      </c>
      <c r="C3" s="35" t="s">
        <v>201</v>
      </c>
      <c r="D3" s="33" t="s">
        <v>126</v>
      </c>
      <c r="E3" s="93" t="s">
        <v>106</v>
      </c>
      <c r="F3" s="35" t="s">
        <v>202</v>
      </c>
      <c r="G3" s="147" t="s">
        <v>127</v>
      </c>
      <c r="H3" s="93" t="s">
        <v>128</v>
      </c>
      <c r="I3" s="27" t="s">
        <v>24</v>
      </c>
      <c r="J3" s="224" t="s">
        <v>80</v>
      </c>
      <c r="K3" s="224" t="s">
        <v>5</v>
      </c>
      <c r="L3" s="28" t="s">
        <v>6</v>
      </c>
    </row>
    <row r="4" spans="1:12" ht="45.75" customHeight="1">
      <c r="A4" s="223"/>
      <c r="B4" s="249"/>
      <c r="C4" s="8" t="s">
        <v>90</v>
      </c>
      <c r="D4" s="8" t="s">
        <v>154</v>
      </c>
      <c r="E4" s="8" t="s">
        <v>68</v>
      </c>
      <c r="F4" s="35" t="s">
        <v>7</v>
      </c>
      <c r="G4" s="8" t="s">
        <v>154</v>
      </c>
      <c r="H4" s="80" t="s">
        <v>55</v>
      </c>
      <c r="I4" s="134" t="s">
        <v>91</v>
      </c>
      <c r="J4" s="251"/>
      <c r="K4" s="251"/>
      <c r="L4" s="160" t="s">
        <v>92</v>
      </c>
    </row>
    <row r="5" spans="1:12" ht="15.75" customHeight="1">
      <c r="A5" s="48">
        <v>1</v>
      </c>
      <c r="B5" s="35">
        <v>2</v>
      </c>
      <c r="C5" s="8">
        <v>3</v>
      </c>
      <c r="D5" s="8">
        <v>4</v>
      </c>
      <c r="E5" s="27" t="s">
        <v>93</v>
      </c>
      <c r="F5" s="35" t="s">
        <v>94</v>
      </c>
      <c r="G5" s="27" t="s">
        <v>95</v>
      </c>
      <c r="H5" s="80" t="s">
        <v>56</v>
      </c>
      <c r="I5" s="27" t="s">
        <v>89</v>
      </c>
      <c r="J5" s="35" t="s">
        <v>96</v>
      </c>
      <c r="K5" s="35" t="s">
        <v>97</v>
      </c>
      <c r="L5" s="160" t="s">
        <v>98</v>
      </c>
    </row>
    <row r="6" spans="1:12" ht="12.75">
      <c r="A6" s="95">
        <v>1</v>
      </c>
      <c r="B6" s="175" t="s">
        <v>173</v>
      </c>
      <c r="C6" s="47">
        <v>0</v>
      </c>
      <c r="D6" s="47"/>
      <c r="E6" s="81">
        <f aca="true" t="shared" si="0" ref="E6:E29">C6-D6</f>
        <v>0</v>
      </c>
      <c r="F6" s="32">
        <f>SUM('о3'!H6)</f>
        <v>2305.2</v>
      </c>
      <c r="G6" s="32">
        <f>SUM('[1]Лист1'!$AY$17-50)</f>
        <v>482.5999999999999</v>
      </c>
      <c r="H6" s="81">
        <f aca="true" t="shared" si="1" ref="H6:H29">F6-G6</f>
        <v>1822.6</v>
      </c>
      <c r="I6" s="161">
        <f aca="true" t="shared" si="2" ref="I6:I29">E6/H6*100</f>
        <v>0</v>
      </c>
      <c r="J6" s="226">
        <v>0</v>
      </c>
      <c r="K6" s="162">
        <v>0.5</v>
      </c>
      <c r="L6" s="162">
        <f aca="true" t="shared" si="3" ref="L6:L29">J6*K6</f>
        <v>0</v>
      </c>
    </row>
    <row r="7" spans="1:12" ht="12.75">
      <c r="A7" s="95">
        <v>2</v>
      </c>
      <c r="B7" s="175" t="s">
        <v>174</v>
      </c>
      <c r="C7" s="47">
        <v>10.6</v>
      </c>
      <c r="D7" s="47">
        <v>10.6</v>
      </c>
      <c r="E7" s="81">
        <f t="shared" si="0"/>
        <v>0</v>
      </c>
      <c r="F7" s="32">
        <f>SUM('о3'!H7)</f>
        <v>1824.3</v>
      </c>
      <c r="G7" s="32">
        <f>SUM('[1]Лист1'!$AY$18-50)</f>
        <v>222.9000000000001</v>
      </c>
      <c r="H7" s="81">
        <f t="shared" si="1"/>
        <v>1601.3999999999999</v>
      </c>
      <c r="I7" s="161">
        <f t="shared" si="2"/>
        <v>0</v>
      </c>
      <c r="J7" s="226">
        <v>0</v>
      </c>
      <c r="K7" s="162">
        <v>0.5</v>
      </c>
      <c r="L7" s="162">
        <f t="shared" si="3"/>
        <v>0</v>
      </c>
    </row>
    <row r="8" spans="1:12" ht="12.75">
      <c r="A8" s="95">
        <v>3</v>
      </c>
      <c r="B8" s="175" t="s">
        <v>175</v>
      </c>
      <c r="C8" s="47">
        <v>4989.1</v>
      </c>
      <c r="D8" s="47">
        <v>1494</v>
      </c>
      <c r="E8" s="81">
        <f t="shared" si="0"/>
        <v>3495.1000000000004</v>
      </c>
      <c r="F8" s="32">
        <f>SUM('о3'!H8)</f>
        <v>15140</v>
      </c>
      <c r="G8" s="32">
        <f>SUM('[1]Лист1'!$AY$19+2260)</f>
        <v>2892.6</v>
      </c>
      <c r="H8" s="81">
        <f t="shared" si="1"/>
        <v>12247.4</v>
      </c>
      <c r="I8" s="161">
        <f t="shared" si="2"/>
        <v>28.537485507128046</v>
      </c>
      <c r="J8" s="226">
        <v>1</v>
      </c>
      <c r="K8" s="162">
        <v>0.5</v>
      </c>
      <c r="L8" s="162">
        <f t="shared" si="3"/>
        <v>0.5</v>
      </c>
    </row>
    <row r="9" spans="1:12" ht="12.75">
      <c r="A9" s="95">
        <v>4</v>
      </c>
      <c r="B9" s="175" t="s">
        <v>176</v>
      </c>
      <c r="C9" s="47"/>
      <c r="D9" s="47"/>
      <c r="E9" s="81">
        <f t="shared" si="0"/>
        <v>0</v>
      </c>
      <c r="F9" s="32">
        <v>2485.7</v>
      </c>
      <c r="G9" s="32">
        <v>655.2</v>
      </c>
      <c r="H9" s="81">
        <f t="shared" si="1"/>
        <v>1830.4999999999998</v>
      </c>
      <c r="I9" s="161">
        <f t="shared" si="2"/>
        <v>0</v>
      </c>
      <c r="J9" s="226">
        <v>0</v>
      </c>
      <c r="K9" s="162">
        <v>0.5</v>
      </c>
      <c r="L9" s="162">
        <f t="shared" si="3"/>
        <v>0</v>
      </c>
    </row>
    <row r="10" spans="1:12" ht="12.75">
      <c r="A10" s="95">
        <v>5</v>
      </c>
      <c r="B10" s="175" t="s">
        <v>177</v>
      </c>
      <c r="C10" s="47"/>
      <c r="D10" s="47"/>
      <c r="E10" s="81">
        <f t="shared" si="0"/>
        <v>0</v>
      </c>
      <c r="F10" s="32">
        <f>SUM('о3'!H10)</f>
        <v>5300</v>
      </c>
      <c r="G10" s="32">
        <f>SUM('[1]Лист1'!$AY$21-100)</f>
        <v>744.5999999999999</v>
      </c>
      <c r="H10" s="81">
        <f t="shared" si="1"/>
        <v>4555.4</v>
      </c>
      <c r="I10" s="161">
        <f t="shared" si="2"/>
        <v>0</v>
      </c>
      <c r="J10" s="226">
        <v>0</v>
      </c>
      <c r="K10" s="162">
        <v>0.5</v>
      </c>
      <c r="L10" s="162">
        <f t="shared" si="3"/>
        <v>0</v>
      </c>
    </row>
    <row r="11" spans="1:12" ht="12.75">
      <c r="A11" s="95">
        <v>6</v>
      </c>
      <c r="B11" s="175" t="s">
        <v>178</v>
      </c>
      <c r="C11" s="47">
        <v>40.5</v>
      </c>
      <c r="D11" s="47">
        <v>10.5</v>
      </c>
      <c r="E11" s="81">
        <f t="shared" si="0"/>
        <v>30</v>
      </c>
      <c r="F11" s="32">
        <f>SUM('о3'!H11)</f>
        <v>2564</v>
      </c>
      <c r="G11" s="32">
        <f>SUM('[1]Лист1'!$AY$22)</f>
        <v>295.0999999999999</v>
      </c>
      <c r="H11" s="81">
        <f t="shared" si="1"/>
        <v>2268.9</v>
      </c>
      <c r="I11" s="161">
        <f t="shared" si="2"/>
        <v>1.322226629644321</v>
      </c>
      <c r="J11" s="226">
        <v>0</v>
      </c>
      <c r="K11" s="162">
        <v>0.5</v>
      </c>
      <c r="L11" s="162">
        <f t="shared" si="3"/>
        <v>0</v>
      </c>
    </row>
    <row r="12" spans="1:12" ht="12.75">
      <c r="A12" s="95">
        <v>7</v>
      </c>
      <c r="B12" s="175" t="s">
        <v>179</v>
      </c>
      <c r="C12" s="47">
        <v>8</v>
      </c>
      <c r="D12" s="47">
        <v>5</v>
      </c>
      <c r="E12" s="81">
        <f t="shared" si="0"/>
        <v>3</v>
      </c>
      <c r="F12" s="32">
        <f>SUM('о3'!H12)</f>
        <v>2172</v>
      </c>
      <c r="G12" s="32">
        <f>SUM('[1]Лист1'!$AY$23)</f>
        <v>275.79999999999995</v>
      </c>
      <c r="H12" s="81">
        <f t="shared" si="1"/>
        <v>1896.2</v>
      </c>
      <c r="I12" s="161">
        <f t="shared" si="2"/>
        <v>0.15821115916042613</v>
      </c>
      <c r="J12" s="226">
        <v>0</v>
      </c>
      <c r="K12" s="162">
        <v>0.5</v>
      </c>
      <c r="L12" s="162">
        <f t="shared" si="3"/>
        <v>0</v>
      </c>
    </row>
    <row r="13" spans="1:12" ht="12.75">
      <c r="A13" s="95">
        <v>8</v>
      </c>
      <c r="B13" s="175" t="s">
        <v>180</v>
      </c>
      <c r="C13" s="47">
        <v>11.5</v>
      </c>
      <c r="D13" s="47">
        <v>7</v>
      </c>
      <c r="E13" s="81">
        <f t="shared" si="0"/>
        <v>4.5</v>
      </c>
      <c r="F13" s="32">
        <f>SUM('о3'!H13)</f>
        <v>2645.2</v>
      </c>
      <c r="G13" s="32">
        <f>SUM('[1]Лист1'!$AY$24)</f>
        <v>372</v>
      </c>
      <c r="H13" s="81">
        <f t="shared" si="1"/>
        <v>2273.2</v>
      </c>
      <c r="I13" s="161">
        <f t="shared" si="2"/>
        <v>0.1979588245644906</v>
      </c>
      <c r="J13" s="226">
        <v>0</v>
      </c>
      <c r="K13" s="162">
        <v>0.5</v>
      </c>
      <c r="L13" s="162">
        <f t="shared" si="3"/>
        <v>0</v>
      </c>
    </row>
    <row r="14" spans="1:12" ht="12.75">
      <c r="A14" s="95">
        <v>9</v>
      </c>
      <c r="B14" s="175" t="s">
        <v>181</v>
      </c>
      <c r="C14" s="47">
        <v>15</v>
      </c>
      <c r="D14" s="47"/>
      <c r="E14" s="81">
        <f t="shared" si="0"/>
        <v>15</v>
      </c>
      <c r="F14" s="32">
        <f>SUM('о3'!H14)</f>
        <v>4594.7</v>
      </c>
      <c r="G14" s="32">
        <f>SUM('[1]Лист1'!$AY$25)</f>
        <v>750.8999999999996</v>
      </c>
      <c r="H14" s="81">
        <f t="shared" si="1"/>
        <v>3843.8</v>
      </c>
      <c r="I14" s="161">
        <f t="shared" si="2"/>
        <v>0.3902388261616109</v>
      </c>
      <c r="J14" s="226">
        <v>0</v>
      </c>
      <c r="K14" s="162">
        <v>0.5</v>
      </c>
      <c r="L14" s="162">
        <f t="shared" si="3"/>
        <v>0</v>
      </c>
    </row>
    <row r="15" spans="1:12" ht="12.75">
      <c r="A15" s="95">
        <v>10</v>
      </c>
      <c r="B15" s="175" t="s">
        <v>194</v>
      </c>
      <c r="C15" s="47">
        <v>11.3</v>
      </c>
      <c r="D15" s="47"/>
      <c r="E15" s="81">
        <f t="shared" si="0"/>
        <v>11.3</v>
      </c>
      <c r="F15" s="32">
        <f>SUM('о3'!H15)</f>
        <v>3734.2</v>
      </c>
      <c r="G15" s="32">
        <f>SUM('[1]Лист1'!$AY$26-80)</f>
        <v>622.5999999999999</v>
      </c>
      <c r="H15" s="81">
        <f t="shared" si="1"/>
        <v>3111.6</v>
      </c>
      <c r="I15" s="161">
        <f t="shared" si="2"/>
        <v>0.36315721815143337</v>
      </c>
      <c r="J15" s="226">
        <v>0</v>
      </c>
      <c r="K15" s="162">
        <v>0.5</v>
      </c>
      <c r="L15" s="162">
        <f t="shared" si="3"/>
        <v>0</v>
      </c>
    </row>
    <row r="16" spans="1:12" ht="12.75">
      <c r="A16" s="95">
        <v>11</v>
      </c>
      <c r="B16" s="175" t="s">
        <v>183</v>
      </c>
      <c r="C16" s="47"/>
      <c r="D16" s="47"/>
      <c r="E16" s="81">
        <f t="shared" si="0"/>
        <v>0</v>
      </c>
      <c r="F16" s="32">
        <f>SUM('о3'!H16)</f>
        <v>5389.4</v>
      </c>
      <c r="G16" s="32">
        <f>SUM('[1]Лист1'!$AY$27+5.5)</f>
        <v>938.0999999999999</v>
      </c>
      <c r="H16" s="81">
        <f t="shared" si="1"/>
        <v>4451.299999999999</v>
      </c>
      <c r="I16" s="161">
        <f t="shared" si="2"/>
        <v>0</v>
      </c>
      <c r="J16" s="226">
        <v>0</v>
      </c>
      <c r="K16" s="162">
        <v>0.5</v>
      </c>
      <c r="L16" s="162">
        <f t="shared" si="3"/>
        <v>0</v>
      </c>
    </row>
    <row r="17" spans="1:12" ht="15.75" customHeight="1">
      <c r="A17" s="95">
        <v>12</v>
      </c>
      <c r="B17" s="175" t="s">
        <v>184</v>
      </c>
      <c r="C17" s="47">
        <v>10.3</v>
      </c>
      <c r="D17" s="47">
        <v>10.3</v>
      </c>
      <c r="E17" s="81">
        <f t="shared" si="0"/>
        <v>0</v>
      </c>
      <c r="F17" s="32">
        <f>SUM('о3'!H17)</f>
        <v>1696</v>
      </c>
      <c r="G17" s="32">
        <f>SUM('[1]Лист1'!$AY$28)</f>
        <v>217.9000000000001</v>
      </c>
      <c r="H17" s="81">
        <f t="shared" si="1"/>
        <v>1478.1</v>
      </c>
      <c r="I17" s="161">
        <f t="shared" si="2"/>
        <v>0</v>
      </c>
      <c r="J17" s="226">
        <v>0</v>
      </c>
      <c r="K17" s="162">
        <v>0.5</v>
      </c>
      <c r="L17" s="162">
        <f t="shared" si="3"/>
        <v>0</v>
      </c>
    </row>
    <row r="18" spans="1:12" ht="12.75">
      <c r="A18" s="95">
        <v>13</v>
      </c>
      <c r="B18" s="175" t="s">
        <v>185</v>
      </c>
      <c r="C18" s="47">
        <v>2780</v>
      </c>
      <c r="D18" s="47">
        <v>2760.1</v>
      </c>
      <c r="E18" s="81">
        <f t="shared" si="0"/>
        <v>19.90000000000009</v>
      </c>
      <c r="F18" s="32">
        <f>SUM('о3'!H18)</f>
        <v>6498</v>
      </c>
      <c r="G18" s="32">
        <f>SUM('[1]Лист1'!$AY$29-573.3)</f>
        <v>2426.9000000000005</v>
      </c>
      <c r="H18" s="81">
        <f t="shared" si="1"/>
        <v>4071.0999999999995</v>
      </c>
      <c r="I18" s="161">
        <f t="shared" si="2"/>
        <v>0.4888113777603128</v>
      </c>
      <c r="J18" s="226">
        <v>0</v>
      </c>
      <c r="K18" s="162">
        <v>0.5</v>
      </c>
      <c r="L18" s="162">
        <f t="shared" si="3"/>
        <v>0</v>
      </c>
    </row>
    <row r="19" spans="1:12" ht="12.75" customHeight="1">
      <c r="A19" s="95">
        <v>14</v>
      </c>
      <c r="B19" s="175" t="s">
        <v>186</v>
      </c>
      <c r="C19" s="47"/>
      <c r="D19" s="47"/>
      <c r="E19" s="81">
        <f t="shared" si="0"/>
        <v>0</v>
      </c>
      <c r="F19" s="32">
        <f>SUM('о3'!H19)</f>
        <v>4441.3</v>
      </c>
      <c r="G19" s="32">
        <f>SUM('[1]Лист1'!$AY$30-200)</f>
        <v>1250.7999999999997</v>
      </c>
      <c r="H19" s="81">
        <f t="shared" si="1"/>
        <v>3190.5000000000005</v>
      </c>
      <c r="I19" s="161">
        <f t="shared" si="2"/>
        <v>0</v>
      </c>
      <c r="J19" s="226">
        <v>0</v>
      </c>
      <c r="K19" s="162">
        <v>0.5</v>
      </c>
      <c r="L19" s="162">
        <f t="shared" si="3"/>
        <v>0</v>
      </c>
    </row>
    <row r="20" spans="1:12" ht="13.5" customHeight="1">
      <c r="A20" s="95">
        <v>15</v>
      </c>
      <c r="B20" s="175" t="s">
        <v>187</v>
      </c>
      <c r="C20" s="47">
        <v>28</v>
      </c>
      <c r="D20" s="47">
        <v>8</v>
      </c>
      <c r="E20" s="81">
        <f t="shared" si="0"/>
        <v>20</v>
      </c>
      <c r="F20" s="32">
        <f>SUM('о3'!H20)</f>
        <v>3026.3</v>
      </c>
      <c r="G20" s="32">
        <f>SUM('[1]Лист1'!$AY$31+125.8)</f>
        <v>485.49999999999983</v>
      </c>
      <c r="H20" s="81">
        <f t="shared" si="1"/>
        <v>2540.8</v>
      </c>
      <c r="I20" s="161">
        <f t="shared" si="2"/>
        <v>0.7871536523929471</v>
      </c>
      <c r="J20" s="226">
        <v>0</v>
      </c>
      <c r="K20" s="162">
        <v>0.5</v>
      </c>
      <c r="L20" s="162">
        <f t="shared" si="3"/>
        <v>0</v>
      </c>
    </row>
    <row r="21" spans="1:12" ht="15" customHeight="1">
      <c r="A21" s="95">
        <v>16</v>
      </c>
      <c r="B21" s="175" t="s">
        <v>188</v>
      </c>
      <c r="C21" s="47"/>
      <c r="D21" s="47"/>
      <c r="E21" s="81">
        <f t="shared" si="0"/>
        <v>0</v>
      </c>
      <c r="F21" s="32">
        <f>SUM('о3'!H21)</f>
        <v>6848</v>
      </c>
      <c r="G21" s="32">
        <f>SUM('[1]Лист1'!$AY$32)</f>
        <v>1122.3000000000002</v>
      </c>
      <c r="H21" s="81">
        <f t="shared" si="1"/>
        <v>5725.7</v>
      </c>
      <c r="I21" s="161">
        <f t="shared" si="2"/>
        <v>0</v>
      </c>
      <c r="J21" s="226">
        <v>0</v>
      </c>
      <c r="K21" s="162">
        <v>0.5</v>
      </c>
      <c r="L21" s="162">
        <f t="shared" si="3"/>
        <v>0</v>
      </c>
    </row>
    <row r="22" spans="1:12" ht="15.75" customHeight="1">
      <c r="A22" s="95">
        <v>17</v>
      </c>
      <c r="B22" s="175" t="s">
        <v>189</v>
      </c>
      <c r="C22" s="47">
        <v>6.1</v>
      </c>
      <c r="D22" s="47"/>
      <c r="E22" s="81">
        <f t="shared" si="0"/>
        <v>6.1</v>
      </c>
      <c r="F22" s="32">
        <f>SUM('о3'!H22)</f>
        <v>4581</v>
      </c>
      <c r="G22" s="32">
        <f>SUM('[1]Лист1'!$AY$33+48.6)</f>
        <v>1350.2999999999997</v>
      </c>
      <c r="H22" s="81">
        <f t="shared" si="1"/>
        <v>3230.7000000000003</v>
      </c>
      <c r="I22" s="161">
        <f t="shared" si="2"/>
        <v>0.18881356981459124</v>
      </c>
      <c r="J22" s="226">
        <v>0</v>
      </c>
      <c r="K22" s="162">
        <v>0.5</v>
      </c>
      <c r="L22" s="162">
        <f t="shared" si="3"/>
        <v>0</v>
      </c>
    </row>
    <row r="23" spans="1:12" ht="15.75" customHeight="1">
      <c r="A23" s="95">
        <v>18</v>
      </c>
      <c r="B23" s="175" t="s">
        <v>190</v>
      </c>
      <c r="C23" s="47">
        <v>68</v>
      </c>
      <c r="D23" s="47">
        <v>3</v>
      </c>
      <c r="E23" s="81">
        <f t="shared" si="0"/>
        <v>65</v>
      </c>
      <c r="F23" s="32">
        <f>SUM('о3'!H23)</f>
        <v>3192</v>
      </c>
      <c r="G23" s="32">
        <f>SUM('[1]Лист1'!$AY$34)</f>
        <v>380.8000000000002</v>
      </c>
      <c r="H23" s="81">
        <f t="shared" si="1"/>
        <v>2811.2</v>
      </c>
      <c r="I23" s="161">
        <f t="shared" si="2"/>
        <v>2.3121798520204897</v>
      </c>
      <c r="J23" s="226">
        <v>0</v>
      </c>
      <c r="K23" s="162">
        <v>0.5</v>
      </c>
      <c r="L23" s="162">
        <f t="shared" si="3"/>
        <v>0</v>
      </c>
    </row>
    <row r="24" spans="1:12" ht="15" customHeight="1">
      <c r="A24" s="95">
        <v>19</v>
      </c>
      <c r="B24" s="175" t="s">
        <v>191</v>
      </c>
      <c r="C24" s="47">
        <v>235.5</v>
      </c>
      <c r="D24" s="47">
        <v>19.5</v>
      </c>
      <c r="E24" s="81">
        <f t="shared" si="0"/>
        <v>216</v>
      </c>
      <c r="F24" s="32">
        <f>SUM('о3'!H24)</f>
        <v>9450</v>
      </c>
      <c r="G24" s="32">
        <f>SUM('[1]Лист1'!$AY$35+25.7)</f>
        <v>2248.3999999999996</v>
      </c>
      <c r="H24" s="81">
        <f t="shared" si="1"/>
        <v>7201.6</v>
      </c>
      <c r="I24" s="161">
        <f t="shared" si="2"/>
        <v>2.999333481448567</v>
      </c>
      <c r="J24" s="226">
        <v>0</v>
      </c>
      <c r="K24" s="162">
        <v>0.5</v>
      </c>
      <c r="L24" s="162">
        <f t="shared" si="3"/>
        <v>0</v>
      </c>
    </row>
    <row r="25" spans="1:12" ht="11.25">
      <c r="A25" s="95">
        <v>20</v>
      </c>
      <c r="B25" s="47"/>
      <c r="C25" s="47"/>
      <c r="D25" s="47"/>
      <c r="E25" s="81">
        <f t="shared" si="0"/>
        <v>0</v>
      </c>
      <c r="F25" s="32"/>
      <c r="G25" s="32">
        <v>0</v>
      </c>
      <c r="H25" s="81">
        <f t="shared" si="1"/>
        <v>0</v>
      </c>
      <c r="I25" s="161" t="e">
        <f t="shared" si="2"/>
        <v>#DIV/0!</v>
      </c>
      <c r="J25" s="226"/>
      <c r="K25" s="162">
        <v>0.5</v>
      </c>
      <c r="L25" s="162">
        <f t="shared" si="3"/>
        <v>0</v>
      </c>
    </row>
    <row r="26" spans="1:12" ht="11.25">
      <c r="A26" s="95">
        <v>21</v>
      </c>
      <c r="B26" s="47"/>
      <c r="C26" s="47"/>
      <c r="D26" s="47"/>
      <c r="E26" s="81">
        <f t="shared" si="0"/>
        <v>0</v>
      </c>
      <c r="F26" s="32"/>
      <c r="G26" s="32">
        <v>0</v>
      </c>
      <c r="H26" s="81">
        <f t="shared" si="1"/>
        <v>0</v>
      </c>
      <c r="I26" s="161" t="e">
        <f t="shared" si="2"/>
        <v>#DIV/0!</v>
      </c>
      <c r="J26" s="226"/>
      <c r="K26" s="162">
        <v>0.5</v>
      </c>
      <c r="L26" s="162">
        <f t="shared" si="3"/>
        <v>0</v>
      </c>
    </row>
    <row r="27" spans="1:12" ht="11.25">
      <c r="A27" s="95">
        <v>22</v>
      </c>
      <c r="B27" s="47"/>
      <c r="C27" s="47"/>
      <c r="D27" s="47"/>
      <c r="E27" s="81">
        <f t="shared" si="0"/>
        <v>0</v>
      </c>
      <c r="F27" s="32"/>
      <c r="G27" s="32">
        <v>0</v>
      </c>
      <c r="H27" s="81">
        <f t="shared" si="1"/>
        <v>0</v>
      </c>
      <c r="I27" s="161" t="e">
        <f t="shared" si="2"/>
        <v>#DIV/0!</v>
      </c>
      <c r="J27" s="226"/>
      <c r="K27" s="162">
        <v>0.5</v>
      </c>
      <c r="L27" s="162">
        <f t="shared" si="3"/>
        <v>0</v>
      </c>
    </row>
    <row r="28" spans="1:12" ht="11.25">
      <c r="A28" s="95">
        <v>23</v>
      </c>
      <c r="B28" s="47"/>
      <c r="C28" s="47"/>
      <c r="D28" s="47"/>
      <c r="E28" s="81">
        <f t="shared" si="0"/>
        <v>0</v>
      </c>
      <c r="F28" s="32"/>
      <c r="G28" s="32">
        <v>0</v>
      </c>
      <c r="H28" s="81">
        <f t="shared" si="1"/>
        <v>0</v>
      </c>
      <c r="I28" s="161" t="e">
        <f t="shared" si="2"/>
        <v>#DIV/0!</v>
      </c>
      <c r="J28" s="226"/>
      <c r="K28" s="162">
        <v>0.5</v>
      </c>
      <c r="L28" s="162">
        <f t="shared" si="3"/>
        <v>0</v>
      </c>
    </row>
    <row r="29" spans="1:12" ht="11.25">
      <c r="A29" s="95">
        <v>24</v>
      </c>
      <c r="B29" s="47"/>
      <c r="C29" s="47"/>
      <c r="D29" s="47"/>
      <c r="E29" s="81">
        <f t="shared" si="0"/>
        <v>0</v>
      </c>
      <c r="F29" s="32"/>
      <c r="G29" s="32">
        <v>0</v>
      </c>
      <c r="H29" s="81">
        <f t="shared" si="1"/>
        <v>0</v>
      </c>
      <c r="I29" s="161" t="e">
        <f t="shared" si="2"/>
        <v>#DIV/0!</v>
      </c>
      <c r="J29" s="226"/>
      <c r="K29" s="162">
        <v>0.5</v>
      </c>
      <c r="L29" s="162">
        <f t="shared" si="3"/>
        <v>0</v>
      </c>
    </row>
    <row r="30" spans="1:12" ht="11.25">
      <c r="A30" s="249" t="s">
        <v>65</v>
      </c>
      <c r="B30" s="250"/>
      <c r="C30" s="29">
        <f aca="true" t="shared" si="4" ref="C30:H30">SUM(C6:C29)</f>
        <v>8213.900000000001</v>
      </c>
      <c r="D30" s="29">
        <f t="shared" si="4"/>
        <v>4328</v>
      </c>
      <c r="E30" s="131">
        <f t="shared" si="4"/>
        <v>3885.9000000000005</v>
      </c>
      <c r="F30" s="131">
        <f t="shared" si="4"/>
        <v>87887.3</v>
      </c>
      <c r="G30" s="185">
        <f>SUM(G6:G29)</f>
        <v>17735.299999999996</v>
      </c>
      <c r="H30" s="82">
        <f t="shared" si="4"/>
        <v>70152</v>
      </c>
      <c r="I30" s="163" t="s">
        <v>8</v>
      </c>
      <c r="J30" s="227" t="s">
        <v>8</v>
      </c>
      <c r="K30" s="120">
        <v>0.5</v>
      </c>
      <c r="L30" s="120" t="s">
        <v>8</v>
      </c>
    </row>
    <row r="31" spans="1:12" ht="11.25">
      <c r="A31" s="121"/>
      <c r="B31" s="22"/>
      <c r="C31" s="22"/>
      <c r="D31" s="22"/>
      <c r="E31" s="22"/>
      <c r="F31" s="22"/>
      <c r="J31" s="221"/>
      <c r="K31" s="209"/>
      <c r="L31" s="123"/>
    </row>
    <row r="32" spans="1:12" ht="11.25">
      <c r="A32" s="121"/>
      <c r="B32" s="22"/>
      <c r="C32" s="22">
        <v>8213.9</v>
      </c>
      <c r="D32" s="22"/>
      <c r="E32" s="22"/>
      <c r="F32" s="22"/>
      <c r="J32" s="208"/>
      <c r="K32" s="209"/>
      <c r="L32" s="123"/>
    </row>
    <row r="35" spans="3:8" ht="11.25">
      <c r="C35" s="243"/>
      <c r="D35" s="243"/>
      <c r="E35" s="243"/>
      <c r="F35" s="21"/>
      <c r="G35" s="22"/>
      <c r="H35" s="21"/>
    </row>
    <row r="36" spans="3:8" ht="11.25">
      <c r="C36" s="243"/>
      <c r="D36" s="243"/>
      <c r="E36" s="243"/>
      <c r="F36" s="21"/>
      <c r="G36" s="22"/>
      <c r="H36" s="25"/>
    </row>
  </sheetData>
  <mergeCells count="8">
    <mergeCell ref="A1:L1"/>
    <mergeCell ref="J3:J4"/>
    <mergeCell ref="K3:K4"/>
    <mergeCell ref="C35:E35"/>
    <mergeCell ref="C36:E36"/>
    <mergeCell ref="A3:A4"/>
    <mergeCell ref="B3:B4"/>
    <mergeCell ref="A30:B30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69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SheetLayoutView="100" workbookViewId="0" topLeftCell="G1">
      <selection activeCell="K6" sqref="K6"/>
    </sheetView>
  </sheetViews>
  <sheetFormatPr defaultColWidth="9.00390625" defaultRowHeight="12.75"/>
  <cols>
    <col min="1" max="1" width="3.375" style="109" customWidth="1"/>
    <col min="2" max="2" width="46.375" style="17" customWidth="1"/>
    <col min="3" max="3" width="17.625" style="17" customWidth="1"/>
    <col min="4" max="4" width="22.75390625" style="17" customWidth="1"/>
    <col min="5" max="5" width="16.25390625" style="78" customWidth="1"/>
    <col min="6" max="6" width="14.00390625" style="105" customWidth="1"/>
    <col min="7" max="7" width="15.875" style="203" customWidth="1"/>
    <col min="8" max="8" width="17.375" style="108" customWidth="1"/>
    <col min="9" max="9" width="20.875" style="108" customWidth="1"/>
    <col min="10" max="10" width="19.875" style="108" customWidth="1"/>
    <col min="11" max="11" width="14.00390625" style="108" customWidth="1"/>
    <col min="12" max="12" width="13.625" style="206" customWidth="1"/>
    <col min="13" max="13" width="13.875" style="207" customWidth="1"/>
    <col min="14" max="14" width="13.25390625" style="17" customWidth="1"/>
    <col min="15" max="16384" width="9.125" style="105" customWidth="1"/>
  </cols>
  <sheetData>
    <row r="1" spans="1:14" ht="28.5" customHeight="1">
      <c r="A1" s="252" t="s">
        <v>108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</row>
    <row r="2" spans="1:4" ht="11.25">
      <c r="A2" s="106"/>
      <c r="B2" s="107"/>
      <c r="C2" s="107"/>
      <c r="D2" s="107"/>
    </row>
    <row r="3" spans="1:14" ht="173.25" customHeight="1">
      <c r="A3" s="223" t="s">
        <v>3</v>
      </c>
      <c r="B3" s="224" t="s">
        <v>102</v>
      </c>
      <c r="C3" s="199" t="s">
        <v>109</v>
      </c>
      <c r="D3" s="93" t="s">
        <v>129</v>
      </c>
      <c r="E3" s="27" t="s">
        <v>110</v>
      </c>
      <c r="F3" s="93" t="s">
        <v>111</v>
      </c>
      <c r="G3" s="199" t="s">
        <v>112</v>
      </c>
      <c r="H3" s="35" t="s">
        <v>203</v>
      </c>
      <c r="I3" s="147" t="s">
        <v>130</v>
      </c>
      <c r="J3" s="93" t="s">
        <v>131</v>
      </c>
      <c r="K3" s="5" t="s">
        <v>83</v>
      </c>
      <c r="L3" s="224" t="s">
        <v>4</v>
      </c>
      <c r="M3" s="224" t="s">
        <v>5</v>
      </c>
      <c r="N3" s="28" t="s">
        <v>6</v>
      </c>
    </row>
    <row r="4" spans="1:14" ht="53.25" customHeight="1">
      <c r="A4" s="255"/>
      <c r="B4" s="251"/>
      <c r="C4" s="8" t="s">
        <v>26</v>
      </c>
      <c r="D4" s="91" t="s">
        <v>113</v>
      </c>
      <c r="E4" s="8" t="s">
        <v>154</v>
      </c>
      <c r="F4" s="8" t="s">
        <v>26</v>
      </c>
      <c r="G4" s="8" t="s">
        <v>26</v>
      </c>
      <c r="H4" s="35" t="s">
        <v>7</v>
      </c>
      <c r="I4" s="8" t="s">
        <v>154</v>
      </c>
      <c r="J4" s="148" t="s">
        <v>84</v>
      </c>
      <c r="K4" s="126" t="s">
        <v>85</v>
      </c>
      <c r="L4" s="251"/>
      <c r="M4" s="251"/>
      <c r="N4" s="135" t="s">
        <v>86</v>
      </c>
    </row>
    <row r="5" spans="1:14" ht="14.25" customHeight="1">
      <c r="A5" s="48">
        <v>1</v>
      </c>
      <c r="B5" s="35">
        <v>2</v>
      </c>
      <c r="C5" s="35" t="s">
        <v>87</v>
      </c>
      <c r="D5" s="35" t="s">
        <v>88</v>
      </c>
      <c r="E5" s="79">
        <v>5</v>
      </c>
      <c r="F5" s="8">
        <v>6</v>
      </c>
      <c r="G5" s="204">
        <v>7</v>
      </c>
      <c r="H5" s="35" t="s">
        <v>56</v>
      </c>
      <c r="I5" s="27" t="s">
        <v>89</v>
      </c>
      <c r="J5" s="79">
        <v>10</v>
      </c>
      <c r="K5" s="79">
        <v>11</v>
      </c>
      <c r="L5" s="8">
        <v>12</v>
      </c>
      <c r="M5" s="8">
        <v>13</v>
      </c>
      <c r="N5" s="111">
        <v>14</v>
      </c>
    </row>
    <row r="6" spans="1:14" ht="18" customHeight="1">
      <c r="A6" s="149">
        <v>1</v>
      </c>
      <c r="B6" s="175" t="s">
        <v>173</v>
      </c>
      <c r="C6" s="200">
        <v>1011.6</v>
      </c>
      <c r="D6" s="17">
        <v>34.1</v>
      </c>
      <c r="E6" s="60">
        <f>SUM(C6)</f>
        <v>1011.6</v>
      </c>
      <c r="F6" s="150">
        <v>0.3</v>
      </c>
      <c r="G6" s="54">
        <v>299.7</v>
      </c>
      <c r="H6" s="32">
        <v>2305.2</v>
      </c>
      <c r="I6" s="32">
        <f>SUM('о2'!G6)</f>
        <v>482.5999999999999</v>
      </c>
      <c r="J6" s="151">
        <f aca="true" t="shared" si="0" ref="J6:J24">H6-I6</f>
        <v>1822.6</v>
      </c>
      <c r="K6" s="152">
        <f aca="true" t="shared" si="1" ref="K6:K24">(E6+F6+G6)/J6*100</f>
        <v>71.96312959508394</v>
      </c>
      <c r="L6" s="228">
        <v>0</v>
      </c>
      <c r="M6" s="117">
        <v>1.5</v>
      </c>
      <c r="N6" s="117">
        <f aca="true" t="shared" si="2" ref="N6:N24">L6*M6</f>
        <v>0</v>
      </c>
    </row>
    <row r="7" spans="1:14" ht="12" customHeight="1">
      <c r="A7" s="95">
        <v>2</v>
      </c>
      <c r="B7" s="175" t="s">
        <v>174</v>
      </c>
      <c r="C7" s="201">
        <v>895.8</v>
      </c>
      <c r="D7" s="17">
        <v>33.3</v>
      </c>
      <c r="E7" s="60">
        <f aca="true" t="shared" si="3" ref="E7:E27">SUM(C7)</f>
        <v>895.8</v>
      </c>
      <c r="F7" s="150">
        <v>0</v>
      </c>
      <c r="G7" s="201">
        <v>0</v>
      </c>
      <c r="H7" s="32">
        <v>1824.3</v>
      </c>
      <c r="I7" s="32">
        <f>SUM('о2'!G7)</f>
        <v>222.9000000000001</v>
      </c>
      <c r="J7" s="151">
        <f t="shared" si="0"/>
        <v>1601.3999999999999</v>
      </c>
      <c r="K7" s="152">
        <f t="shared" si="1"/>
        <v>55.938553765455225</v>
      </c>
      <c r="L7" s="228">
        <v>0.281</v>
      </c>
      <c r="M7" s="117">
        <v>1.5</v>
      </c>
      <c r="N7" s="117">
        <f t="shared" si="2"/>
        <v>0.42150000000000004</v>
      </c>
    </row>
    <row r="8" spans="1:14" ht="15" customHeight="1">
      <c r="A8" s="95">
        <v>3</v>
      </c>
      <c r="B8" s="175" t="s">
        <v>175</v>
      </c>
      <c r="C8" s="202">
        <v>1738.6</v>
      </c>
      <c r="D8" s="17">
        <f>C8-E8</f>
        <v>0</v>
      </c>
      <c r="E8" s="60">
        <f t="shared" si="3"/>
        <v>1738.6</v>
      </c>
      <c r="F8" s="150">
        <v>0</v>
      </c>
      <c r="G8" s="153">
        <v>1507</v>
      </c>
      <c r="H8" s="32">
        <v>15140</v>
      </c>
      <c r="I8" s="32">
        <f>SUM('о2'!G8)</f>
        <v>2892.6</v>
      </c>
      <c r="J8" s="151">
        <f t="shared" si="0"/>
        <v>12247.4</v>
      </c>
      <c r="K8" s="182">
        <f t="shared" si="1"/>
        <v>26.500318434933128</v>
      </c>
      <c r="L8" s="228">
        <v>0.87</v>
      </c>
      <c r="M8" s="117">
        <v>1.5</v>
      </c>
      <c r="N8" s="117">
        <f t="shared" si="2"/>
        <v>1.305</v>
      </c>
    </row>
    <row r="9" spans="1:14" ht="15.75" customHeight="1">
      <c r="A9" s="95">
        <v>4</v>
      </c>
      <c r="B9" s="175" t="s">
        <v>176</v>
      </c>
      <c r="C9" s="201">
        <v>1318.7</v>
      </c>
      <c r="D9" s="17">
        <v>28.2</v>
      </c>
      <c r="E9" s="60">
        <f t="shared" si="3"/>
        <v>1318.7</v>
      </c>
      <c r="F9" s="155">
        <v>0.3</v>
      </c>
      <c r="G9" s="54">
        <v>0</v>
      </c>
      <c r="H9" s="32">
        <v>2813.6</v>
      </c>
      <c r="I9" s="32">
        <f>SUM('о2'!G9)</f>
        <v>655.2</v>
      </c>
      <c r="J9" s="151">
        <f t="shared" si="0"/>
        <v>2158.3999999999996</v>
      </c>
      <c r="K9" s="152">
        <f t="shared" si="1"/>
        <v>61.11008154188289</v>
      </c>
      <c r="L9" s="228">
        <v>0.178</v>
      </c>
      <c r="M9" s="117">
        <v>1.5</v>
      </c>
      <c r="N9" s="117">
        <f t="shared" si="2"/>
        <v>0.267</v>
      </c>
    </row>
    <row r="10" spans="1:14" ht="12.75" customHeight="1">
      <c r="A10" s="95">
        <v>5</v>
      </c>
      <c r="B10" s="175" t="s">
        <v>177</v>
      </c>
      <c r="C10" s="201">
        <v>2632.5</v>
      </c>
      <c r="D10" s="17">
        <v>87.1</v>
      </c>
      <c r="E10" s="60">
        <f t="shared" si="3"/>
        <v>2632.5</v>
      </c>
      <c r="F10" s="150">
        <v>0</v>
      </c>
      <c r="G10" s="54">
        <v>275.3</v>
      </c>
      <c r="H10" s="32">
        <v>5300</v>
      </c>
      <c r="I10" s="32">
        <f>SUM('о2'!G10)</f>
        <v>744.5999999999999</v>
      </c>
      <c r="J10" s="151">
        <f t="shared" si="0"/>
        <v>4555.4</v>
      </c>
      <c r="K10" s="152">
        <f t="shared" si="1"/>
        <v>63.83193572463451</v>
      </c>
      <c r="L10" s="228">
        <v>0.123</v>
      </c>
      <c r="M10" s="117">
        <v>1.5</v>
      </c>
      <c r="N10" s="117">
        <f t="shared" si="2"/>
        <v>0.1845</v>
      </c>
    </row>
    <row r="11" spans="1:14" ht="18" customHeight="1">
      <c r="A11" s="95">
        <v>6</v>
      </c>
      <c r="B11" s="175" t="s">
        <v>178</v>
      </c>
      <c r="C11" s="201">
        <v>1301.2</v>
      </c>
      <c r="D11" s="17">
        <v>34.8</v>
      </c>
      <c r="E11" s="60">
        <f t="shared" si="3"/>
        <v>1301.2</v>
      </c>
      <c r="F11" s="150">
        <v>0</v>
      </c>
      <c r="G11" s="54"/>
      <c r="H11" s="32">
        <v>2564</v>
      </c>
      <c r="I11" s="32">
        <f>SUM('о2'!G11)</f>
        <v>295.0999999999999</v>
      </c>
      <c r="J11" s="151">
        <f t="shared" si="0"/>
        <v>2268.9</v>
      </c>
      <c r="K11" s="152">
        <f t="shared" si="1"/>
        <v>57.34937634977302</v>
      </c>
      <c r="L11" s="228">
        <v>0.253</v>
      </c>
      <c r="M11" s="117">
        <v>1.5</v>
      </c>
      <c r="N11" s="117">
        <f t="shared" si="2"/>
        <v>0.3795</v>
      </c>
    </row>
    <row r="12" spans="1:14" ht="14.25" customHeight="1">
      <c r="A12" s="95">
        <v>7</v>
      </c>
      <c r="B12" s="175" t="s">
        <v>179</v>
      </c>
      <c r="C12" s="201">
        <v>1362.9</v>
      </c>
      <c r="D12" s="17">
        <v>32.7</v>
      </c>
      <c r="E12" s="60">
        <f t="shared" si="3"/>
        <v>1362.9</v>
      </c>
      <c r="F12" s="150">
        <v>0</v>
      </c>
      <c r="G12" s="54"/>
      <c r="H12" s="32">
        <v>2172</v>
      </c>
      <c r="I12" s="32">
        <f>SUM('о2'!G12)</f>
        <v>275.79999999999995</v>
      </c>
      <c r="J12" s="151">
        <f t="shared" si="0"/>
        <v>1896.2</v>
      </c>
      <c r="K12" s="152">
        <f t="shared" si="1"/>
        <v>71.87532960658159</v>
      </c>
      <c r="L12" s="228">
        <v>0</v>
      </c>
      <c r="M12" s="117">
        <v>1.5</v>
      </c>
      <c r="N12" s="117">
        <f t="shared" si="2"/>
        <v>0</v>
      </c>
    </row>
    <row r="13" spans="1:14" ht="18" customHeight="1">
      <c r="A13" s="95">
        <v>8</v>
      </c>
      <c r="B13" s="175" t="s">
        <v>180</v>
      </c>
      <c r="C13" s="201">
        <v>1338.9</v>
      </c>
      <c r="D13" s="17">
        <v>32.7</v>
      </c>
      <c r="E13" s="60">
        <f t="shared" si="3"/>
        <v>1338.9</v>
      </c>
      <c r="F13" s="150">
        <v>0</v>
      </c>
      <c r="G13" s="54">
        <v>130.6</v>
      </c>
      <c r="H13" s="32">
        <v>2645.2</v>
      </c>
      <c r="I13" s="32">
        <f>SUM('о2'!G13)</f>
        <v>372</v>
      </c>
      <c r="J13" s="151">
        <f t="shared" si="0"/>
        <v>2273.2</v>
      </c>
      <c r="K13" s="152">
        <f t="shared" si="1"/>
        <v>64.64455393278199</v>
      </c>
      <c r="L13" s="228">
        <v>0.107</v>
      </c>
      <c r="M13" s="117">
        <v>1.5</v>
      </c>
      <c r="N13" s="117">
        <f t="shared" si="2"/>
        <v>0.1605</v>
      </c>
    </row>
    <row r="14" spans="1:14" ht="16.5" customHeight="1">
      <c r="A14" s="95">
        <v>9</v>
      </c>
      <c r="B14" s="175" t="s">
        <v>181</v>
      </c>
      <c r="C14" s="201">
        <v>1988.9</v>
      </c>
      <c r="D14" s="17">
        <v>87.1</v>
      </c>
      <c r="E14" s="60">
        <f t="shared" si="3"/>
        <v>1988.9</v>
      </c>
      <c r="F14" s="150">
        <v>0</v>
      </c>
      <c r="G14" s="54">
        <v>350.8</v>
      </c>
      <c r="H14" s="32">
        <v>4594.7</v>
      </c>
      <c r="I14" s="32">
        <f>SUM('о2'!G14)</f>
        <v>750.8999999999996</v>
      </c>
      <c r="J14" s="151">
        <f t="shared" si="0"/>
        <v>3843.8</v>
      </c>
      <c r="K14" s="152">
        <f t="shared" si="1"/>
        <v>60.86945210468807</v>
      </c>
      <c r="L14" s="228">
        <v>0.183</v>
      </c>
      <c r="M14" s="117">
        <v>1.5</v>
      </c>
      <c r="N14" s="117">
        <f t="shared" si="2"/>
        <v>0.27449999999999997</v>
      </c>
    </row>
    <row r="15" spans="1:14" ht="12" customHeight="1">
      <c r="A15" s="95">
        <v>10</v>
      </c>
      <c r="B15" s="175" t="s">
        <v>182</v>
      </c>
      <c r="C15" s="201">
        <v>1738.1</v>
      </c>
      <c r="D15" s="17">
        <v>82.4</v>
      </c>
      <c r="E15" s="60">
        <f t="shared" si="3"/>
        <v>1738.1</v>
      </c>
      <c r="F15" s="155">
        <v>0</v>
      </c>
      <c r="G15" s="54">
        <v>432.3</v>
      </c>
      <c r="H15" s="32">
        <v>3734.2</v>
      </c>
      <c r="I15" s="32">
        <f>SUM('о2'!G15)</f>
        <v>622.5999999999999</v>
      </c>
      <c r="J15" s="151">
        <f t="shared" si="0"/>
        <v>3111.6</v>
      </c>
      <c r="K15" s="152">
        <f t="shared" si="1"/>
        <v>69.75189613060805</v>
      </c>
      <c r="L15" s="228">
        <v>0.005</v>
      </c>
      <c r="M15" s="117">
        <v>1.5</v>
      </c>
      <c r="N15" s="117">
        <f t="shared" si="2"/>
        <v>0.0075</v>
      </c>
    </row>
    <row r="16" spans="1:14" ht="13.5" customHeight="1">
      <c r="A16" s="95">
        <v>11</v>
      </c>
      <c r="B16" s="175" t="s">
        <v>183</v>
      </c>
      <c r="C16" s="201">
        <v>2701.3</v>
      </c>
      <c r="D16" s="17">
        <v>87.1</v>
      </c>
      <c r="E16" s="60">
        <f t="shared" si="3"/>
        <v>2701.3</v>
      </c>
      <c r="F16" s="155">
        <v>0</v>
      </c>
      <c r="G16" s="54">
        <f>175.5+186.3</f>
        <v>361.8</v>
      </c>
      <c r="H16" s="32">
        <v>5389.4</v>
      </c>
      <c r="I16" s="32">
        <f>SUM('о2'!G16)</f>
        <v>938.0999999999999</v>
      </c>
      <c r="J16" s="151">
        <f t="shared" si="0"/>
        <v>4451.299999999999</v>
      </c>
      <c r="K16" s="152">
        <f t="shared" si="1"/>
        <v>68.8136050142655</v>
      </c>
      <c r="L16" s="228">
        <v>0.024</v>
      </c>
      <c r="M16" s="117">
        <v>1.5</v>
      </c>
      <c r="N16" s="117">
        <f t="shared" si="2"/>
        <v>0.036000000000000004</v>
      </c>
    </row>
    <row r="17" spans="1:14" ht="13.5" customHeight="1">
      <c r="A17" s="95">
        <v>12</v>
      </c>
      <c r="B17" s="175" t="s">
        <v>184</v>
      </c>
      <c r="C17" s="202">
        <v>1024.7</v>
      </c>
      <c r="D17" s="17">
        <v>32.7</v>
      </c>
      <c r="E17" s="60">
        <f t="shared" si="3"/>
        <v>1024.7</v>
      </c>
      <c r="F17" s="150">
        <v>0</v>
      </c>
      <c r="G17" s="54">
        <v>0</v>
      </c>
      <c r="H17" s="32">
        <v>1696</v>
      </c>
      <c r="I17" s="32">
        <f>SUM('о2'!G17)</f>
        <v>217.9000000000001</v>
      </c>
      <c r="J17" s="151">
        <f t="shared" si="0"/>
        <v>1478.1</v>
      </c>
      <c r="K17" s="152">
        <f t="shared" si="1"/>
        <v>69.32548542047223</v>
      </c>
      <c r="L17" s="228">
        <v>0.013</v>
      </c>
      <c r="M17" s="117">
        <v>1.5</v>
      </c>
      <c r="N17" s="117">
        <f t="shared" si="2"/>
        <v>0.0195</v>
      </c>
    </row>
    <row r="18" spans="1:14" ht="12" customHeight="1">
      <c r="A18" s="95">
        <v>13</v>
      </c>
      <c r="B18" s="175" t="s">
        <v>185</v>
      </c>
      <c r="C18" s="201">
        <v>1573.1</v>
      </c>
      <c r="D18" s="17">
        <v>78.7</v>
      </c>
      <c r="E18" s="60">
        <f t="shared" si="3"/>
        <v>1573.1</v>
      </c>
      <c r="F18" s="150">
        <v>0</v>
      </c>
      <c r="G18" s="54">
        <v>418.9</v>
      </c>
      <c r="H18" s="32">
        <v>6498</v>
      </c>
      <c r="I18" s="32">
        <v>3371.9</v>
      </c>
      <c r="J18" s="151">
        <f t="shared" si="0"/>
        <v>3126.1</v>
      </c>
      <c r="K18" s="152">
        <f t="shared" si="1"/>
        <v>63.72157000735741</v>
      </c>
      <c r="L18" s="228">
        <v>0.126</v>
      </c>
      <c r="M18" s="117">
        <v>1.5</v>
      </c>
      <c r="N18" s="117">
        <f t="shared" si="2"/>
        <v>0.189</v>
      </c>
    </row>
    <row r="19" spans="1:14" ht="14.25" customHeight="1">
      <c r="A19" s="95">
        <v>14</v>
      </c>
      <c r="B19" s="175" t="s">
        <v>186</v>
      </c>
      <c r="C19" s="201">
        <v>1759.2</v>
      </c>
      <c r="D19" s="17">
        <v>68.3</v>
      </c>
      <c r="E19" s="60">
        <f t="shared" si="3"/>
        <v>1759.2</v>
      </c>
      <c r="F19" s="155">
        <v>0</v>
      </c>
      <c r="G19" s="54">
        <v>494</v>
      </c>
      <c r="H19" s="32">
        <v>4441.3</v>
      </c>
      <c r="I19" s="32">
        <f>SUM('о2'!G19)</f>
        <v>1250.7999999999997</v>
      </c>
      <c r="J19" s="151">
        <f t="shared" si="0"/>
        <v>3190.5000000000005</v>
      </c>
      <c r="K19" s="152">
        <f t="shared" si="1"/>
        <v>70.62215953612285</v>
      </c>
      <c r="L19" s="228">
        <v>0</v>
      </c>
      <c r="M19" s="117">
        <v>1.5</v>
      </c>
      <c r="N19" s="117">
        <f t="shared" si="2"/>
        <v>0</v>
      </c>
    </row>
    <row r="20" spans="1:14" ht="15" customHeight="1">
      <c r="A20" s="95">
        <v>15</v>
      </c>
      <c r="B20" s="175" t="s">
        <v>187</v>
      </c>
      <c r="C20" s="202">
        <v>1275</v>
      </c>
      <c r="D20" s="17">
        <v>32.7</v>
      </c>
      <c r="E20" s="60">
        <f t="shared" si="3"/>
        <v>1275</v>
      </c>
      <c r="F20" s="156">
        <v>0</v>
      </c>
      <c r="G20" s="153">
        <v>175.8</v>
      </c>
      <c r="H20" s="32">
        <v>3026.3</v>
      </c>
      <c r="I20" s="32">
        <f>SUM('о2'!G20)</f>
        <v>485.49999999999983</v>
      </c>
      <c r="J20" s="151">
        <f t="shared" si="0"/>
        <v>2540.8</v>
      </c>
      <c r="K20" s="152">
        <f t="shared" si="1"/>
        <v>57.10012594458438</v>
      </c>
      <c r="L20" s="228">
        <v>0.258</v>
      </c>
      <c r="M20" s="117">
        <v>1.5</v>
      </c>
      <c r="N20" s="117">
        <f t="shared" si="2"/>
        <v>0.387</v>
      </c>
    </row>
    <row r="21" spans="1:14" ht="15" customHeight="1">
      <c r="A21" s="95">
        <v>16</v>
      </c>
      <c r="B21" s="175" t="s">
        <v>188</v>
      </c>
      <c r="C21" s="201">
        <v>3061.2</v>
      </c>
      <c r="D21" s="17">
        <v>85.2</v>
      </c>
      <c r="E21" s="60">
        <f t="shared" si="3"/>
        <v>3061.2</v>
      </c>
      <c r="F21" s="155">
        <v>0</v>
      </c>
      <c r="G21" s="153">
        <v>727.5</v>
      </c>
      <c r="H21" s="32">
        <v>6848</v>
      </c>
      <c r="I21" s="32">
        <f>SUM('о2'!G21)</f>
        <v>1122.3000000000002</v>
      </c>
      <c r="J21" s="151">
        <f t="shared" si="0"/>
        <v>5725.7</v>
      </c>
      <c r="K21" s="152">
        <f t="shared" si="1"/>
        <v>66.1700752746389</v>
      </c>
      <c r="L21" s="228">
        <v>0.077</v>
      </c>
      <c r="M21" s="117">
        <v>1.5</v>
      </c>
      <c r="N21" s="117">
        <f t="shared" si="2"/>
        <v>0.11549999999999999</v>
      </c>
    </row>
    <row r="22" spans="1:14" ht="13.5" customHeight="1">
      <c r="A22" s="95">
        <v>17</v>
      </c>
      <c r="B22" s="175" t="s">
        <v>189</v>
      </c>
      <c r="C22" s="201">
        <v>1888.9</v>
      </c>
      <c r="D22" s="17">
        <v>81.2</v>
      </c>
      <c r="E22" s="60">
        <f t="shared" si="3"/>
        <v>1888.9</v>
      </c>
      <c r="F22" s="155">
        <v>2</v>
      </c>
      <c r="G22" s="201">
        <f>925.1+148.6</f>
        <v>1073.7</v>
      </c>
      <c r="H22" s="32">
        <v>4581</v>
      </c>
      <c r="I22" s="32">
        <f>SUM('о2'!G22)</f>
        <v>1350.2999999999997</v>
      </c>
      <c r="J22" s="151">
        <f t="shared" si="0"/>
        <v>3230.7000000000003</v>
      </c>
      <c r="K22" s="152">
        <f t="shared" si="1"/>
        <v>91.76339492989136</v>
      </c>
      <c r="L22" s="228">
        <v>0</v>
      </c>
      <c r="M22" s="117">
        <v>1.5</v>
      </c>
      <c r="N22" s="117">
        <f t="shared" si="2"/>
        <v>0</v>
      </c>
    </row>
    <row r="23" spans="1:14" ht="14.25" customHeight="1">
      <c r="A23" s="95">
        <v>18</v>
      </c>
      <c r="B23" s="175" t="s">
        <v>190</v>
      </c>
      <c r="C23" s="201">
        <v>1431.4</v>
      </c>
      <c r="D23" s="17">
        <v>34.9</v>
      </c>
      <c r="E23" s="60">
        <f t="shared" si="3"/>
        <v>1431.4</v>
      </c>
      <c r="F23" s="150">
        <v>0</v>
      </c>
      <c r="G23" s="54">
        <v>0</v>
      </c>
      <c r="H23" s="32">
        <v>3192</v>
      </c>
      <c r="I23" s="32">
        <f>SUM('о2'!G23)</f>
        <v>380.8000000000002</v>
      </c>
      <c r="J23" s="151">
        <f t="shared" si="0"/>
        <v>2811.2</v>
      </c>
      <c r="K23" s="152">
        <f t="shared" si="1"/>
        <v>50.91775754126352</v>
      </c>
      <c r="L23" s="228">
        <v>0.382</v>
      </c>
      <c r="M23" s="117">
        <v>1.5</v>
      </c>
      <c r="N23" s="117">
        <f t="shared" si="2"/>
        <v>0.573</v>
      </c>
    </row>
    <row r="24" spans="1:14" ht="12" customHeight="1">
      <c r="A24" s="95">
        <v>19</v>
      </c>
      <c r="B24" s="175" t="s">
        <v>191</v>
      </c>
      <c r="C24" s="201">
        <v>2110.3</v>
      </c>
      <c r="D24" s="17">
        <v>87.1</v>
      </c>
      <c r="E24" s="60">
        <f t="shared" si="3"/>
        <v>2110.3</v>
      </c>
      <c r="F24" s="155">
        <v>0</v>
      </c>
      <c r="G24" s="54">
        <v>2273.6</v>
      </c>
      <c r="H24" s="32">
        <v>9450</v>
      </c>
      <c r="I24" s="32">
        <f>SUM('о2'!G24)</f>
        <v>2248.3999999999996</v>
      </c>
      <c r="J24" s="151">
        <f t="shared" si="0"/>
        <v>7201.6</v>
      </c>
      <c r="K24" s="152">
        <f t="shared" si="1"/>
        <v>60.87397245056654</v>
      </c>
      <c r="L24" s="228">
        <v>0</v>
      </c>
      <c r="M24" s="117">
        <v>1.5</v>
      </c>
      <c r="N24" s="117">
        <f t="shared" si="2"/>
        <v>0</v>
      </c>
    </row>
    <row r="25" spans="1:14" ht="11.25">
      <c r="A25" s="95">
        <v>20</v>
      </c>
      <c r="B25" s="47"/>
      <c r="C25" s="201"/>
      <c r="E25" s="54">
        <f t="shared" si="3"/>
        <v>0</v>
      </c>
      <c r="F25" s="155"/>
      <c r="G25" s="54"/>
      <c r="H25" s="32"/>
      <c r="I25" s="32"/>
      <c r="J25" s="151"/>
      <c r="K25" s="152"/>
      <c r="L25" s="228"/>
      <c r="M25" s="117"/>
      <c r="N25" s="117"/>
    </row>
    <row r="26" spans="1:14" ht="11.25">
      <c r="A26" s="95">
        <v>21</v>
      </c>
      <c r="B26" s="47"/>
      <c r="C26" s="201"/>
      <c r="E26" s="60">
        <f t="shared" si="3"/>
        <v>0</v>
      </c>
      <c r="F26" s="155"/>
      <c r="G26" s="54"/>
      <c r="H26" s="32"/>
      <c r="I26" s="32"/>
      <c r="J26" s="151"/>
      <c r="K26" s="152"/>
      <c r="L26" s="228"/>
      <c r="M26" s="117"/>
      <c r="N26" s="117"/>
    </row>
    <row r="27" spans="1:14" ht="11.25">
      <c r="A27" s="95">
        <v>22</v>
      </c>
      <c r="B27" s="47"/>
      <c r="C27" s="201"/>
      <c r="E27" s="60">
        <f t="shared" si="3"/>
        <v>0</v>
      </c>
      <c r="F27" s="150"/>
      <c r="G27" s="54"/>
      <c r="H27" s="32"/>
      <c r="I27" s="32"/>
      <c r="J27" s="151"/>
      <c r="K27" s="152"/>
      <c r="L27" s="228"/>
      <c r="M27" s="117"/>
      <c r="N27" s="117"/>
    </row>
    <row r="28" spans="1:14" ht="11.25">
      <c r="A28" s="95">
        <v>23</v>
      </c>
      <c r="B28" s="47"/>
      <c r="C28" s="202"/>
      <c r="E28" s="154"/>
      <c r="F28" s="150"/>
      <c r="G28" s="153"/>
      <c r="H28" s="32"/>
      <c r="I28" s="32"/>
      <c r="J28" s="151"/>
      <c r="K28" s="152"/>
      <c r="L28" s="228"/>
      <c r="M28" s="117"/>
      <c r="N28" s="117"/>
    </row>
    <row r="29" spans="1:14" ht="11.25">
      <c r="A29" s="95">
        <v>24</v>
      </c>
      <c r="B29" s="47"/>
      <c r="C29" s="202"/>
      <c r="E29" s="153"/>
      <c r="F29" s="150"/>
      <c r="G29" s="153"/>
      <c r="H29" s="32"/>
      <c r="I29" s="32"/>
      <c r="J29" s="151"/>
      <c r="K29" s="152"/>
      <c r="L29" s="228"/>
      <c r="M29" s="117"/>
      <c r="N29" s="117"/>
    </row>
    <row r="30" spans="1:14" ht="11.25" customHeight="1">
      <c r="A30" s="249" t="s">
        <v>78</v>
      </c>
      <c r="B30" s="250"/>
      <c r="C30" s="29">
        <f aca="true" t="shared" si="4" ref="C30:J30">SUM(C6:C29)</f>
        <v>32152.300000000003</v>
      </c>
      <c r="D30" s="29">
        <f t="shared" si="4"/>
        <v>1040.3000000000002</v>
      </c>
      <c r="E30" s="157">
        <f t="shared" si="4"/>
        <v>32152.300000000003</v>
      </c>
      <c r="F30" s="157">
        <f t="shared" si="4"/>
        <v>2.6</v>
      </c>
      <c r="G30" s="205">
        <f t="shared" si="4"/>
        <v>8521</v>
      </c>
      <c r="H30" s="158">
        <f t="shared" si="4"/>
        <v>88215.2</v>
      </c>
      <c r="I30" s="158">
        <f t="shared" si="4"/>
        <v>18680.299999999996</v>
      </c>
      <c r="J30" s="158">
        <f t="shared" si="4"/>
        <v>69534.9</v>
      </c>
      <c r="K30" s="132" t="s">
        <v>8</v>
      </c>
      <c r="L30" s="119" t="s">
        <v>8</v>
      </c>
      <c r="M30" s="229">
        <v>1.5</v>
      </c>
      <c r="N30" s="120" t="s">
        <v>8</v>
      </c>
    </row>
    <row r="31" spans="1:14" ht="11.25">
      <c r="A31" s="121"/>
      <c r="B31" s="22"/>
      <c r="C31" s="22"/>
      <c r="D31" s="22"/>
      <c r="L31" s="208"/>
      <c r="M31" s="209"/>
      <c r="N31" s="123"/>
    </row>
    <row r="32" spans="1:14" ht="11.25">
      <c r="A32" s="121"/>
      <c r="B32" s="22"/>
      <c r="C32" s="22"/>
      <c r="D32" s="22"/>
      <c r="L32" s="208"/>
      <c r="M32" s="209"/>
      <c r="N32" s="123"/>
    </row>
    <row r="33" spans="1:14" ht="11.25">
      <c r="A33" s="121"/>
      <c r="B33" s="22"/>
      <c r="C33" s="22"/>
      <c r="D33" s="22"/>
      <c r="H33" s="243"/>
      <c r="I33" s="243"/>
      <c r="J33" s="243"/>
      <c r="K33" s="21"/>
      <c r="L33" s="210"/>
      <c r="M33" s="211"/>
      <c r="N33" s="123"/>
    </row>
    <row r="34" spans="1:14" ht="11.25">
      <c r="A34" s="121"/>
      <c r="B34" s="22"/>
      <c r="C34" s="22"/>
      <c r="D34" s="22"/>
      <c r="H34" s="243"/>
      <c r="I34" s="243"/>
      <c r="J34" s="243"/>
      <c r="K34" s="21"/>
      <c r="L34" s="210"/>
      <c r="M34" s="212"/>
      <c r="N34" s="123"/>
    </row>
    <row r="35" spans="1:14" ht="11.25">
      <c r="A35" s="121"/>
      <c r="B35" s="22"/>
      <c r="C35" s="22"/>
      <c r="D35" s="22"/>
      <c r="L35" s="208"/>
      <c r="M35" s="209"/>
      <c r="N35" s="123"/>
    </row>
    <row r="36" spans="1:14" ht="11.25">
      <c r="A36" s="121"/>
      <c r="B36" s="22"/>
      <c r="C36" s="22"/>
      <c r="D36" s="22"/>
      <c r="L36" s="208"/>
      <c r="M36" s="209"/>
      <c r="N36" s="123"/>
    </row>
    <row r="37" spans="1:14" ht="11.25">
      <c r="A37" s="116"/>
      <c r="B37" s="123"/>
      <c r="C37" s="123"/>
      <c r="D37" s="123"/>
      <c r="L37" s="208"/>
      <c r="M37" s="209"/>
      <c r="N37" s="123"/>
    </row>
    <row r="38" spans="1:14" ht="11.25">
      <c r="A38" s="116"/>
      <c r="B38" s="123"/>
      <c r="C38" s="123"/>
      <c r="D38" s="123"/>
      <c r="L38" s="208"/>
      <c r="M38" s="209"/>
      <c r="N38" s="123"/>
    </row>
    <row r="39" spans="1:14" ht="11.25">
      <c r="A39" s="116"/>
      <c r="B39" s="123"/>
      <c r="C39" s="123"/>
      <c r="D39" s="123"/>
      <c r="L39" s="208"/>
      <c r="M39" s="209"/>
      <c r="N39" s="123"/>
    </row>
    <row r="40" spans="1:14" ht="11.25">
      <c r="A40" s="116"/>
      <c r="B40" s="123"/>
      <c r="C40" s="123"/>
      <c r="D40" s="123"/>
      <c r="L40" s="208"/>
      <c r="M40" s="209"/>
      <c r="N40" s="123"/>
    </row>
    <row r="41" spans="1:14" ht="11.25">
      <c r="A41" s="116"/>
      <c r="B41" s="123"/>
      <c r="C41" s="123"/>
      <c r="D41" s="123"/>
      <c r="L41" s="208"/>
      <c r="M41" s="209"/>
      <c r="N41" s="123"/>
    </row>
    <row r="42" spans="12:14" ht="11.25">
      <c r="L42" s="208"/>
      <c r="M42" s="209"/>
      <c r="N42" s="123"/>
    </row>
  </sheetData>
  <mergeCells count="8">
    <mergeCell ref="H33:J33"/>
    <mergeCell ref="H34:J34"/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SheetLayoutView="100" workbookViewId="0" topLeftCell="A1">
      <pane xSplit="2" ySplit="4" topLeftCell="F2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33" sqref="I33"/>
    </sheetView>
  </sheetViews>
  <sheetFormatPr defaultColWidth="9.00390625" defaultRowHeight="12.75"/>
  <cols>
    <col min="1" max="1" width="3.375" style="109" customWidth="1"/>
    <col min="2" max="2" width="39.00390625" style="17" customWidth="1"/>
    <col min="3" max="3" width="22.625" style="78" customWidth="1"/>
    <col min="4" max="4" width="20.375" style="78" customWidth="1"/>
    <col min="5" max="5" width="23.625" style="78" customWidth="1"/>
    <col min="6" max="6" width="26.875" style="105" customWidth="1"/>
    <col min="7" max="7" width="13.375" style="108" customWidth="1"/>
    <col min="8" max="8" width="13.875" style="109" customWidth="1"/>
    <col min="9" max="9" width="14.00390625" style="207" customWidth="1"/>
    <col min="10" max="10" width="13.00390625" style="17" customWidth="1"/>
    <col min="11" max="16384" width="9.125" style="105" customWidth="1"/>
  </cols>
  <sheetData>
    <row r="1" spans="1:10" ht="15.75" customHeight="1">
      <c r="A1" s="252" t="s">
        <v>82</v>
      </c>
      <c r="B1" s="252"/>
      <c r="C1" s="252"/>
      <c r="D1" s="252"/>
      <c r="E1" s="252"/>
      <c r="F1" s="252"/>
      <c r="G1" s="252"/>
      <c r="H1" s="252"/>
      <c r="I1" s="252"/>
      <c r="J1" s="252"/>
    </row>
    <row r="2" spans="1:2" ht="11.25">
      <c r="A2" s="106"/>
      <c r="B2" s="107"/>
    </row>
    <row r="3" spans="1:10" ht="143.25" customHeight="1">
      <c r="A3" s="223" t="s">
        <v>3</v>
      </c>
      <c r="B3" s="249" t="s">
        <v>102</v>
      </c>
      <c r="C3" s="93" t="s">
        <v>114</v>
      </c>
      <c r="D3" s="35" t="s">
        <v>204</v>
      </c>
      <c r="E3" s="35" t="s">
        <v>205</v>
      </c>
      <c r="F3" s="27" t="s">
        <v>132</v>
      </c>
      <c r="G3" s="27" t="s">
        <v>24</v>
      </c>
      <c r="H3" s="224" t="s">
        <v>80</v>
      </c>
      <c r="I3" s="224" t="s">
        <v>19</v>
      </c>
      <c r="J3" s="28" t="s">
        <v>6</v>
      </c>
    </row>
    <row r="4" spans="1:10" ht="49.5" customHeight="1">
      <c r="A4" s="223"/>
      <c r="B4" s="249"/>
      <c r="C4" s="8" t="s">
        <v>75</v>
      </c>
      <c r="D4" s="8" t="s">
        <v>26</v>
      </c>
      <c r="E4" s="8" t="s">
        <v>34</v>
      </c>
      <c r="F4" s="141" t="s">
        <v>40</v>
      </c>
      <c r="G4" s="134" t="s">
        <v>38</v>
      </c>
      <c r="H4" s="251"/>
      <c r="I4" s="251"/>
      <c r="J4" s="111" t="s">
        <v>29</v>
      </c>
    </row>
    <row r="5" spans="1:10" ht="15" customHeight="1">
      <c r="A5" s="48">
        <v>1</v>
      </c>
      <c r="B5" s="35">
        <v>2</v>
      </c>
      <c r="C5" s="8">
        <v>3</v>
      </c>
      <c r="D5" s="8">
        <v>4</v>
      </c>
      <c r="E5" s="8">
        <v>5</v>
      </c>
      <c r="F5" s="112">
        <v>6</v>
      </c>
      <c r="G5" s="79">
        <v>7</v>
      </c>
      <c r="H5" s="8">
        <v>8</v>
      </c>
      <c r="I5" s="8">
        <v>9</v>
      </c>
      <c r="J5" s="111">
        <v>10</v>
      </c>
    </row>
    <row r="6" spans="1:10" ht="12.75">
      <c r="A6" s="95">
        <v>1</v>
      </c>
      <c r="B6" s="175" t="s">
        <v>173</v>
      </c>
      <c r="C6" s="142">
        <v>0</v>
      </c>
      <c r="D6" s="32">
        <f>SUM('о3'!H6)</f>
        <v>2305.2</v>
      </c>
      <c r="E6" s="32">
        <f>SUM('о2'!G6)</f>
        <v>482.5999999999999</v>
      </c>
      <c r="F6" s="81">
        <f aca="true" t="shared" si="0" ref="F6:F29">D6-E6</f>
        <v>1822.6</v>
      </c>
      <c r="G6" s="143">
        <f aca="true" t="shared" si="1" ref="G6:G26">C6/F6</f>
        <v>0</v>
      </c>
      <c r="H6" s="144">
        <v>1</v>
      </c>
      <c r="I6" s="230">
        <v>1.2</v>
      </c>
      <c r="J6" s="129">
        <f aca="true" t="shared" si="2" ref="J6:J29">H6*I6</f>
        <v>1.2</v>
      </c>
    </row>
    <row r="7" spans="1:10" ht="11.25" customHeight="1">
      <c r="A7" s="95">
        <v>2</v>
      </c>
      <c r="B7" s="175" t="s">
        <v>174</v>
      </c>
      <c r="C7" s="81">
        <v>0</v>
      </c>
      <c r="D7" s="32">
        <f>SUM('о3'!H7)</f>
        <v>1824.3</v>
      </c>
      <c r="E7" s="32">
        <f>SUM('о2'!G7)</f>
        <v>222.9000000000001</v>
      </c>
      <c r="F7" s="81">
        <f t="shared" si="0"/>
        <v>1601.3999999999999</v>
      </c>
      <c r="G7" s="143">
        <f t="shared" si="1"/>
        <v>0</v>
      </c>
      <c r="H7" s="144">
        <v>1</v>
      </c>
      <c r="I7" s="230">
        <v>1.2</v>
      </c>
      <c r="J7" s="129">
        <f t="shared" si="2"/>
        <v>1.2</v>
      </c>
    </row>
    <row r="8" spans="1:10" ht="12" customHeight="1">
      <c r="A8" s="95">
        <v>3</v>
      </c>
      <c r="B8" s="175" t="s">
        <v>175</v>
      </c>
      <c r="C8" s="130">
        <v>0</v>
      </c>
      <c r="D8" s="32">
        <f>SUM('о3'!H8)</f>
        <v>15140</v>
      </c>
      <c r="E8" s="32">
        <f>SUM('о2'!G8)</f>
        <v>2892.6</v>
      </c>
      <c r="F8" s="81">
        <f t="shared" si="0"/>
        <v>12247.4</v>
      </c>
      <c r="G8" s="143">
        <f t="shared" si="1"/>
        <v>0</v>
      </c>
      <c r="H8" s="144">
        <v>1</v>
      </c>
      <c r="I8" s="230">
        <v>1.2</v>
      </c>
      <c r="J8" s="129">
        <f t="shared" si="2"/>
        <v>1.2</v>
      </c>
    </row>
    <row r="9" spans="1:10" ht="12.75">
      <c r="A9" s="95">
        <v>4</v>
      </c>
      <c r="B9" s="175" t="s">
        <v>176</v>
      </c>
      <c r="C9" s="81">
        <v>0</v>
      </c>
      <c r="D9" s="32">
        <v>2485.7</v>
      </c>
      <c r="E9" s="32">
        <f>SUM('о2'!G9)</f>
        <v>655.2</v>
      </c>
      <c r="F9" s="81">
        <f t="shared" si="0"/>
        <v>1830.4999999999998</v>
      </c>
      <c r="G9" s="143">
        <f t="shared" si="1"/>
        <v>0</v>
      </c>
      <c r="H9" s="144">
        <v>1</v>
      </c>
      <c r="I9" s="230">
        <v>1.2</v>
      </c>
      <c r="J9" s="129">
        <f t="shared" si="2"/>
        <v>1.2</v>
      </c>
    </row>
    <row r="10" spans="1:10" ht="12.75">
      <c r="A10" s="95">
        <v>5</v>
      </c>
      <c r="B10" s="175" t="s">
        <v>177</v>
      </c>
      <c r="C10" s="81">
        <v>0</v>
      </c>
      <c r="D10" s="32">
        <f>SUM('о3'!H10)</f>
        <v>5300</v>
      </c>
      <c r="E10" s="32">
        <f>SUM('о2'!G10)</f>
        <v>744.5999999999999</v>
      </c>
      <c r="F10" s="81">
        <f t="shared" si="0"/>
        <v>4555.4</v>
      </c>
      <c r="G10" s="143">
        <f t="shared" si="1"/>
        <v>0</v>
      </c>
      <c r="H10" s="144">
        <v>1</v>
      </c>
      <c r="I10" s="230">
        <v>1.2</v>
      </c>
      <c r="J10" s="129">
        <f t="shared" si="2"/>
        <v>1.2</v>
      </c>
    </row>
    <row r="11" spans="1:10" ht="12.75">
      <c r="A11" s="95">
        <v>6</v>
      </c>
      <c r="B11" s="175" t="s">
        <v>178</v>
      </c>
      <c r="C11" s="81">
        <v>0</v>
      </c>
      <c r="D11" s="32">
        <f>SUM('о3'!H11)</f>
        <v>2564</v>
      </c>
      <c r="E11" s="32">
        <f>SUM('о2'!G11)</f>
        <v>295.0999999999999</v>
      </c>
      <c r="F11" s="81">
        <f t="shared" si="0"/>
        <v>2268.9</v>
      </c>
      <c r="G11" s="143">
        <f t="shared" si="1"/>
        <v>0</v>
      </c>
      <c r="H11" s="144">
        <v>1</v>
      </c>
      <c r="I11" s="230">
        <v>1.2</v>
      </c>
      <c r="J11" s="129">
        <f t="shared" si="2"/>
        <v>1.2</v>
      </c>
    </row>
    <row r="12" spans="1:10" ht="12.75">
      <c r="A12" s="95">
        <v>7</v>
      </c>
      <c r="B12" s="175" t="s">
        <v>179</v>
      </c>
      <c r="C12" s="81">
        <v>0</v>
      </c>
      <c r="D12" s="32">
        <f>SUM('о3'!H12)</f>
        <v>2172</v>
      </c>
      <c r="E12" s="32">
        <f>SUM('о2'!G12)</f>
        <v>275.79999999999995</v>
      </c>
      <c r="F12" s="81">
        <f t="shared" si="0"/>
        <v>1896.2</v>
      </c>
      <c r="G12" s="143">
        <f t="shared" si="1"/>
        <v>0</v>
      </c>
      <c r="H12" s="144">
        <v>1</v>
      </c>
      <c r="I12" s="230">
        <v>1.2</v>
      </c>
      <c r="J12" s="129">
        <f t="shared" si="2"/>
        <v>1.2</v>
      </c>
    </row>
    <row r="13" spans="1:10" ht="12.75">
      <c r="A13" s="95">
        <v>8</v>
      </c>
      <c r="B13" s="175" t="s">
        <v>180</v>
      </c>
      <c r="C13" s="81">
        <v>0</v>
      </c>
      <c r="D13" s="32">
        <f>SUM('о3'!H13)</f>
        <v>2645.2</v>
      </c>
      <c r="E13" s="32">
        <f>SUM('о2'!G13)</f>
        <v>372</v>
      </c>
      <c r="F13" s="81">
        <f t="shared" si="0"/>
        <v>2273.2</v>
      </c>
      <c r="G13" s="143">
        <f t="shared" si="1"/>
        <v>0</v>
      </c>
      <c r="H13" s="144">
        <v>1</v>
      </c>
      <c r="I13" s="230">
        <v>1.2</v>
      </c>
      <c r="J13" s="129">
        <f t="shared" si="2"/>
        <v>1.2</v>
      </c>
    </row>
    <row r="14" spans="1:10" ht="12.75">
      <c r="A14" s="95">
        <v>9</v>
      </c>
      <c r="B14" s="175" t="s">
        <v>181</v>
      </c>
      <c r="C14" s="81">
        <v>0</v>
      </c>
      <c r="D14" s="32">
        <f>SUM('о3'!H14)</f>
        <v>4594.7</v>
      </c>
      <c r="E14" s="32">
        <f>SUM('о2'!G14)</f>
        <v>750.8999999999996</v>
      </c>
      <c r="F14" s="81">
        <f t="shared" si="0"/>
        <v>3843.8</v>
      </c>
      <c r="G14" s="143">
        <f t="shared" si="1"/>
        <v>0</v>
      </c>
      <c r="H14" s="144">
        <v>1</v>
      </c>
      <c r="I14" s="230">
        <v>1.2</v>
      </c>
      <c r="J14" s="129">
        <f t="shared" si="2"/>
        <v>1.2</v>
      </c>
    </row>
    <row r="15" spans="1:10" ht="12.75" customHeight="1">
      <c r="A15" s="95">
        <v>10</v>
      </c>
      <c r="B15" s="175" t="s">
        <v>182</v>
      </c>
      <c r="C15" s="81">
        <v>0</v>
      </c>
      <c r="D15" s="32">
        <f>SUM('о3'!H15)</f>
        <v>3734.2</v>
      </c>
      <c r="E15" s="32">
        <f>SUM('о2'!G15)</f>
        <v>622.5999999999999</v>
      </c>
      <c r="F15" s="81">
        <f t="shared" si="0"/>
        <v>3111.6</v>
      </c>
      <c r="G15" s="143">
        <f t="shared" si="1"/>
        <v>0</v>
      </c>
      <c r="H15" s="144">
        <v>1</v>
      </c>
      <c r="I15" s="230">
        <v>1.2</v>
      </c>
      <c r="J15" s="129">
        <f t="shared" si="2"/>
        <v>1.2</v>
      </c>
    </row>
    <row r="16" spans="1:10" ht="12.75">
      <c r="A16" s="95">
        <v>11</v>
      </c>
      <c r="B16" s="175" t="s">
        <v>183</v>
      </c>
      <c r="C16" s="81">
        <v>0</v>
      </c>
      <c r="D16" s="32">
        <f>SUM('о3'!H16)</f>
        <v>5389.4</v>
      </c>
      <c r="E16" s="32">
        <f>SUM('о2'!G16)</f>
        <v>938.0999999999999</v>
      </c>
      <c r="F16" s="81">
        <f t="shared" si="0"/>
        <v>4451.299999999999</v>
      </c>
      <c r="G16" s="143">
        <f t="shared" si="1"/>
        <v>0</v>
      </c>
      <c r="H16" s="144">
        <v>1</v>
      </c>
      <c r="I16" s="230">
        <v>1.2</v>
      </c>
      <c r="J16" s="129">
        <f t="shared" si="2"/>
        <v>1.2</v>
      </c>
    </row>
    <row r="17" spans="1:10" ht="13.5" customHeight="1">
      <c r="A17" s="95">
        <v>12</v>
      </c>
      <c r="B17" s="175" t="s">
        <v>184</v>
      </c>
      <c r="C17" s="130">
        <v>0</v>
      </c>
      <c r="D17" s="32">
        <f>SUM('о3'!H17)</f>
        <v>1696</v>
      </c>
      <c r="E17" s="32">
        <f>SUM('о2'!G17)</f>
        <v>217.9000000000001</v>
      </c>
      <c r="F17" s="81">
        <f t="shared" si="0"/>
        <v>1478.1</v>
      </c>
      <c r="G17" s="143">
        <f t="shared" si="1"/>
        <v>0</v>
      </c>
      <c r="H17" s="144">
        <v>1</v>
      </c>
      <c r="I17" s="230">
        <v>1.2</v>
      </c>
      <c r="J17" s="129">
        <f t="shared" si="2"/>
        <v>1.2</v>
      </c>
    </row>
    <row r="18" spans="1:10" ht="12.75">
      <c r="A18" s="95">
        <v>13</v>
      </c>
      <c r="B18" s="175" t="s">
        <v>185</v>
      </c>
      <c r="C18" s="81">
        <v>0</v>
      </c>
      <c r="D18" s="32">
        <f>SUM('о3'!H18)</f>
        <v>6498</v>
      </c>
      <c r="E18" s="32">
        <f>SUM('о2'!G18)</f>
        <v>2426.9000000000005</v>
      </c>
      <c r="F18" s="81">
        <f t="shared" si="0"/>
        <v>4071.0999999999995</v>
      </c>
      <c r="G18" s="143">
        <f t="shared" si="1"/>
        <v>0</v>
      </c>
      <c r="H18" s="144">
        <v>1</v>
      </c>
      <c r="I18" s="230">
        <v>1.2</v>
      </c>
      <c r="J18" s="129">
        <f t="shared" si="2"/>
        <v>1.2</v>
      </c>
    </row>
    <row r="19" spans="1:10" ht="12.75">
      <c r="A19" s="95">
        <v>14</v>
      </c>
      <c r="B19" s="175" t="s">
        <v>186</v>
      </c>
      <c r="C19" s="81">
        <v>0</v>
      </c>
      <c r="D19" s="32">
        <f>SUM('о3'!H19)</f>
        <v>4441.3</v>
      </c>
      <c r="E19" s="32">
        <f>SUM('о2'!G19)</f>
        <v>1250.7999999999997</v>
      </c>
      <c r="F19" s="81">
        <f t="shared" si="0"/>
        <v>3190.5000000000005</v>
      </c>
      <c r="G19" s="143">
        <f t="shared" si="1"/>
        <v>0</v>
      </c>
      <c r="H19" s="144">
        <v>1</v>
      </c>
      <c r="I19" s="230">
        <v>1.2</v>
      </c>
      <c r="J19" s="129">
        <f t="shared" si="2"/>
        <v>1.2</v>
      </c>
    </row>
    <row r="20" spans="1:10" ht="16.5" customHeight="1">
      <c r="A20" s="95">
        <v>15</v>
      </c>
      <c r="B20" s="175" t="s">
        <v>187</v>
      </c>
      <c r="C20" s="130">
        <v>0</v>
      </c>
      <c r="D20" s="32">
        <f>SUM('о3'!H20)</f>
        <v>3026.3</v>
      </c>
      <c r="E20" s="32">
        <f>SUM('о2'!G20)</f>
        <v>485.49999999999983</v>
      </c>
      <c r="F20" s="81">
        <f t="shared" si="0"/>
        <v>2540.8</v>
      </c>
      <c r="G20" s="143">
        <f t="shared" si="1"/>
        <v>0</v>
      </c>
      <c r="H20" s="144">
        <v>1</v>
      </c>
      <c r="I20" s="230">
        <v>1.2</v>
      </c>
      <c r="J20" s="129">
        <f t="shared" si="2"/>
        <v>1.2</v>
      </c>
    </row>
    <row r="21" spans="1:10" ht="12.75">
      <c r="A21" s="95">
        <v>16</v>
      </c>
      <c r="B21" s="175" t="s">
        <v>188</v>
      </c>
      <c r="C21" s="81">
        <v>0</v>
      </c>
      <c r="D21" s="32">
        <f>SUM('о3'!H21)</f>
        <v>6848</v>
      </c>
      <c r="E21" s="32">
        <f>SUM('о2'!G21)</f>
        <v>1122.3000000000002</v>
      </c>
      <c r="F21" s="81">
        <f t="shared" si="0"/>
        <v>5725.7</v>
      </c>
      <c r="G21" s="143">
        <f t="shared" si="1"/>
        <v>0</v>
      </c>
      <c r="H21" s="144">
        <v>1</v>
      </c>
      <c r="I21" s="230">
        <v>1.2</v>
      </c>
      <c r="J21" s="129">
        <f t="shared" si="2"/>
        <v>1.2</v>
      </c>
    </row>
    <row r="22" spans="1:10" ht="12.75">
      <c r="A22" s="95">
        <v>17</v>
      </c>
      <c r="B22" s="175" t="s">
        <v>189</v>
      </c>
      <c r="C22" s="81">
        <v>0</v>
      </c>
      <c r="D22" s="32">
        <f>SUM('о3'!H22)</f>
        <v>4581</v>
      </c>
      <c r="E22" s="32">
        <f>SUM('о2'!G22)</f>
        <v>1350.2999999999997</v>
      </c>
      <c r="F22" s="81">
        <f t="shared" si="0"/>
        <v>3230.7000000000003</v>
      </c>
      <c r="G22" s="143">
        <f t="shared" si="1"/>
        <v>0</v>
      </c>
      <c r="H22" s="144">
        <v>1</v>
      </c>
      <c r="I22" s="230">
        <v>1.2</v>
      </c>
      <c r="J22" s="129">
        <f t="shared" si="2"/>
        <v>1.2</v>
      </c>
    </row>
    <row r="23" spans="1:10" ht="12.75">
      <c r="A23" s="95">
        <v>18</v>
      </c>
      <c r="B23" s="175" t="s">
        <v>190</v>
      </c>
      <c r="C23" s="81">
        <v>0</v>
      </c>
      <c r="D23" s="32">
        <f>SUM('о3'!H23)</f>
        <v>3192</v>
      </c>
      <c r="E23" s="32">
        <f>SUM('о2'!G23)</f>
        <v>380.8000000000002</v>
      </c>
      <c r="F23" s="81">
        <f t="shared" si="0"/>
        <v>2811.2</v>
      </c>
      <c r="G23" s="143">
        <f t="shared" si="1"/>
        <v>0</v>
      </c>
      <c r="H23" s="144">
        <v>1</v>
      </c>
      <c r="I23" s="230">
        <v>1.2</v>
      </c>
      <c r="J23" s="129">
        <f t="shared" si="2"/>
        <v>1.2</v>
      </c>
    </row>
    <row r="24" spans="1:10" ht="12.75">
      <c r="A24" s="95">
        <v>19</v>
      </c>
      <c r="B24" s="175" t="s">
        <v>191</v>
      </c>
      <c r="C24" s="81">
        <v>0</v>
      </c>
      <c r="D24" s="32">
        <f>SUM('о3'!H24)</f>
        <v>9450</v>
      </c>
      <c r="E24" s="32">
        <f>SUM('о2'!G24)</f>
        <v>2248.3999999999996</v>
      </c>
      <c r="F24" s="81">
        <f t="shared" si="0"/>
        <v>7201.6</v>
      </c>
      <c r="G24" s="143">
        <f t="shared" si="1"/>
        <v>0</v>
      </c>
      <c r="H24" s="144">
        <v>1</v>
      </c>
      <c r="I24" s="230">
        <v>1.2</v>
      </c>
      <c r="J24" s="129">
        <f t="shared" si="2"/>
        <v>1.2</v>
      </c>
    </row>
    <row r="25" spans="1:10" ht="11.25">
      <c r="A25" s="95">
        <v>20</v>
      </c>
      <c r="B25" s="47"/>
      <c r="C25" s="81"/>
      <c r="D25" s="32"/>
      <c r="E25" s="32"/>
      <c r="F25" s="81">
        <f t="shared" si="0"/>
        <v>0</v>
      </c>
      <c r="G25" s="143" t="e">
        <f t="shared" si="1"/>
        <v>#DIV/0!</v>
      </c>
      <c r="H25" s="144"/>
      <c r="I25" s="230">
        <v>1.2</v>
      </c>
      <c r="J25" s="129">
        <f t="shared" si="2"/>
        <v>0</v>
      </c>
    </row>
    <row r="26" spans="1:10" ht="11.25">
      <c r="A26" s="95">
        <v>21</v>
      </c>
      <c r="B26" s="47"/>
      <c r="C26" s="81"/>
      <c r="D26" s="32"/>
      <c r="E26" s="32"/>
      <c r="F26" s="81">
        <f t="shared" si="0"/>
        <v>0</v>
      </c>
      <c r="G26" s="143" t="e">
        <f t="shared" si="1"/>
        <v>#DIV/0!</v>
      </c>
      <c r="H26" s="144"/>
      <c r="I26" s="230">
        <v>1.2</v>
      </c>
      <c r="J26" s="129">
        <f t="shared" si="2"/>
        <v>0</v>
      </c>
    </row>
    <row r="27" spans="1:10" ht="11.25">
      <c r="A27" s="95">
        <v>22</v>
      </c>
      <c r="B27" s="47"/>
      <c r="C27" s="81"/>
      <c r="D27" s="32"/>
      <c r="E27" s="32"/>
      <c r="F27" s="81">
        <f t="shared" si="0"/>
        <v>0</v>
      </c>
      <c r="G27" s="145" t="e">
        <f>C27/F27*100</f>
        <v>#DIV/0!</v>
      </c>
      <c r="H27" s="129"/>
      <c r="I27" s="230">
        <v>1.2</v>
      </c>
      <c r="J27" s="129">
        <f t="shared" si="2"/>
        <v>0</v>
      </c>
    </row>
    <row r="28" spans="1:10" ht="11.25">
      <c r="A28" s="95">
        <v>23</v>
      </c>
      <c r="B28" s="47"/>
      <c r="C28" s="130"/>
      <c r="D28" s="32"/>
      <c r="E28" s="32"/>
      <c r="F28" s="81">
        <f t="shared" si="0"/>
        <v>0</v>
      </c>
      <c r="G28" s="143" t="e">
        <f>C28/F28</f>
        <v>#DIV/0!</v>
      </c>
      <c r="H28" s="146"/>
      <c r="I28" s="230">
        <v>1.2</v>
      </c>
      <c r="J28" s="129">
        <f t="shared" si="2"/>
        <v>0</v>
      </c>
    </row>
    <row r="29" spans="1:10" ht="11.25">
      <c r="A29" s="95">
        <v>24</v>
      </c>
      <c r="B29" s="47"/>
      <c r="C29" s="139"/>
      <c r="D29" s="32"/>
      <c r="E29" s="32"/>
      <c r="F29" s="81">
        <f t="shared" si="0"/>
        <v>0</v>
      </c>
      <c r="G29" s="143" t="e">
        <f>C29/F29</f>
        <v>#DIV/0!</v>
      </c>
      <c r="H29" s="146"/>
      <c r="I29" s="230">
        <v>1.2</v>
      </c>
      <c r="J29" s="129">
        <f t="shared" si="2"/>
        <v>0</v>
      </c>
    </row>
    <row r="30" spans="1:10" ht="11.25">
      <c r="A30" s="249" t="s">
        <v>78</v>
      </c>
      <c r="B30" s="250"/>
      <c r="C30" s="82">
        <f>SUM(C6:C29)</f>
        <v>0</v>
      </c>
      <c r="D30" s="82">
        <f>SUM(D6:D29)</f>
        <v>87887.3</v>
      </c>
      <c r="E30" s="82">
        <f>SUM(E6:E29)</f>
        <v>17735.299999999996</v>
      </c>
      <c r="F30" s="131">
        <f>SUM(F6:F29)</f>
        <v>70152</v>
      </c>
      <c r="G30" s="132" t="s">
        <v>8</v>
      </c>
      <c r="H30" s="119" t="s">
        <v>8</v>
      </c>
      <c r="I30" s="120">
        <v>1.2</v>
      </c>
      <c r="J30" s="120" t="s">
        <v>8</v>
      </c>
    </row>
    <row r="31" spans="1:10" ht="11.25">
      <c r="A31" s="121"/>
      <c r="B31" s="22"/>
      <c r="H31" s="116"/>
      <c r="I31" s="209"/>
      <c r="J31" s="123"/>
    </row>
    <row r="32" spans="1:10" ht="11.25">
      <c r="A32" s="121"/>
      <c r="B32" s="22"/>
      <c r="H32" s="116"/>
      <c r="I32" s="209"/>
      <c r="J32" s="123"/>
    </row>
    <row r="33" spans="1:10" ht="11.25">
      <c r="A33" s="121"/>
      <c r="B33" s="22"/>
      <c r="H33" s="116"/>
      <c r="I33" s="209"/>
      <c r="J33" s="123"/>
    </row>
    <row r="34" spans="1:10" ht="11.25">
      <c r="A34" s="121"/>
      <c r="B34" s="22"/>
      <c r="C34" s="243"/>
      <c r="D34" s="243"/>
      <c r="E34" s="243"/>
      <c r="F34" s="21"/>
      <c r="G34" s="22"/>
      <c r="H34" s="21"/>
      <c r="I34" s="209"/>
      <c r="J34" s="123"/>
    </row>
    <row r="35" spans="1:10" ht="11.25">
      <c r="A35" s="121"/>
      <c r="B35" s="22"/>
      <c r="C35" s="243"/>
      <c r="D35" s="243"/>
      <c r="E35" s="243"/>
      <c r="F35" s="21"/>
      <c r="G35" s="22"/>
      <c r="H35" s="25"/>
      <c r="I35" s="209"/>
      <c r="J35" s="123"/>
    </row>
    <row r="36" spans="1:10" ht="11.25">
      <c r="A36" s="121"/>
      <c r="B36" s="22"/>
      <c r="H36" s="116"/>
      <c r="I36" s="209"/>
      <c r="J36" s="123"/>
    </row>
    <row r="37" spans="1:10" ht="11.25">
      <c r="A37" s="116"/>
      <c r="B37" s="123"/>
      <c r="H37" s="116"/>
      <c r="I37" s="209"/>
      <c r="J37" s="123"/>
    </row>
    <row r="38" spans="1:10" ht="11.25">
      <c r="A38" s="116"/>
      <c r="B38" s="123"/>
      <c r="H38" s="116"/>
      <c r="I38" s="209"/>
      <c r="J38" s="123"/>
    </row>
    <row r="39" spans="1:10" ht="11.25">
      <c r="A39" s="116"/>
      <c r="B39" s="123"/>
      <c r="H39" s="116"/>
      <c r="I39" s="209"/>
      <c r="J39" s="123"/>
    </row>
    <row r="40" spans="1:10" ht="11.25">
      <c r="A40" s="116"/>
      <c r="B40" s="123"/>
      <c r="H40" s="116"/>
      <c r="I40" s="209"/>
      <c r="J40" s="123"/>
    </row>
    <row r="41" spans="1:10" ht="11.25">
      <c r="A41" s="116"/>
      <c r="B41" s="123"/>
      <c r="H41" s="116"/>
      <c r="I41" s="209"/>
      <c r="J41" s="123"/>
    </row>
    <row r="42" spans="8:10" ht="11.25">
      <c r="H42" s="116"/>
      <c r="I42" s="209"/>
      <c r="J42" s="123"/>
    </row>
  </sheetData>
  <mergeCells count="8">
    <mergeCell ref="C34:E34"/>
    <mergeCell ref="C35:E35"/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A1">
      <pane xSplit="2" ySplit="4" topLeftCell="E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30" sqref="F30:G30"/>
    </sheetView>
  </sheetViews>
  <sheetFormatPr defaultColWidth="9.00390625" defaultRowHeight="12.75"/>
  <cols>
    <col min="1" max="1" width="3.375" style="109" customWidth="1"/>
    <col min="2" max="2" width="39.00390625" style="17" customWidth="1"/>
    <col min="3" max="3" width="33.375" style="78" customWidth="1"/>
    <col min="4" max="4" width="28.75390625" style="105" customWidth="1"/>
    <col min="5" max="5" width="11.875" style="108" customWidth="1"/>
    <col min="6" max="6" width="13.625" style="206" customWidth="1"/>
    <col min="7" max="7" width="11.125" style="207" customWidth="1"/>
    <col min="8" max="8" width="10.625" style="17" customWidth="1"/>
    <col min="9" max="16384" width="9.125" style="105" customWidth="1"/>
  </cols>
  <sheetData>
    <row r="1" spans="1:11" ht="43.5" customHeight="1">
      <c r="A1" s="252" t="s">
        <v>79</v>
      </c>
      <c r="B1" s="252"/>
      <c r="C1" s="252"/>
      <c r="D1" s="252"/>
      <c r="E1" s="252"/>
      <c r="F1" s="252"/>
      <c r="G1" s="252"/>
      <c r="H1" s="252"/>
      <c r="I1" s="133"/>
      <c r="J1" s="133"/>
      <c r="K1" s="133"/>
    </row>
    <row r="2" spans="1:2" ht="11.25">
      <c r="A2" s="106"/>
      <c r="B2" s="107"/>
    </row>
    <row r="3" spans="1:8" ht="72" customHeight="1">
      <c r="A3" s="223" t="s">
        <v>3</v>
      </c>
      <c r="B3" s="249" t="s">
        <v>102</v>
      </c>
      <c r="C3" s="93" t="s">
        <v>115</v>
      </c>
      <c r="D3" s="79" t="s">
        <v>144</v>
      </c>
      <c r="E3" s="93" t="s">
        <v>24</v>
      </c>
      <c r="F3" s="224" t="s">
        <v>80</v>
      </c>
      <c r="G3" s="224" t="s">
        <v>5</v>
      </c>
      <c r="H3" s="28" t="s">
        <v>6</v>
      </c>
    </row>
    <row r="4" spans="1:8" ht="38.25" customHeight="1">
      <c r="A4" s="255"/>
      <c r="B4" s="249"/>
      <c r="C4" s="125" t="s">
        <v>81</v>
      </c>
      <c r="D4" s="125" t="s">
        <v>76</v>
      </c>
      <c r="E4" s="134" t="s">
        <v>77</v>
      </c>
      <c r="F4" s="251"/>
      <c r="G4" s="251"/>
      <c r="H4" s="135" t="s">
        <v>50</v>
      </c>
    </row>
    <row r="5" spans="1:8" ht="16.5" customHeight="1">
      <c r="A5" s="48">
        <v>1</v>
      </c>
      <c r="B5" s="35">
        <v>2</v>
      </c>
      <c r="C5" s="8">
        <v>3</v>
      </c>
      <c r="D5" s="8">
        <v>4</v>
      </c>
      <c r="E5" s="112">
        <v>5</v>
      </c>
      <c r="F5" s="8">
        <v>6</v>
      </c>
      <c r="G5" s="8">
        <v>7</v>
      </c>
      <c r="H5" s="111">
        <v>8</v>
      </c>
    </row>
    <row r="6" spans="1:8" ht="14.25" customHeight="1">
      <c r="A6" s="95">
        <v>1</v>
      </c>
      <c r="B6" s="175" t="s">
        <v>173</v>
      </c>
      <c r="C6" s="180">
        <v>0</v>
      </c>
      <c r="D6" s="136">
        <f>SUM('о3'!E6)</f>
        <v>1011.6</v>
      </c>
      <c r="E6" s="128">
        <f aca="true" t="shared" si="0" ref="E6:E29">C6/D6</f>
        <v>0</v>
      </c>
      <c r="F6" s="116">
        <v>1</v>
      </c>
      <c r="G6" s="117">
        <v>1.2</v>
      </c>
      <c r="H6" s="117">
        <f aca="true" t="shared" si="1" ref="H6:H29">F6*G6</f>
        <v>1.2</v>
      </c>
    </row>
    <row r="7" spans="1:8" ht="15.75" customHeight="1">
      <c r="A7" s="95">
        <v>2</v>
      </c>
      <c r="B7" s="175" t="s">
        <v>174</v>
      </c>
      <c r="C7" s="180" t="s">
        <v>192</v>
      </c>
      <c r="D7" s="136">
        <f>SUM('о3'!E7)</f>
        <v>895.8</v>
      </c>
      <c r="E7" s="128">
        <f t="shared" si="0"/>
        <v>0</v>
      </c>
      <c r="F7" s="116">
        <v>1</v>
      </c>
      <c r="G7" s="117">
        <v>1.2</v>
      </c>
      <c r="H7" s="117">
        <f t="shared" si="1"/>
        <v>1.2</v>
      </c>
    </row>
    <row r="8" spans="1:8" ht="15" customHeight="1">
      <c r="A8" s="95">
        <v>3</v>
      </c>
      <c r="B8" s="175" t="s">
        <v>175</v>
      </c>
      <c r="C8" s="181">
        <v>0</v>
      </c>
      <c r="D8" s="136">
        <f>SUM('о3'!E8)</f>
        <v>1738.6</v>
      </c>
      <c r="E8" s="128">
        <f t="shared" si="0"/>
        <v>0</v>
      </c>
      <c r="F8" s="116">
        <v>1</v>
      </c>
      <c r="G8" s="117">
        <v>1.2</v>
      </c>
      <c r="H8" s="117">
        <f t="shared" si="1"/>
        <v>1.2</v>
      </c>
    </row>
    <row r="9" spans="1:8" ht="15" customHeight="1">
      <c r="A9" s="95">
        <v>4</v>
      </c>
      <c r="B9" s="175" t="s">
        <v>176</v>
      </c>
      <c r="C9" s="180">
        <v>0</v>
      </c>
      <c r="D9" s="136">
        <f>SUM('о3'!E9)</f>
        <v>1318.7</v>
      </c>
      <c r="E9" s="128">
        <f t="shared" si="0"/>
        <v>0</v>
      </c>
      <c r="F9" s="116">
        <v>1</v>
      </c>
      <c r="G9" s="117">
        <v>1.2</v>
      </c>
      <c r="H9" s="117">
        <f t="shared" si="1"/>
        <v>1.2</v>
      </c>
    </row>
    <row r="10" spans="1:8" ht="13.5" customHeight="1">
      <c r="A10" s="95">
        <v>5</v>
      </c>
      <c r="B10" s="175" t="s">
        <v>177</v>
      </c>
      <c r="C10" s="180">
        <v>0</v>
      </c>
      <c r="D10" s="136">
        <f>SUM('о3'!E10)</f>
        <v>2632.5</v>
      </c>
      <c r="E10" s="128">
        <f t="shared" si="0"/>
        <v>0</v>
      </c>
      <c r="F10" s="231">
        <v>1</v>
      </c>
      <c r="G10" s="129">
        <v>1.2</v>
      </c>
      <c r="H10" s="129">
        <f t="shared" si="1"/>
        <v>1.2</v>
      </c>
    </row>
    <row r="11" spans="1:8" ht="15" customHeight="1">
      <c r="A11" s="95">
        <v>6</v>
      </c>
      <c r="B11" s="175" t="s">
        <v>178</v>
      </c>
      <c r="C11" s="180">
        <v>0</v>
      </c>
      <c r="D11" s="136">
        <f>SUM('о3'!E11)</f>
        <v>1301.2</v>
      </c>
      <c r="E11" s="128">
        <f t="shared" si="0"/>
        <v>0</v>
      </c>
      <c r="F11" s="231">
        <v>1</v>
      </c>
      <c r="G11" s="129">
        <v>1.2</v>
      </c>
      <c r="H11" s="129">
        <f t="shared" si="1"/>
        <v>1.2</v>
      </c>
    </row>
    <row r="12" spans="1:8" ht="15" customHeight="1">
      <c r="A12" s="95">
        <v>7</v>
      </c>
      <c r="B12" s="175" t="s">
        <v>179</v>
      </c>
      <c r="C12" s="180">
        <v>0</v>
      </c>
      <c r="D12" s="136">
        <f>SUM('о3'!E12)</f>
        <v>1362.9</v>
      </c>
      <c r="E12" s="128">
        <f t="shared" si="0"/>
        <v>0</v>
      </c>
      <c r="F12" s="231">
        <v>1</v>
      </c>
      <c r="G12" s="129">
        <v>1.2</v>
      </c>
      <c r="H12" s="129">
        <f t="shared" si="1"/>
        <v>1.2</v>
      </c>
    </row>
    <row r="13" spans="1:8" ht="17.25" customHeight="1">
      <c r="A13" s="95">
        <v>8</v>
      </c>
      <c r="B13" s="175" t="s">
        <v>180</v>
      </c>
      <c r="C13" s="180">
        <v>0</v>
      </c>
      <c r="D13" s="136">
        <f>SUM('о3'!E13)</f>
        <v>1338.9</v>
      </c>
      <c r="E13" s="128">
        <f t="shared" si="0"/>
        <v>0</v>
      </c>
      <c r="F13" s="231">
        <v>1</v>
      </c>
      <c r="G13" s="129">
        <v>1.2</v>
      </c>
      <c r="H13" s="129">
        <f t="shared" si="1"/>
        <v>1.2</v>
      </c>
    </row>
    <row r="14" spans="1:8" ht="18" customHeight="1">
      <c r="A14" s="95">
        <v>9</v>
      </c>
      <c r="B14" s="175" t="s">
        <v>181</v>
      </c>
      <c r="C14" s="180">
        <v>0</v>
      </c>
      <c r="D14" s="136">
        <f>SUM('о3'!E14)</f>
        <v>1988.9</v>
      </c>
      <c r="E14" s="128">
        <f t="shared" si="0"/>
        <v>0</v>
      </c>
      <c r="F14" s="231">
        <v>1</v>
      </c>
      <c r="G14" s="129">
        <v>1.2</v>
      </c>
      <c r="H14" s="129">
        <f t="shared" si="1"/>
        <v>1.2</v>
      </c>
    </row>
    <row r="15" spans="1:8" ht="15.75" customHeight="1">
      <c r="A15" s="95">
        <v>10</v>
      </c>
      <c r="B15" s="175" t="s">
        <v>182</v>
      </c>
      <c r="C15" s="180">
        <v>0</v>
      </c>
      <c r="D15" s="136">
        <f>SUM('о3'!E15)</f>
        <v>1738.1</v>
      </c>
      <c r="E15" s="128">
        <f t="shared" si="0"/>
        <v>0</v>
      </c>
      <c r="F15" s="231">
        <v>1</v>
      </c>
      <c r="G15" s="129">
        <v>1.2</v>
      </c>
      <c r="H15" s="129">
        <f t="shared" si="1"/>
        <v>1.2</v>
      </c>
    </row>
    <row r="16" spans="1:8" ht="15.75" customHeight="1">
      <c r="A16" s="95">
        <v>11</v>
      </c>
      <c r="B16" s="175" t="s">
        <v>183</v>
      </c>
      <c r="C16" s="180">
        <v>0</v>
      </c>
      <c r="D16" s="136">
        <f>SUM('о3'!E16)</f>
        <v>2701.3</v>
      </c>
      <c r="E16" s="128">
        <f t="shared" si="0"/>
        <v>0</v>
      </c>
      <c r="F16" s="231">
        <v>1</v>
      </c>
      <c r="G16" s="129">
        <v>1.2</v>
      </c>
      <c r="H16" s="129">
        <f t="shared" si="1"/>
        <v>1.2</v>
      </c>
    </row>
    <row r="17" spans="1:8" ht="15.75" customHeight="1">
      <c r="A17" s="95">
        <v>12</v>
      </c>
      <c r="B17" s="175" t="s">
        <v>184</v>
      </c>
      <c r="C17" s="181">
        <v>0</v>
      </c>
      <c r="D17" s="136">
        <f>SUM('о3'!E17)</f>
        <v>1024.7</v>
      </c>
      <c r="E17" s="128">
        <f t="shared" si="0"/>
        <v>0</v>
      </c>
      <c r="F17" s="231">
        <v>1</v>
      </c>
      <c r="G17" s="129">
        <v>1.2</v>
      </c>
      <c r="H17" s="129">
        <f t="shared" si="1"/>
        <v>1.2</v>
      </c>
    </row>
    <row r="18" spans="1:8" ht="16.5" customHeight="1">
      <c r="A18" s="95">
        <v>13</v>
      </c>
      <c r="B18" s="175" t="s">
        <v>185</v>
      </c>
      <c r="C18" s="180">
        <v>0</v>
      </c>
      <c r="D18" s="136">
        <f>SUM('о3'!E18)</f>
        <v>1573.1</v>
      </c>
      <c r="E18" s="128">
        <f t="shared" si="0"/>
        <v>0</v>
      </c>
      <c r="F18" s="231">
        <v>1</v>
      </c>
      <c r="G18" s="129">
        <v>1.2</v>
      </c>
      <c r="H18" s="129">
        <f t="shared" si="1"/>
        <v>1.2</v>
      </c>
    </row>
    <row r="19" spans="1:8" ht="13.5" customHeight="1">
      <c r="A19" s="95">
        <v>14</v>
      </c>
      <c r="B19" s="175" t="s">
        <v>186</v>
      </c>
      <c r="C19" s="180">
        <v>0</v>
      </c>
      <c r="D19" s="136">
        <f>SUM('о3'!E19)</f>
        <v>1759.2</v>
      </c>
      <c r="E19" s="128">
        <f t="shared" si="0"/>
        <v>0</v>
      </c>
      <c r="F19" s="231">
        <v>1</v>
      </c>
      <c r="G19" s="129">
        <v>1.2</v>
      </c>
      <c r="H19" s="129">
        <f t="shared" si="1"/>
        <v>1.2</v>
      </c>
    </row>
    <row r="20" spans="1:8" ht="16.5" customHeight="1">
      <c r="A20" s="95">
        <v>15</v>
      </c>
      <c r="B20" s="175" t="s">
        <v>187</v>
      </c>
      <c r="C20" s="181">
        <v>0</v>
      </c>
      <c r="D20" s="136">
        <f>SUM('о3'!E20)</f>
        <v>1275</v>
      </c>
      <c r="E20" s="128">
        <f t="shared" si="0"/>
        <v>0</v>
      </c>
      <c r="F20" s="231">
        <v>1</v>
      </c>
      <c r="G20" s="129">
        <v>1.2</v>
      </c>
      <c r="H20" s="129">
        <f t="shared" si="1"/>
        <v>1.2</v>
      </c>
    </row>
    <row r="21" spans="1:8" ht="12.75" customHeight="1">
      <c r="A21" s="95">
        <v>16</v>
      </c>
      <c r="B21" s="175" t="s">
        <v>188</v>
      </c>
      <c r="C21" s="180">
        <v>0</v>
      </c>
      <c r="D21" s="136">
        <f>SUM('о3'!E21)</f>
        <v>3061.2</v>
      </c>
      <c r="E21" s="128">
        <f t="shared" si="0"/>
        <v>0</v>
      </c>
      <c r="F21" s="231">
        <v>1</v>
      </c>
      <c r="G21" s="129">
        <v>1.2</v>
      </c>
      <c r="H21" s="129">
        <f t="shared" si="1"/>
        <v>1.2</v>
      </c>
    </row>
    <row r="22" spans="1:8" ht="16.5" customHeight="1">
      <c r="A22" s="95">
        <v>17</v>
      </c>
      <c r="B22" s="175" t="s">
        <v>189</v>
      </c>
      <c r="C22" s="180" t="s">
        <v>192</v>
      </c>
      <c r="D22" s="136">
        <f>SUM('о3'!E22)</f>
        <v>1888.9</v>
      </c>
      <c r="E22" s="128">
        <f t="shared" si="0"/>
        <v>0</v>
      </c>
      <c r="F22" s="231">
        <v>1</v>
      </c>
      <c r="G22" s="129">
        <v>1.2</v>
      </c>
      <c r="H22" s="129">
        <f t="shared" si="1"/>
        <v>1.2</v>
      </c>
    </row>
    <row r="23" spans="1:8" ht="14.25" customHeight="1">
      <c r="A23" s="95">
        <v>18</v>
      </c>
      <c r="B23" s="175" t="s">
        <v>190</v>
      </c>
      <c r="C23" s="180">
        <v>0</v>
      </c>
      <c r="D23" s="136">
        <f>SUM('о3'!E23)</f>
        <v>1431.4</v>
      </c>
      <c r="E23" s="128">
        <f t="shared" si="0"/>
        <v>0</v>
      </c>
      <c r="F23" s="231">
        <v>1</v>
      </c>
      <c r="G23" s="129">
        <v>1.2</v>
      </c>
      <c r="H23" s="129">
        <f t="shared" si="1"/>
        <v>1.2</v>
      </c>
    </row>
    <row r="24" spans="1:8" ht="17.25" customHeight="1">
      <c r="A24" s="95">
        <v>19</v>
      </c>
      <c r="B24" s="175" t="s">
        <v>191</v>
      </c>
      <c r="C24" s="180">
        <v>0</v>
      </c>
      <c r="D24" s="136">
        <f>SUM('о3'!E24)</f>
        <v>2110.3</v>
      </c>
      <c r="E24" s="128">
        <f t="shared" si="0"/>
        <v>0</v>
      </c>
      <c r="F24" s="231">
        <v>1</v>
      </c>
      <c r="G24" s="129">
        <v>1.2</v>
      </c>
      <c r="H24" s="129">
        <f t="shared" si="1"/>
        <v>1.2</v>
      </c>
    </row>
    <row r="25" spans="1:8" ht="11.25">
      <c r="A25" s="95">
        <v>20</v>
      </c>
      <c r="B25" s="22"/>
      <c r="C25" s="138"/>
      <c r="D25" s="136"/>
      <c r="E25" s="128" t="e">
        <f t="shared" si="0"/>
        <v>#DIV/0!</v>
      </c>
      <c r="F25" s="231"/>
      <c r="G25" s="129">
        <v>1.2</v>
      </c>
      <c r="H25" s="129">
        <f t="shared" si="1"/>
        <v>0</v>
      </c>
    </row>
    <row r="26" spans="1:8" ht="11.25">
      <c r="A26" s="95">
        <v>21</v>
      </c>
      <c r="B26" s="22"/>
      <c r="C26" s="138"/>
      <c r="D26" s="136"/>
      <c r="E26" s="128" t="e">
        <f t="shared" si="0"/>
        <v>#DIV/0!</v>
      </c>
      <c r="F26" s="231"/>
      <c r="G26" s="129">
        <v>1.2</v>
      </c>
      <c r="H26" s="129">
        <f t="shared" si="1"/>
        <v>0</v>
      </c>
    </row>
    <row r="27" spans="1:8" ht="11.25">
      <c r="A27" s="95">
        <v>22</v>
      </c>
      <c r="B27" s="22"/>
      <c r="C27" s="138"/>
      <c r="D27" s="136"/>
      <c r="E27" s="128" t="e">
        <f t="shared" si="0"/>
        <v>#DIV/0!</v>
      </c>
      <c r="F27" s="231"/>
      <c r="G27" s="129">
        <v>1.2</v>
      </c>
      <c r="H27" s="129">
        <f t="shared" si="1"/>
        <v>0</v>
      </c>
    </row>
    <row r="28" spans="1:8" ht="11.25">
      <c r="A28" s="95">
        <v>23</v>
      </c>
      <c r="B28" s="22"/>
      <c r="C28" s="139"/>
      <c r="D28" s="137"/>
      <c r="E28" s="128" t="e">
        <f t="shared" si="0"/>
        <v>#DIV/0!</v>
      </c>
      <c r="F28" s="231"/>
      <c r="G28" s="129">
        <v>1.2</v>
      </c>
      <c r="H28" s="129">
        <f t="shared" si="1"/>
        <v>0</v>
      </c>
    </row>
    <row r="29" spans="1:8" ht="11.25">
      <c r="A29" s="95">
        <v>24</v>
      </c>
      <c r="B29" s="22"/>
      <c r="C29" s="139"/>
      <c r="D29" s="137"/>
      <c r="E29" s="128" t="e">
        <f t="shared" si="0"/>
        <v>#DIV/0!</v>
      </c>
      <c r="F29" s="231"/>
      <c r="G29" s="129">
        <v>1.2</v>
      </c>
      <c r="H29" s="129">
        <f t="shared" si="1"/>
        <v>0</v>
      </c>
    </row>
    <row r="30" spans="1:8" ht="11.25">
      <c r="A30" s="249" t="s">
        <v>78</v>
      </c>
      <c r="B30" s="250"/>
      <c r="C30" s="140">
        <f>SUM(C6:C29)</f>
        <v>0</v>
      </c>
      <c r="D30" s="131">
        <f>SUM(D6:D29)</f>
        <v>32152.300000000003</v>
      </c>
      <c r="E30" s="132" t="s">
        <v>8</v>
      </c>
      <c r="F30" s="119" t="s">
        <v>8</v>
      </c>
      <c r="G30" s="120">
        <v>1.2</v>
      </c>
      <c r="H30" s="120" t="s">
        <v>8</v>
      </c>
    </row>
    <row r="31" spans="1:8" ht="11.25">
      <c r="A31" s="121"/>
      <c r="B31" s="22"/>
      <c r="F31" s="208"/>
      <c r="G31" s="209"/>
      <c r="H31" s="123"/>
    </row>
    <row r="32" spans="1:8" ht="11.25">
      <c r="A32" s="121"/>
      <c r="B32" s="22"/>
      <c r="F32" s="208"/>
      <c r="G32" s="209"/>
      <c r="H32" s="123"/>
    </row>
    <row r="33" spans="1:8" ht="11.25">
      <c r="A33" s="121"/>
      <c r="B33" s="22"/>
      <c r="F33" s="208"/>
      <c r="G33" s="209"/>
      <c r="H33" s="123"/>
    </row>
    <row r="34" spans="1:8" ht="11.25">
      <c r="A34" s="121"/>
      <c r="B34" s="22"/>
      <c r="C34" s="243"/>
      <c r="D34" s="243"/>
      <c r="E34" s="243"/>
      <c r="F34" s="211"/>
      <c r="G34" s="210"/>
      <c r="H34" s="21"/>
    </row>
    <row r="35" spans="1:7" ht="11.25">
      <c r="A35" s="121"/>
      <c r="B35" s="22"/>
      <c r="C35" s="243"/>
      <c r="D35" s="243"/>
      <c r="E35" s="243"/>
      <c r="F35" s="212"/>
      <c r="G35" s="210"/>
    </row>
    <row r="36" spans="1:8" ht="11.25">
      <c r="A36" s="121"/>
      <c r="B36" s="22"/>
      <c r="F36" s="208"/>
      <c r="G36" s="209"/>
      <c r="H36" s="123"/>
    </row>
    <row r="37" spans="1:8" ht="11.25">
      <c r="A37" s="116"/>
      <c r="B37" s="123"/>
      <c r="F37" s="208"/>
      <c r="G37" s="209"/>
      <c r="H37" s="123"/>
    </row>
    <row r="38" spans="1:8" ht="11.25">
      <c r="A38" s="116"/>
      <c r="B38" s="123"/>
      <c r="F38" s="208"/>
      <c r="G38" s="209"/>
      <c r="H38" s="123"/>
    </row>
    <row r="39" spans="1:8" ht="11.25">
      <c r="A39" s="116"/>
      <c r="B39" s="123"/>
      <c r="F39" s="208"/>
      <c r="G39" s="209"/>
      <c r="H39" s="123"/>
    </row>
    <row r="40" spans="1:8" ht="11.25">
      <c r="A40" s="116"/>
      <c r="B40" s="123"/>
      <c r="F40" s="208"/>
      <c r="G40" s="209"/>
      <c r="H40" s="123"/>
    </row>
    <row r="41" spans="1:8" ht="11.25">
      <c r="A41" s="116"/>
      <c r="B41" s="123"/>
      <c r="F41" s="208"/>
      <c r="G41" s="209"/>
      <c r="H41" s="123"/>
    </row>
    <row r="42" spans="6:8" ht="11.25">
      <c r="F42" s="208"/>
      <c r="G42" s="209"/>
      <c r="H42" s="123"/>
    </row>
  </sheetData>
  <mergeCells count="8">
    <mergeCell ref="C34:E34"/>
    <mergeCell ref="C35:E35"/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A1">
      <pane xSplit="2" ySplit="4" topLeftCell="D1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3" sqref="F3:G30"/>
    </sheetView>
  </sheetViews>
  <sheetFormatPr defaultColWidth="9.00390625" defaultRowHeight="12.75"/>
  <cols>
    <col min="1" max="1" width="5.125" style="109" customWidth="1"/>
    <col min="2" max="2" width="45.00390625" style="17" customWidth="1"/>
    <col min="3" max="3" width="29.00390625" style="78" customWidth="1"/>
    <col min="4" max="4" width="26.625" style="105" customWidth="1"/>
    <col min="5" max="5" width="12.375" style="108" customWidth="1"/>
    <col min="6" max="6" width="12.625" style="206" customWidth="1"/>
    <col min="7" max="7" width="12.375" style="207" customWidth="1"/>
    <col min="8" max="8" width="11.00390625" style="17" customWidth="1"/>
    <col min="9" max="16384" width="9.125" style="105" customWidth="1"/>
  </cols>
  <sheetData>
    <row r="1" spans="1:11" ht="42" customHeight="1">
      <c r="A1" s="252" t="s">
        <v>72</v>
      </c>
      <c r="B1" s="252"/>
      <c r="C1" s="252"/>
      <c r="D1" s="252"/>
      <c r="E1" s="252"/>
      <c r="F1" s="252"/>
      <c r="G1" s="252"/>
      <c r="H1" s="252"/>
      <c r="I1" s="124"/>
      <c r="J1" s="124"/>
      <c r="K1" s="124"/>
    </row>
    <row r="2" spans="1:2" ht="11.25">
      <c r="A2" s="106"/>
      <c r="B2" s="107"/>
    </row>
    <row r="3" spans="1:8" ht="78.75" customHeight="1">
      <c r="A3" s="223" t="s">
        <v>73</v>
      </c>
      <c r="B3" s="249" t="s">
        <v>102</v>
      </c>
      <c r="C3" s="93" t="s">
        <v>116</v>
      </c>
      <c r="D3" s="93" t="s">
        <v>117</v>
      </c>
      <c r="E3" s="93" t="s">
        <v>24</v>
      </c>
      <c r="F3" s="224" t="s">
        <v>74</v>
      </c>
      <c r="G3" s="224" t="s">
        <v>5</v>
      </c>
      <c r="H3" s="28" t="s">
        <v>6</v>
      </c>
    </row>
    <row r="4" spans="1:8" ht="45" customHeight="1">
      <c r="A4" s="255"/>
      <c r="B4" s="249"/>
      <c r="C4" s="125" t="s">
        <v>75</v>
      </c>
      <c r="D4" s="125" t="s">
        <v>76</v>
      </c>
      <c r="E4" s="126" t="s">
        <v>77</v>
      </c>
      <c r="F4" s="251"/>
      <c r="G4" s="251"/>
      <c r="H4" s="126" t="s">
        <v>50</v>
      </c>
    </row>
    <row r="5" spans="1:8" ht="17.25" customHeight="1">
      <c r="A5" s="48">
        <v>1</v>
      </c>
      <c r="B5" s="35">
        <v>2</v>
      </c>
      <c r="C5" s="8">
        <v>3</v>
      </c>
      <c r="D5" s="94">
        <v>4</v>
      </c>
      <c r="E5" s="79">
        <v>5</v>
      </c>
      <c r="F5" s="8">
        <v>6</v>
      </c>
      <c r="G5" s="8">
        <v>7</v>
      </c>
      <c r="H5" s="111">
        <v>8</v>
      </c>
    </row>
    <row r="6" spans="1:8" ht="12.75">
      <c r="A6" s="95">
        <v>1</v>
      </c>
      <c r="B6" s="175" t="s">
        <v>173</v>
      </c>
      <c r="C6" s="81">
        <v>0</v>
      </c>
      <c r="D6" s="127">
        <v>128.3</v>
      </c>
      <c r="E6" s="128">
        <f aca="true" t="shared" si="0" ref="E6:E29">C6/D6</f>
        <v>0</v>
      </c>
      <c r="F6" s="231">
        <v>1</v>
      </c>
      <c r="G6" s="129">
        <v>1.2</v>
      </c>
      <c r="H6" s="129">
        <f aca="true" t="shared" si="1" ref="H6:H29">F6*G6</f>
        <v>1.2</v>
      </c>
    </row>
    <row r="7" spans="1:8" ht="12.75">
      <c r="A7" s="95">
        <v>2</v>
      </c>
      <c r="B7" s="175" t="s">
        <v>174</v>
      </c>
      <c r="C7" s="81">
        <v>0</v>
      </c>
      <c r="D7" s="127">
        <v>95.4</v>
      </c>
      <c r="E7" s="128">
        <f t="shared" si="0"/>
        <v>0</v>
      </c>
      <c r="F7" s="231">
        <v>1</v>
      </c>
      <c r="G7" s="129">
        <v>1.2</v>
      </c>
      <c r="H7" s="129">
        <f t="shared" si="1"/>
        <v>1.2</v>
      </c>
    </row>
    <row r="8" spans="1:8" ht="15.75" customHeight="1">
      <c r="A8" s="95">
        <v>3</v>
      </c>
      <c r="B8" s="175" t="s">
        <v>175</v>
      </c>
      <c r="C8" s="130">
        <v>0</v>
      </c>
      <c r="D8" s="127">
        <v>388.4</v>
      </c>
      <c r="E8" s="128">
        <f t="shared" si="0"/>
        <v>0</v>
      </c>
      <c r="F8" s="231">
        <v>1</v>
      </c>
      <c r="G8" s="129">
        <v>1.2</v>
      </c>
      <c r="H8" s="129">
        <f t="shared" si="1"/>
        <v>1.2</v>
      </c>
    </row>
    <row r="9" spans="1:8" ht="12.75">
      <c r="A9" s="95">
        <v>4</v>
      </c>
      <c r="B9" s="175" t="s">
        <v>176</v>
      </c>
      <c r="C9" s="81">
        <v>0</v>
      </c>
      <c r="D9" s="127">
        <v>182</v>
      </c>
      <c r="E9" s="128">
        <f t="shared" si="0"/>
        <v>0</v>
      </c>
      <c r="F9" s="231">
        <v>1</v>
      </c>
      <c r="G9" s="129">
        <v>1.2</v>
      </c>
      <c r="H9" s="129">
        <f t="shared" si="1"/>
        <v>1.2</v>
      </c>
    </row>
    <row r="10" spans="1:8" ht="12.75">
      <c r="A10" s="95">
        <v>5</v>
      </c>
      <c r="B10" s="175" t="s">
        <v>177</v>
      </c>
      <c r="C10" s="81">
        <v>0</v>
      </c>
      <c r="D10" s="127">
        <v>323.7</v>
      </c>
      <c r="E10" s="128">
        <f t="shared" si="0"/>
        <v>0</v>
      </c>
      <c r="F10" s="231">
        <v>1</v>
      </c>
      <c r="G10" s="129">
        <v>1.2</v>
      </c>
      <c r="H10" s="129">
        <f t="shared" si="1"/>
        <v>1.2</v>
      </c>
    </row>
    <row r="11" spans="1:8" ht="12.75">
      <c r="A11" s="95">
        <v>6</v>
      </c>
      <c r="B11" s="175" t="s">
        <v>178</v>
      </c>
      <c r="C11" s="81">
        <v>0</v>
      </c>
      <c r="D11" s="127">
        <v>147.9</v>
      </c>
      <c r="E11" s="128">
        <f t="shared" si="0"/>
        <v>0</v>
      </c>
      <c r="F11" s="231">
        <v>1</v>
      </c>
      <c r="G11" s="129">
        <v>1.2</v>
      </c>
      <c r="H11" s="129">
        <f t="shared" si="1"/>
        <v>1.2</v>
      </c>
    </row>
    <row r="12" spans="1:8" ht="12.75">
      <c r="A12" s="95">
        <v>7</v>
      </c>
      <c r="B12" s="175" t="s">
        <v>179</v>
      </c>
      <c r="C12" s="81">
        <v>0</v>
      </c>
      <c r="D12" s="127">
        <v>90.8</v>
      </c>
      <c r="E12" s="128">
        <f t="shared" si="0"/>
        <v>0</v>
      </c>
      <c r="F12" s="231">
        <v>1</v>
      </c>
      <c r="G12" s="129">
        <v>1.2</v>
      </c>
      <c r="H12" s="129">
        <f t="shared" si="1"/>
        <v>1.2</v>
      </c>
    </row>
    <row r="13" spans="1:8" ht="12.75">
      <c r="A13" s="95">
        <v>8</v>
      </c>
      <c r="B13" s="175" t="s">
        <v>180</v>
      </c>
      <c r="C13" s="81">
        <v>0</v>
      </c>
      <c r="D13" s="127">
        <v>231.9</v>
      </c>
      <c r="E13" s="128">
        <f t="shared" si="0"/>
        <v>0</v>
      </c>
      <c r="F13" s="231">
        <v>1</v>
      </c>
      <c r="G13" s="129">
        <v>1.2</v>
      </c>
      <c r="H13" s="129">
        <f t="shared" si="1"/>
        <v>1.2</v>
      </c>
    </row>
    <row r="14" spans="1:8" ht="12.75">
      <c r="A14" s="95">
        <v>9</v>
      </c>
      <c r="B14" s="175" t="s">
        <v>181</v>
      </c>
      <c r="C14" s="81">
        <v>0</v>
      </c>
      <c r="D14" s="127">
        <v>195.5</v>
      </c>
      <c r="E14" s="128">
        <f t="shared" si="0"/>
        <v>0</v>
      </c>
      <c r="F14" s="231">
        <v>1</v>
      </c>
      <c r="G14" s="129">
        <v>1.2</v>
      </c>
      <c r="H14" s="129">
        <f t="shared" si="1"/>
        <v>1.2</v>
      </c>
    </row>
    <row r="15" spans="1:8" ht="12.75">
      <c r="A15" s="95">
        <v>10</v>
      </c>
      <c r="B15" s="175" t="s">
        <v>182</v>
      </c>
      <c r="C15" s="81">
        <v>0</v>
      </c>
      <c r="D15" s="127">
        <v>187.8</v>
      </c>
      <c r="E15" s="128">
        <f t="shared" si="0"/>
        <v>0</v>
      </c>
      <c r="F15" s="231">
        <v>1</v>
      </c>
      <c r="G15" s="129">
        <v>1.2</v>
      </c>
      <c r="H15" s="129">
        <f t="shared" si="1"/>
        <v>1.2</v>
      </c>
    </row>
    <row r="16" spans="1:8" ht="12.75">
      <c r="A16" s="95">
        <v>11</v>
      </c>
      <c r="B16" s="175" t="s">
        <v>183</v>
      </c>
      <c r="C16" s="81">
        <v>0</v>
      </c>
      <c r="D16" s="127">
        <v>331.7</v>
      </c>
      <c r="E16" s="128">
        <f t="shared" si="0"/>
        <v>0</v>
      </c>
      <c r="F16" s="231">
        <v>1</v>
      </c>
      <c r="G16" s="129">
        <v>1.2</v>
      </c>
      <c r="H16" s="129">
        <f t="shared" si="1"/>
        <v>1.2</v>
      </c>
    </row>
    <row r="17" spans="1:8" ht="11.25" customHeight="1">
      <c r="A17" s="95">
        <v>12</v>
      </c>
      <c r="B17" s="175" t="s">
        <v>184</v>
      </c>
      <c r="C17" s="130">
        <v>0</v>
      </c>
      <c r="D17" s="127">
        <v>45.8</v>
      </c>
      <c r="E17" s="128">
        <f t="shared" si="0"/>
        <v>0</v>
      </c>
      <c r="F17" s="231">
        <v>1</v>
      </c>
      <c r="G17" s="129">
        <v>1.2</v>
      </c>
      <c r="H17" s="129">
        <f t="shared" si="1"/>
        <v>1.2</v>
      </c>
    </row>
    <row r="18" spans="1:8" ht="12.75">
      <c r="A18" s="95">
        <v>13</v>
      </c>
      <c r="B18" s="175" t="s">
        <v>185</v>
      </c>
      <c r="C18" s="81">
        <v>0</v>
      </c>
      <c r="D18" s="127">
        <v>255.2</v>
      </c>
      <c r="E18" s="128">
        <f t="shared" si="0"/>
        <v>0</v>
      </c>
      <c r="F18" s="231">
        <v>1</v>
      </c>
      <c r="G18" s="129">
        <v>1.2</v>
      </c>
      <c r="H18" s="129">
        <f t="shared" si="1"/>
        <v>1.2</v>
      </c>
    </row>
    <row r="19" spans="1:8" ht="12.75">
      <c r="A19" s="95">
        <v>14</v>
      </c>
      <c r="B19" s="175" t="s">
        <v>186</v>
      </c>
      <c r="C19" s="81">
        <v>0</v>
      </c>
      <c r="D19" s="127">
        <v>269.2</v>
      </c>
      <c r="E19" s="128">
        <f t="shared" si="0"/>
        <v>0</v>
      </c>
      <c r="F19" s="231">
        <v>1</v>
      </c>
      <c r="G19" s="129">
        <v>1.2</v>
      </c>
      <c r="H19" s="129">
        <f t="shared" si="1"/>
        <v>1.2</v>
      </c>
    </row>
    <row r="20" spans="1:8" ht="13.5" customHeight="1">
      <c r="A20" s="95">
        <v>15</v>
      </c>
      <c r="B20" s="175" t="s">
        <v>187</v>
      </c>
      <c r="C20" s="130">
        <v>0</v>
      </c>
      <c r="D20" s="127">
        <v>105.5</v>
      </c>
      <c r="E20" s="128">
        <f t="shared" si="0"/>
        <v>0</v>
      </c>
      <c r="F20" s="231">
        <v>1</v>
      </c>
      <c r="G20" s="129">
        <v>1.2</v>
      </c>
      <c r="H20" s="129">
        <f t="shared" si="1"/>
        <v>1.2</v>
      </c>
    </row>
    <row r="21" spans="1:8" ht="12.75">
      <c r="A21" s="95">
        <v>16</v>
      </c>
      <c r="B21" s="175" t="s">
        <v>188</v>
      </c>
      <c r="C21" s="81">
        <v>0</v>
      </c>
      <c r="D21" s="127">
        <v>510</v>
      </c>
      <c r="E21" s="128">
        <f t="shared" si="0"/>
        <v>0</v>
      </c>
      <c r="F21" s="231">
        <v>1</v>
      </c>
      <c r="G21" s="129">
        <v>1.2</v>
      </c>
      <c r="H21" s="129">
        <f t="shared" si="1"/>
        <v>1.2</v>
      </c>
    </row>
    <row r="22" spans="1:8" ht="12.75">
      <c r="A22" s="95">
        <v>17</v>
      </c>
      <c r="B22" s="175" t="s">
        <v>189</v>
      </c>
      <c r="C22" s="81">
        <v>0</v>
      </c>
      <c r="D22" s="127">
        <v>196.5</v>
      </c>
      <c r="E22" s="128">
        <f t="shared" si="0"/>
        <v>0</v>
      </c>
      <c r="F22" s="231">
        <v>1</v>
      </c>
      <c r="G22" s="129">
        <v>1.2</v>
      </c>
      <c r="H22" s="129">
        <f t="shared" si="1"/>
        <v>1.2</v>
      </c>
    </row>
    <row r="23" spans="1:8" ht="12.75">
      <c r="A23" s="95">
        <v>18</v>
      </c>
      <c r="B23" s="175" t="s">
        <v>190</v>
      </c>
      <c r="C23" s="81">
        <v>0</v>
      </c>
      <c r="D23" s="127">
        <v>141.7</v>
      </c>
      <c r="E23" s="128">
        <f t="shared" si="0"/>
        <v>0</v>
      </c>
      <c r="F23" s="231">
        <v>1</v>
      </c>
      <c r="G23" s="129">
        <v>1.2</v>
      </c>
      <c r="H23" s="129">
        <f t="shared" si="1"/>
        <v>1.2</v>
      </c>
    </row>
    <row r="24" spans="1:8" ht="12.75">
      <c r="A24" s="95">
        <v>19</v>
      </c>
      <c r="B24" s="175" t="s">
        <v>191</v>
      </c>
      <c r="C24" s="81">
        <v>0</v>
      </c>
      <c r="D24" s="127">
        <v>451.3</v>
      </c>
      <c r="E24" s="128">
        <f t="shared" si="0"/>
        <v>0</v>
      </c>
      <c r="F24" s="231">
        <v>1</v>
      </c>
      <c r="G24" s="129">
        <v>1.2</v>
      </c>
      <c r="H24" s="129">
        <f t="shared" si="1"/>
        <v>1.2</v>
      </c>
    </row>
    <row r="25" spans="1:8" ht="11.25">
      <c r="A25" s="95">
        <v>20</v>
      </c>
      <c r="B25" s="22"/>
      <c r="C25" s="81"/>
      <c r="D25" s="127"/>
      <c r="E25" s="128" t="e">
        <f t="shared" si="0"/>
        <v>#DIV/0!</v>
      </c>
      <c r="F25" s="231"/>
      <c r="G25" s="129">
        <v>1.2</v>
      </c>
      <c r="H25" s="129">
        <f t="shared" si="1"/>
        <v>0</v>
      </c>
    </row>
    <row r="26" spans="1:8" ht="11.25">
      <c r="A26" s="95">
        <v>21</v>
      </c>
      <c r="B26" s="22"/>
      <c r="C26" s="81"/>
      <c r="D26" s="127"/>
      <c r="E26" s="128" t="e">
        <f t="shared" si="0"/>
        <v>#DIV/0!</v>
      </c>
      <c r="F26" s="231"/>
      <c r="G26" s="129">
        <v>1.2</v>
      </c>
      <c r="H26" s="129">
        <f t="shared" si="1"/>
        <v>0</v>
      </c>
    </row>
    <row r="27" spans="1:8" ht="11.25">
      <c r="A27" s="95">
        <v>22</v>
      </c>
      <c r="B27" s="22"/>
      <c r="C27" s="81"/>
      <c r="D27" s="127"/>
      <c r="E27" s="128" t="e">
        <f t="shared" si="0"/>
        <v>#DIV/0!</v>
      </c>
      <c r="F27" s="231"/>
      <c r="G27" s="129">
        <v>1.2</v>
      </c>
      <c r="H27" s="129">
        <f t="shared" si="1"/>
        <v>0</v>
      </c>
    </row>
    <row r="28" spans="1:8" ht="11.25">
      <c r="A28" s="95">
        <v>23</v>
      </c>
      <c r="B28" s="22"/>
      <c r="C28" s="130"/>
      <c r="D28" s="127"/>
      <c r="E28" s="128" t="e">
        <f t="shared" si="0"/>
        <v>#DIV/0!</v>
      </c>
      <c r="F28" s="231"/>
      <c r="G28" s="129">
        <v>1.2</v>
      </c>
      <c r="H28" s="129">
        <f t="shared" si="1"/>
        <v>0</v>
      </c>
    </row>
    <row r="29" spans="1:8" ht="11.25">
      <c r="A29" s="95">
        <v>24</v>
      </c>
      <c r="B29" s="22"/>
      <c r="C29" s="130"/>
      <c r="D29" s="127"/>
      <c r="E29" s="128" t="e">
        <f t="shared" si="0"/>
        <v>#DIV/0!</v>
      </c>
      <c r="F29" s="231"/>
      <c r="G29" s="129">
        <v>1.2</v>
      </c>
      <c r="H29" s="129">
        <f t="shared" si="1"/>
        <v>0</v>
      </c>
    </row>
    <row r="30" spans="1:8" ht="11.25">
      <c r="A30" s="249" t="s">
        <v>78</v>
      </c>
      <c r="B30" s="250"/>
      <c r="C30" s="82">
        <f>SUM(C6:C29)</f>
        <v>0</v>
      </c>
      <c r="D30" s="131">
        <f>SUM(D6:D29)</f>
        <v>4278.599999999999</v>
      </c>
      <c r="E30" s="132" t="s">
        <v>8</v>
      </c>
      <c r="F30" s="119" t="s">
        <v>8</v>
      </c>
      <c r="G30" s="120">
        <v>1.2</v>
      </c>
      <c r="H30" s="120" t="s">
        <v>8</v>
      </c>
    </row>
    <row r="31" spans="1:8" ht="11.25">
      <c r="A31" s="121"/>
      <c r="B31" s="22"/>
      <c r="F31" s="208"/>
      <c r="G31" s="209"/>
      <c r="H31" s="123"/>
    </row>
    <row r="32" spans="1:8" ht="11.25">
      <c r="A32" s="121"/>
      <c r="B32" s="22"/>
      <c r="F32" s="208"/>
      <c r="G32" s="209"/>
      <c r="H32" s="123"/>
    </row>
    <row r="33" spans="1:8" ht="11.25">
      <c r="A33" s="121"/>
      <c r="B33" s="22"/>
      <c r="F33" s="208"/>
      <c r="G33" s="209"/>
      <c r="H33" s="123"/>
    </row>
    <row r="34" spans="1:8" ht="11.25">
      <c r="A34" s="121"/>
      <c r="B34" s="22"/>
      <c r="C34" s="243"/>
      <c r="D34" s="243"/>
      <c r="E34" s="243"/>
      <c r="F34" s="211"/>
      <c r="G34" s="210"/>
      <c r="H34" s="21"/>
    </row>
    <row r="35" spans="1:7" ht="11.25">
      <c r="A35" s="121"/>
      <c r="B35" s="22"/>
      <c r="C35" s="243"/>
      <c r="D35" s="243"/>
      <c r="E35" s="243"/>
      <c r="F35" s="212"/>
      <c r="G35" s="210"/>
    </row>
    <row r="36" spans="1:8" ht="11.25">
      <c r="A36" s="121"/>
      <c r="B36" s="22"/>
      <c r="F36" s="208"/>
      <c r="G36" s="209"/>
      <c r="H36" s="123"/>
    </row>
    <row r="37" spans="1:8" ht="11.25">
      <c r="A37" s="116"/>
      <c r="B37" s="123"/>
      <c r="F37" s="208"/>
      <c r="G37" s="209"/>
      <c r="H37" s="123"/>
    </row>
    <row r="38" spans="1:8" ht="11.25">
      <c r="A38" s="116"/>
      <c r="B38" s="123"/>
      <c r="F38" s="208"/>
      <c r="G38" s="209"/>
      <c r="H38" s="123"/>
    </row>
    <row r="39" spans="1:8" ht="11.25">
      <c r="A39" s="116"/>
      <c r="B39" s="123"/>
      <c r="F39" s="208"/>
      <c r="G39" s="209"/>
      <c r="H39" s="123"/>
    </row>
    <row r="40" spans="1:8" ht="11.25">
      <c r="A40" s="116"/>
      <c r="B40" s="123"/>
      <c r="F40" s="208"/>
      <c r="G40" s="209"/>
      <c r="H40" s="123"/>
    </row>
    <row r="41" spans="1:8" ht="11.25">
      <c r="A41" s="116"/>
      <c r="B41" s="123"/>
      <c r="F41" s="208"/>
      <c r="G41" s="209"/>
      <c r="H41" s="123"/>
    </row>
    <row r="42" spans="6:8" ht="11.25">
      <c r="F42" s="208"/>
      <c r="G42" s="209"/>
      <c r="H42" s="123"/>
    </row>
  </sheetData>
  <mergeCells count="8">
    <mergeCell ref="C34:E34"/>
    <mergeCell ref="C35:E35"/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zoomScaleSheetLayoutView="100" workbookViewId="0" topLeftCell="A1">
      <pane xSplit="2" ySplit="4" topLeftCell="I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3" sqref="K3:L30"/>
    </sheetView>
  </sheetViews>
  <sheetFormatPr defaultColWidth="9.00390625" defaultRowHeight="12.75"/>
  <cols>
    <col min="1" max="1" width="3.375" style="109" customWidth="1"/>
    <col min="2" max="2" width="48.125" style="17" customWidth="1"/>
    <col min="3" max="3" width="16.75390625" style="17" customWidth="1"/>
    <col min="4" max="4" width="18.00390625" style="17" customWidth="1"/>
    <col min="5" max="5" width="14.75390625" style="78" customWidth="1"/>
    <col min="6" max="8" width="15.875" style="78" customWidth="1"/>
    <col min="9" max="9" width="18.375" style="105" customWidth="1"/>
    <col min="10" max="10" width="11.875" style="108" customWidth="1"/>
    <col min="11" max="11" width="12.125" style="206" customWidth="1"/>
    <col min="12" max="12" width="10.00390625" style="207" customWidth="1"/>
    <col min="13" max="13" width="9.125" style="17" customWidth="1"/>
    <col min="14" max="16384" width="9.125" style="105" customWidth="1"/>
  </cols>
  <sheetData>
    <row r="1" spans="1:16" ht="15.75" customHeight="1">
      <c r="A1" s="252" t="s">
        <v>118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104"/>
      <c r="O1" s="104"/>
      <c r="P1" s="104"/>
    </row>
    <row r="2" spans="1:4" ht="11.25">
      <c r="A2" s="106"/>
      <c r="B2" s="107"/>
      <c r="C2" s="107"/>
      <c r="D2" s="107"/>
    </row>
    <row r="3" spans="1:13" ht="169.5" customHeight="1">
      <c r="A3" s="223" t="s">
        <v>3</v>
      </c>
      <c r="B3" s="249" t="s">
        <v>102</v>
      </c>
      <c r="C3" s="65" t="s">
        <v>66</v>
      </c>
      <c r="D3" s="27" t="s">
        <v>145</v>
      </c>
      <c r="E3" s="27" t="s">
        <v>119</v>
      </c>
      <c r="F3" s="35" t="s">
        <v>206</v>
      </c>
      <c r="G3" s="35" t="s">
        <v>207</v>
      </c>
      <c r="H3" s="35" t="s">
        <v>208</v>
      </c>
      <c r="I3" s="93" t="s">
        <v>133</v>
      </c>
      <c r="J3" s="93" t="s">
        <v>24</v>
      </c>
      <c r="K3" s="224" t="s">
        <v>67</v>
      </c>
      <c r="L3" s="224" t="s">
        <v>5</v>
      </c>
      <c r="M3" s="28" t="s">
        <v>6</v>
      </c>
    </row>
    <row r="4" spans="1:13" ht="43.5" customHeight="1">
      <c r="A4" s="223"/>
      <c r="B4" s="249"/>
      <c r="C4" s="56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10" t="s">
        <v>69</v>
      </c>
      <c r="J4" s="93" t="s">
        <v>70</v>
      </c>
      <c r="K4" s="251"/>
      <c r="L4" s="251"/>
      <c r="M4" s="111" t="s">
        <v>71</v>
      </c>
    </row>
    <row r="5" spans="1:13" ht="14.25" customHeight="1">
      <c r="A5" s="48">
        <v>1</v>
      </c>
      <c r="B5" s="35">
        <v>2</v>
      </c>
      <c r="C5" s="35">
        <v>3</v>
      </c>
      <c r="D5" s="35">
        <v>4</v>
      </c>
      <c r="E5" s="8">
        <v>5</v>
      </c>
      <c r="F5" s="48">
        <v>6</v>
      </c>
      <c r="G5" s="48">
        <v>7</v>
      </c>
      <c r="H5" s="48">
        <v>8</v>
      </c>
      <c r="I5" s="112">
        <v>9</v>
      </c>
      <c r="J5" s="79">
        <v>10</v>
      </c>
      <c r="K5" s="8">
        <v>11</v>
      </c>
      <c r="L5" s="8">
        <v>12</v>
      </c>
      <c r="M5" s="111">
        <v>13</v>
      </c>
    </row>
    <row r="6" spans="1:13" ht="19.5" customHeight="1">
      <c r="A6" s="95">
        <v>1</v>
      </c>
      <c r="B6" s="175" t="s">
        <v>173</v>
      </c>
      <c r="C6" s="113">
        <v>0</v>
      </c>
      <c r="D6" s="12">
        <v>0</v>
      </c>
      <c r="E6" s="114">
        <f aca="true" t="shared" si="0" ref="E6:E29">C6-D6</f>
        <v>0</v>
      </c>
      <c r="F6" s="53">
        <v>2227.1</v>
      </c>
      <c r="G6" s="53">
        <v>47.5</v>
      </c>
      <c r="H6" s="13">
        <f>SUM('о4'!E6-'о8'!G6)</f>
        <v>435.0999999999999</v>
      </c>
      <c r="I6" s="196">
        <f>SUM(F6-G6-H6)</f>
        <v>1744.5</v>
      </c>
      <c r="J6" s="115">
        <f aca="true" t="shared" si="1" ref="J6:J29">E6/I6*100</f>
        <v>0</v>
      </c>
      <c r="K6" s="116">
        <v>1</v>
      </c>
      <c r="L6" s="117">
        <v>1</v>
      </c>
      <c r="M6" s="117">
        <f aca="true" t="shared" si="2" ref="M6:M29">K6*L6</f>
        <v>1</v>
      </c>
    </row>
    <row r="7" spans="1:13" ht="18" customHeight="1">
      <c r="A7" s="95">
        <v>2</v>
      </c>
      <c r="B7" s="175" t="s">
        <v>174</v>
      </c>
      <c r="C7" s="113">
        <v>0</v>
      </c>
      <c r="D7" s="53">
        <v>0</v>
      </c>
      <c r="E7" s="114">
        <f t="shared" si="0"/>
        <v>0</v>
      </c>
      <c r="F7" s="53">
        <v>1809.1</v>
      </c>
      <c r="G7" s="53">
        <v>47.9</v>
      </c>
      <c r="H7" s="13">
        <f>SUM('о4'!E7-'о8'!G7)</f>
        <v>175.00000000000009</v>
      </c>
      <c r="I7" s="114">
        <f aca="true" t="shared" si="3" ref="I7:I30">SUM(F7-G7-H7)</f>
        <v>1586.1999999999998</v>
      </c>
      <c r="J7" s="115">
        <f t="shared" si="1"/>
        <v>0</v>
      </c>
      <c r="K7" s="116">
        <v>1</v>
      </c>
      <c r="L7" s="117">
        <v>1</v>
      </c>
      <c r="M7" s="117">
        <f t="shared" si="2"/>
        <v>1</v>
      </c>
    </row>
    <row r="8" spans="1:13" ht="16.5" customHeight="1">
      <c r="A8" s="95">
        <v>3</v>
      </c>
      <c r="B8" s="175" t="s">
        <v>175</v>
      </c>
      <c r="C8" s="113">
        <v>0</v>
      </c>
      <c r="D8" s="53">
        <v>0</v>
      </c>
      <c r="E8" s="114">
        <f t="shared" si="0"/>
        <v>0</v>
      </c>
      <c r="F8" s="53">
        <v>14202.7</v>
      </c>
      <c r="G8" s="53">
        <f>0.2+1494</f>
        <v>1494.2</v>
      </c>
      <c r="H8" s="13">
        <f>SUM('о4'!E8-'о8'!G8)</f>
        <v>1398.3999999999999</v>
      </c>
      <c r="I8" s="114">
        <f t="shared" si="3"/>
        <v>11310.1</v>
      </c>
      <c r="J8" s="115">
        <f t="shared" si="1"/>
        <v>0</v>
      </c>
      <c r="K8" s="116">
        <v>1</v>
      </c>
      <c r="L8" s="117">
        <v>1</v>
      </c>
      <c r="M8" s="117">
        <f t="shared" si="2"/>
        <v>1</v>
      </c>
    </row>
    <row r="9" spans="1:13" ht="15.75" customHeight="1">
      <c r="A9" s="95">
        <v>4</v>
      </c>
      <c r="B9" s="175" t="s">
        <v>176</v>
      </c>
      <c r="C9" s="113">
        <v>0</v>
      </c>
      <c r="D9" s="53">
        <v>0</v>
      </c>
      <c r="E9" s="114">
        <f t="shared" si="0"/>
        <v>0</v>
      </c>
      <c r="F9" s="53">
        <v>2784.1</v>
      </c>
      <c r="G9" s="53">
        <v>48.4</v>
      </c>
      <c r="H9" s="13">
        <f>SUM('о4'!E9-'о8'!G9)</f>
        <v>606.8000000000001</v>
      </c>
      <c r="I9" s="114">
        <f t="shared" si="3"/>
        <v>2128.8999999999996</v>
      </c>
      <c r="J9" s="115">
        <f t="shared" si="1"/>
        <v>0</v>
      </c>
      <c r="K9" s="116">
        <v>1</v>
      </c>
      <c r="L9" s="117">
        <v>1</v>
      </c>
      <c r="M9" s="117">
        <f t="shared" si="2"/>
        <v>1</v>
      </c>
    </row>
    <row r="10" spans="1:13" ht="13.5" customHeight="1">
      <c r="A10" s="95">
        <v>5</v>
      </c>
      <c r="B10" s="175" t="s">
        <v>177</v>
      </c>
      <c r="C10" s="113">
        <v>0</v>
      </c>
      <c r="D10" s="53">
        <v>0</v>
      </c>
      <c r="E10" s="114">
        <f t="shared" si="0"/>
        <v>0</v>
      </c>
      <c r="F10" s="53">
        <v>5190.7</v>
      </c>
      <c r="G10" s="53">
        <v>114.2</v>
      </c>
      <c r="H10" s="13">
        <f>SUM('о4'!E10-'о8'!G10)</f>
        <v>630.3999999999999</v>
      </c>
      <c r="I10" s="114">
        <f t="shared" si="3"/>
        <v>4446.1</v>
      </c>
      <c r="J10" s="115">
        <f t="shared" si="1"/>
        <v>0</v>
      </c>
      <c r="K10" s="116">
        <v>1</v>
      </c>
      <c r="L10" s="117">
        <v>1</v>
      </c>
      <c r="M10" s="117">
        <f t="shared" si="2"/>
        <v>1</v>
      </c>
    </row>
    <row r="11" spans="1:13" ht="15.75" customHeight="1">
      <c r="A11" s="95">
        <v>6</v>
      </c>
      <c r="B11" s="175" t="s">
        <v>178</v>
      </c>
      <c r="C11" s="113">
        <v>0</v>
      </c>
      <c r="D11" s="53">
        <v>0</v>
      </c>
      <c r="E11" s="114">
        <f t="shared" si="0"/>
        <v>0</v>
      </c>
      <c r="F11" s="53">
        <v>2541.2</v>
      </c>
      <c r="G11" s="53">
        <v>47.8</v>
      </c>
      <c r="H11" s="13">
        <f>SUM('о4'!E11-'о8'!G11)</f>
        <v>247.2999999999999</v>
      </c>
      <c r="I11" s="114">
        <f t="shared" si="3"/>
        <v>2246.1</v>
      </c>
      <c r="J11" s="115">
        <f t="shared" si="1"/>
        <v>0</v>
      </c>
      <c r="K11" s="116">
        <v>1</v>
      </c>
      <c r="L11" s="117">
        <v>1</v>
      </c>
      <c r="M11" s="117">
        <f t="shared" si="2"/>
        <v>1</v>
      </c>
    </row>
    <row r="12" spans="1:13" ht="15" customHeight="1">
      <c r="A12" s="95">
        <v>7</v>
      </c>
      <c r="B12" s="175" t="s">
        <v>179</v>
      </c>
      <c r="C12" s="113">
        <v>0</v>
      </c>
      <c r="D12" s="53">
        <v>0</v>
      </c>
      <c r="E12" s="114">
        <f t="shared" si="0"/>
        <v>0</v>
      </c>
      <c r="F12" s="53">
        <v>2147.6</v>
      </c>
      <c r="G12" s="53">
        <v>46.7</v>
      </c>
      <c r="H12" s="13">
        <f>SUM('о4'!E12-'о8'!G12)</f>
        <v>229.09999999999997</v>
      </c>
      <c r="I12" s="114">
        <f t="shared" si="3"/>
        <v>1871.8000000000002</v>
      </c>
      <c r="J12" s="115">
        <f t="shared" si="1"/>
        <v>0</v>
      </c>
      <c r="K12" s="116">
        <v>1</v>
      </c>
      <c r="L12" s="117">
        <v>1</v>
      </c>
      <c r="M12" s="117">
        <f t="shared" si="2"/>
        <v>1</v>
      </c>
    </row>
    <row r="13" spans="1:13" ht="16.5" customHeight="1">
      <c r="A13" s="95">
        <v>8</v>
      </c>
      <c r="B13" s="175" t="s">
        <v>180</v>
      </c>
      <c r="C13" s="113">
        <v>0</v>
      </c>
      <c r="D13" s="53">
        <v>0</v>
      </c>
      <c r="E13" s="114">
        <f t="shared" si="0"/>
        <v>0</v>
      </c>
      <c r="F13" s="53">
        <v>2626.3</v>
      </c>
      <c r="G13" s="53">
        <v>47.8</v>
      </c>
      <c r="H13" s="13">
        <f>SUM('о4'!E13-'о8'!G13)</f>
        <v>324.2</v>
      </c>
      <c r="I13" s="114">
        <f t="shared" si="3"/>
        <v>2254.3</v>
      </c>
      <c r="J13" s="115">
        <f t="shared" si="1"/>
        <v>0</v>
      </c>
      <c r="K13" s="116">
        <v>1</v>
      </c>
      <c r="L13" s="117">
        <v>1</v>
      </c>
      <c r="M13" s="117">
        <f t="shared" si="2"/>
        <v>1</v>
      </c>
    </row>
    <row r="14" spans="1:13" ht="18.75" customHeight="1">
      <c r="A14" s="95">
        <v>9</v>
      </c>
      <c r="B14" s="175" t="s">
        <v>181</v>
      </c>
      <c r="C14" s="113">
        <v>0</v>
      </c>
      <c r="D14" s="53">
        <v>0</v>
      </c>
      <c r="E14" s="114">
        <f t="shared" si="0"/>
        <v>0</v>
      </c>
      <c r="F14" s="53">
        <v>4554.2</v>
      </c>
      <c r="G14" s="53">
        <v>113.6</v>
      </c>
      <c r="H14" s="13">
        <f>SUM('о4'!E14-'о8'!G14)</f>
        <v>637.2999999999996</v>
      </c>
      <c r="I14" s="114">
        <f t="shared" si="3"/>
        <v>3803.2999999999997</v>
      </c>
      <c r="J14" s="115">
        <f t="shared" si="1"/>
        <v>0</v>
      </c>
      <c r="K14" s="116">
        <v>1</v>
      </c>
      <c r="L14" s="117">
        <v>1</v>
      </c>
      <c r="M14" s="117">
        <f t="shared" si="2"/>
        <v>1</v>
      </c>
    </row>
    <row r="15" spans="1:13" ht="16.5" customHeight="1">
      <c r="A15" s="95">
        <v>10</v>
      </c>
      <c r="B15" s="175" t="s">
        <v>182</v>
      </c>
      <c r="C15" s="113">
        <v>0</v>
      </c>
      <c r="D15" s="53">
        <v>0</v>
      </c>
      <c r="E15" s="114">
        <f t="shared" si="0"/>
        <v>0</v>
      </c>
      <c r="F15" s="53">
        <v>3672.8</v>
      </c>
      <c r="G15" s="53">
        <v>113.6</v>
      </c>
      <c r="H15" s="13">
        <f>SUM('о4'!E15-'о8'!G15)</f>
        <v>508.9999999999999</v>
      </c>
      <c r="I15" s="114">
        <f t="shared" si="3"/>
        <v>3050.2000000000003</v>
      </c>
      <c r="J15" s="115">
        <f t="shared" si="1"/>
        <v>0</v>
      </c>
      <c r="K15" s="116">
        <v>1</v>
      </c>
      <c r="L15" s="117">
        <v>1</v>
      </c>
      <c r="M15" s="117">
        <f t="shared" si="2"/>
        <v>1</v>
      </c>
    </row>
    <row r="16" spans="1:13" ht="13.5" customHeight="1">
      <c r="A16" s="95">
        <v>11</v>
      </c>
      <c r="B16" s="175" t="s">
        <v>183</v>
      </c>
      <c r="C16" s="113">
        <v>0</v>
      </c>
      <c r="D16" s="53">
        <v>0</v>
      </c>
      <c r="E16" s="114">
        <f t="shared" si="0"/>
        <v>0</v>
      </c>
      <c r="F16" s="53">
        <v>5272.7</v>
      </c>
      <c r="G16" s="53">
        <v>114.1</v>
      </c>
      <c r="H16" s="13">
        <f>SUM('о4'!E16-'о8'!G16)</f>
        <v>823.9999999999999</v>
      </c>
      <c r="I16" s="114">
        <f t="shared" si="3"/>
        <v>4334.599999999999</v>
      </c>
      <c r="J16" s="115">
        <f t="shared" si="1"/>
        <v>0</v>
      </c>
      <c r="K16" s="116">
        <v>1</v>
      </c>
      <c r="L16" s="117">
        <v>1</v>
      </c>
      <c r="M16" s="117">
        <f t="shared" si="2"/>
        <v>1</v>
      </c>
    </row>
    <row r="17" spans="1:13" ht="12.75">
      <c r="A17" s="95">
        <v>12</v>
      </c>
      <c r="B17" s="175" t="s">
        <v>184</v>
      </c>
      <c r="C17" s="113">
        <v>0</v>
      </c>
      <c r="D17" s="12">
        <v>0</v>
      </c>
      <c r="E17" s="114">
        <f t="shared" si="0"/>
        <v>0</v>
      </c>
      <c r="F17" s="53">
        <v>1676.4</v>
      </c>
      <c r="G17" s="53">
        <v>47.6</v>
      </c>
      <c r="H17" s="13">
        <f>SUM('о4'!E17-'о8'!G17)</f>
        <v>170.3000000000001</v>
      </c>
      <c r="I17" s="114">
        <f t="shared" si="3"/>
        <v>1458.5</v>
      </c>
      <c r="J17" s="115">
        <f t="shared" si="1"/>
        <v>0</v>
      </c>
      <c r="K17" s="116">
        <v>1</v>
      </c>
      <c r="L17" s="117">
        <v>1</v>
      </c>
      <c r="M17" s="117">
        <f t="shared" si="2"/>
        <v>1</v>
      </c>
    </row>
    <row r="18" spans="1:13" ht="12.75">
      <c r="A18" s="95">
        <v>13</v>
      </c>
      <c r="B18" s="175" t="s">
        <v>185</v>
      </c>
      <c r="C18" s="113">
        <v>0</v>
      </c>
      <c r="D18" s="12">
        <v>0</v>
      </c>
      <c r="E18" s="114">
        <f t="shared" si="0"/>
        <v>0</v>
      </c>
      <c r="F18" s="53">
        <v>6480.1</v>
      </c>
      <c r="G18" s="53">
        <f>2381.7-473.3</f>
        <v>1908.3999999999999</v>
      </c>
      <c r="H18" s="13">
        <v>1463.5</v>
      </c>
      <c r="I18" s="114">
        <f t="shared" si="3"/>
        <v>3108.2000000000007</v>
      </c>
      <c r="J18" s="115">
        <f t="shared" si="1"/>
        <v>0</v>
      </c>
      <c r="K18" s="116">
        <v>1</v>
      </c>
      <c r="L18" s="117">
        <v>1</v>
      </c>
      <c r="M18" s="117">
        <f t="shared" si="2"/>
        <v>1</v>
      </c>
    </row>
    <row r="19" spans="1:13" ht="12.75">
      <c r="A19" s="95">
        <v>14</v>
      </c>
      <c r="B19" s="175" t="s">
        <v>186</v>
      </c>
      <c r="C19" s="113">
        <v>0</v>
      </c>
      <c r="D19" s="12">
        <v>0</v>
      </c>
      <c r="E19" s="114">
        <f t="shared" si="0"/>
        <v>0</v>
      </c>
      <c r="F19" s="53">
        <v>4363.9</v>
      </c>
      <c r="G19" s="53">
        <v>114.1</v>
      </c>
      <c r="H19" s="222">
        <v>1136.7</v>
      </c>
      <c r="I19" s="114">
        <f t="shared" si="3"/>
        <v>3113.0999999999995</v>
      </c>
      <c r="J19" s="115">
        <f t="shared" si="1"/>
        <v>0</v>
      </c>
      <c r="K19" s="116">
        <v>1</v>
      </c>
      <c r="L19" s="117">
        <v>1</v>
      </c>
      <c r="M19" s="117">
        <f t="shared" si="2"/>
        <v>1</v>
      </c>
    </row>
    <row r="20" spans="1:13" ht="12.75">
      <c r="A20" s="95">
        <v>15</v>
      </c>
      <c r="B20" s="175" t="s">
        <v>187</v>
      </c>
      <c r="C20" s="113">
        <v>0</v>
      </c>
      <c r="D20" s="12">
        <v>0</v>
      </c>
      <c r="E20" s="114">
        <f t="shared" si="0"/>
        <v>0</v>
      </c>
      <c r="F20" s="53">
        <v>3008.5</v>
      </c>
      <c r="G20" s="53">
        <v>47.5</v>
      </c>
      <c r="H20" s="13">
        <f>SUM('о4'!E20-'о8'!G20)</f>
        <v>437.99999999999983</v>
      </c>
      <c r="I20" s="114">
        <f t="shared" si="3"/>
        <v>2523</v>
      </c>
      <c r="J20" s="115">
        <f t="shared" si="1"/>
        <v>0</v>
      </c>
      <c r="K20" s="116">
        <v>1</v>
      </c>
      <c r="L20" s="117">
        <v>1</v>
      </c>
      <c r="M20" s="117">
        <f t="shared" si="2"/>
        <v>1</v>
      </c>
    </row>
    <row r="21" spans="1:13" ht="12.75">
      <c r="A21" s="95">
        <v>16</v>
      </c>
      <c r="B21" s="175" t="s">
        <v>188</v>
      </c>
      <c r="C21" s="113">
        <v>0</v>
      </c>
      <c r="D21" s="12">
        <v>0</v>
      </c>
      <c r="E21" s="114">
        <f t="shared" si="0"/>
        <v>0</v>
      </c>
      <c r="F21" s="53">
        <v>6712.1</v>
      </c>
      <c r="G21" s="53">
        <v>113.8</v>
      </c>
      <c r="H21" s="13">
        <f>SUM('о4'!E21-'о8'!G21)</f>
        <v>1008.5000000000002</v>
      </c>
      <c r="I21" s="114">
        <f t="shared" si="3"/>
        <v>5589.8</v>
      </c>
      <c r="J21" s="115">
        <f t="shared" si="1"/>
        <v>0</v>
      </c>
      <c r="K21" s="116">
        <v>1</v>
      </c>
      <c r="L21" s="117">
        <v>1</v>
      </c>
      <c r="M21" s="117">
        <f t="shared" si="2"/>
        <v>1</v>
      </c>
    </row>
    <row r="22" spans="1:13" ht="12.75">
      <c r="A22" s="95">
        <v>17</v>
      </c>
      <c r="B22" s="175" t="s">
        <v>189</v>
      </c>
      <c r="C22" s="113">
        <v>0</v>
      </c>
      <c r="D22" s="53">
        <v>0</v>
      </c>
      <c r="E22" s="114">
        <f t="shared" si="0"/>
        <v>0</v>
      </c>
      <c r="F22" s="53">
        <v>4486.5</v>
      </c>
      <c r="G22" s="53">
        <f>706.6+148.6</f>
        <v>855.2</v>
      </c>
      <c r="H22" s="13">
        <f>SUM('о4'!E22-'о8'!G22)</f>
        <v>495.0999999999997</v>
      </c>
      <c r="I22" s="114">
        <f t="shared" si="3"/>
        <v>3136.2000000000007</v>
      </c>
      <c r="J22" s="115">
        <f t="shared" si="1"/>
        <v>0</v>
      </c>
      <c r="K22" s="116">
        <v>1</v>
      </c>
      <c r="L22" s="117">
        <v>1</v>
      </c>
      <c r="M22" s="117">
        <f t="shared" si="2"/>
        <v>1</v>
      </c>
    </row>
    <row r="23" spans="1:13" ht="12.75">
      <c r="A23" s="95">
        <v>18</v>
      </c>
      <c r="B23" s="175" t="s">
        <v>190</v>
      </c>
      <c r="C23" s="113">
        <v>0</v>
      </c>
      <c r="D23" s="53">
        <v>0</v>
      </c>
      <c r="E23" s="114">
        <f t="shared" si="0"/>
        <v>0</v>
      </c>
      <c r="F23" s="53">
        <v>3168.8</v>
      </c>
      <c r="G23" s="53">
        <v>47.2</v>
      </c>
      <c r="H23" s="13">
        <f>SUM('о4'!E23-'о8'!G23)</f>
        <v>333.6000000000002</v>
      </c>
      <c r="I23" s="114">
        <f t="shared" si="3"/>
        <v>2788</v>
      </c>
      <c r="J23" s="115">
        <f t="shared" si="1"/>
        <v>0</v>
      </c>
      <c r="K23" s="116">
        <v>1</v>
      </c>
      <c r="L23" s="117">
        <v>1</v>
      </c>
      <c r="M23" s="117">
        <f t="shared" si="2"/>
        <v>1</v>
      </c>
    </row>
    <row r="24" spans="1:13" ht="12.75">
      <c r="A24" s="95">
        <v>19</v>
      </c>
      <c r="B24" s="175" t="s">
        <v>191</v>
      </c>
      <c r="C24" s="113">
        <v>0</v>
      </c>
      <c r="D24" s="12">
        <v>0</v>
      </c>
      <c r="E24" s="114">
        <f t="shared" si="0"/>
        <v>0</v>
      </c>
      <c r="F24" s="53">
        <v>9288.9</v>
      </c>
      <c r="G24" s="53">
        <v>112.9</v>
      </c>
      <c r="H24" s="13">
        <f>SUM('о4'!E24-'о8'!G24)</f>
        <v>2135.4999999999995</v>
      </c>
      <c r="I24" s="114">
        <f t="shared" si="3"/>
        <v>7040.5</v>
      </c>
      <c r="J24" s="115">
        <f t="shared" si="1"/>
        <v>0</v>
      </c>
      <c r="K24" s="116">
        <v>1</v>
      </c>
      <c r="L24" s="117">
        <v>1</v>
      </c>
      <c r="M24" s="117">
        <f t="shared" si="2"/>
        <v>1</v>
      </c>
    </row>
    <row r="25" spans="1:13" ht="11.25">
      <c r="A25" s="95">
        <v>20</v>
      </c>
      <c r="B25" s="22"/>
      <c r="C25" s="113"/>
      <c r="D25" s="12"/>
      <c r="E25" s="114">
        <f t="shared" si="0"/>
        <v>0</v>
      </c>
      <c r="F25" s="53"/>
      <c r="G25" s="53"/>
      <c r="H25" s="13"/>
      <c r="I25" s="114">
        <f t="shared" si="3"/>
        <v>0</v>
      </c>
      <c r="J25" s="115" t="e">
        <f t="shared" si="1"/>
        <v>#DIV/0!</v>
      </c>
      <c r="K25" s="116"/>
      <c r="L25" s="117">
        <v>1</v>
      </c>
      <c r="M25" s="117">
        <f t="shared" si="2"/>
        <v>0</v>
      </c>
    </row>
    <row r="26" spans="1:13" ht="11.25">
      <c r="A26" s="95">
        <v>21</v>
      </c>
      <c r="B26" s="22"/>
      <c r="C26" s="113"/>
      <c r="D26" s="53"/>
      <c r="E26" s="114">
        <f t="shared" si="0"/>
        <v>0</v>
      </c>
      <c r="F26" s="53"/>
      <c r="G26" s="53"/>
      <c r="H26" s="13"/>
      <c r="I26" s="114">
        <f t="shared" si="3"/>
        <v>0</v>
      </c>
      <c r="J26" s="115" t="e">
        <f t="shared" si="1"/>
        <v>#DIV/0!</v>
      </c>
      <c r="K26" s="116"/>
      <c r="L26" s="117">
        <v>1</v>
      </c>
      <c r="M26" s="117">
        <f t="shared" si="2"/>
        <v>0</v>
      </c>
    </row>
    <row r="27" spans="1:13" ht="11.25">
      <c r="A27" s="95">
        <v>22</v>
      </c>
      <c r="B27" s="22"/>
      <c r="C27" s="113"/>
      <c r="D27" s="12"/>
      <c r="E27" s="114">
        <f t="shared" si="0"/>
        <v>0</v>
      </c>
      <c r="F27" s="54"/>
      <c r="G27" s="54"/>
      <c r="H27" s="17"/>
      <c r="I27" s="114">
        <f t="shared" si="3"/>
        <v>0</v>
      </c>
      <c r="J27" s="115" t="e">
        <f t="shared" si="1"/>
        <v>#DIV/0!</v>
      </c>
      <c r="K27" s="116"/>
      <c r="L27" s="117">
        <v>1</v>
      </c>
      <c r="M27" s="117">
        <f t="shared" si="2"/>
        <v>0</v>
      </c>
    </row>
    <row r="28" spans="1:13" ht="11.25">
      <c r="A28" s="95">
        <v>23</v>
      </c>
      <c r="B28" s="22"/>
      <c r="C28" s="113"/>
      <c r="D28" s="12"/>
      <c r="E28" s="114">
        <f t="shared" si="0"/>
        <v>0</v>
      </c>
      <c r="F28" s="54"/>
      <c r="G28" s="54"/>
      <c r="H28" s="17"/>
      <c r="I28" s="114">
        <f t="shared" si="3"/>
        <v>0</v>
      </c>
      <c r="J28" s="115" t="e">
        <f t="shared" si="1"/>
        <v>#DIV/0!</v>
      </c>
      <c r="K28" s="116"/>
      <c r="L28" s="117">
        <v>1</v>
      </c>
      <c r="M28" s="117">
        <f t="shared" si="2"/>
        <v>0</v>
      </c>
    </row>
    <row r="29" spans="1:13" ht="11.25">
      <c r="A29" s="95">
        <v>24</v>
      </c>
      <c r="B29" s="22"/>
      <c r="C29" s="113"/>
      <c r="D29" s="12"/>
      <c r="E29" s="114">
        <f t="shared" si="0"/>
        <v>0</v>
      </c>
      <c r="F29" s="54"/>
      <c r="G29" s="54"/>
      <c r="H29" s="17"/>
      <c r="I29" s="114">
        <f t="shared" si="3"/>
        <v>0</v>
      </c>
      <c r="J29" s="115" t="e">
        <f t="shared" si="1"/>
        <v>#DIV/0!</v>
      </c>
      <c r="K29" s="116"/>
      <c r="L29" s="117">
        <v>1</v>
      </c>
      <c r="M29" s="117">
        <f t="shared" si="2"/>
        <v>0</v>
      </c>
    </row>
    <row r="30" spans="1:13" ht="11.25">
      <c r="A30" s="249" t="s">
        <v>65</v>
      </c>
      <c r="B30" s="250"/>
      <c r="C30" s="29">
        <f aca="true" t="shared" si="4" ref="C30:H30">SUM(C6:C29)</f>
        <v>0</v>
      </c>
      <c r="D30" s="29">
        <f t="shared" si="4"/>
        <v>0</v>
      </c>
      <c r="E30" s="82">
        <f t="shared" si="4"/>
        <v>0</v>
      </c>
      <c r="F30" s="82">
        <f>SUM(F6:F24)</f>
        <v>86213.7</v>
      </c>
      <c r="G30" s="82">
        <f>SUM(G6:G29)</f>
        <v>5482.5</v>
      </c>
      <c r="H30" s="195">
        <f t="shared" si="4"/>
        <v>13197.8</v>
      </c>
      <c r="I30" s="197">
        <f t="shared" si="3"/>
        <v>67533.4</v>
      </c>
      <c r="J30" s="118" t="s">
        <v>8</v>
      </c>
      <c r="K30" s="119" t="s">
        <v>8</v>
      </c>
      <c r="L30" s="229">
        <v>1</v>
      </c>
      <c r="M30" s="120" t="s">
        <v>8</v>
      </c>
    </row>
    <row r="31" spans="1:13" ht="11.25">
      <c r="A31" s="121"/>
      <c r="B31" s="22"/>
      <c r="C31" s="22"/>
      <c r="D31" s="22"/>
      <c r="I31" s="122"/>
      <c r="K31" s="208"/>
      <c r="L31" s="209"/>
      <c r="M31" s="123"/>
    </row>
    <row r="32" spans="1:13" ht="11.25">
      <c r="A32" s="121"/>
      <c r="B32" s="22"/>
      <c r="C32" s="22"/>
      <c r="D32" s="22"/>
      <c r="K32" s="208"/>
      <c r="L32" s="209"/>
      <c r="M32" s="123"/>
    </row>
    <row r="33" spans="1:13" ht="11.25">
      <c r="A33" s="121"/>
      <c r="B33" s="22"/>
      <c r="C33" s="22"/>
      <c r="D33" s="22"/>
      <c r="K33" s="208"/>
      <c r="L33" s="209"/>
      <c r="M33" s="123"/>
    </row>
    <row r="34" spans="1:13" ht="11.25">
      <c r="A34" s="121"/>
      <c r="B34" s="22"/>
      <c r="C34" s="22"/>
      <c r="D34" s="22"/>
      <c r="K34" s="208"/>
      <c r="L34" s="209"/>
      <c r="M34" s="123"/>
    </row>
    <row r="35" spans="1:13" ht="11.25">
      <c r="A35" s="121"/>
      <c r="B35" s="22"/>
      <c r="C35" s="20"/>
      <c r="D35" s="243"/>
      <c r="E35" s="243"/>
      <c r="F35" s="243"/>
      <c r="G35" s="21"/>
      <c r="H35" s="21"/>
      <c r="I35" s="21"/>
      <c r="K35" s="208"/>
      <c r="L35" s="209"/>
      <c r="M35" s="123"/>
    </row>
    <row r="36" spans="1:13" ht="11.25">
      <c r="A36" s="121"/>
      <c r="B36" s="22"/>
      <c r="C36" s="22"/>
      <c r="D36" s="243"/>
      <c r="E36" s="243"/>
      <c r="F36" s="243"/>
      <c r="G36" s="21"/>
      <c r="H36" s="21"/>
      <c r="I36" s="25"/>
      <c r="K36" s="208"/>
      <c r="L36" s="209"/>
      <c r="M36" s="123"/>
    </row>
    <row r="37" spans="1:13" ht="11.25">
      <c r="A37" s="116"/>
      <c r="B37" s="123"/>
      <c r="C37" s="123"/>
      <c r="D37" s="123"/>
      <c r="K37" s="208"/>
      <c r="L37" s="209"/>
      <c r="M37" s="123"/>
    </row>
    <row r="38" spans="1:13" ht="11.25">
      <c r="A38" s="116"/>
      <c r="B38" s="123"/>
      <c r="C38" s="123"/>
      <c r="D38" s="123"/>
      <c r="K38" s="208"/>
      <c r="L38" s="209"/>
      <c r="M38" s="123"/>
    </row>
    <row r="39" spans="1:13" ht="11.25">
      <c r="A39" s="116"/>
      <c r="B39" s="123"/>
      <c r="C39" s="123"/>
      <c r="D39" s="123"/>
      <c r="K39" s="208"/>
      <c r="L39" s="209"/>
      <c r="M39" s="123"/>
    </row>
    <row r="40" spans="1:13" ht="11.25">
      <c r="A40" s="116"/>
      <c r="B40" s="123"/>
      <c r="C40" s="123"/>
      <c r="D40" s="123"/>
      <c r="K40" s="208"/>
      <c r="L40" s="209"/>
      <c r="M40" s="123"/>
    </row>
    <row r="41" spans="1:13" ht="11.25">
      <c r="A41" s="116"/>
      <c r="B41" s="123"/>
      <c r="C41" s="123"/>
      <c r="D41" s="123"/>
      <c r="K41" s="208"/>
      <c r="L41" s="209"/>
      <c r="M41" s="123"/>
    </row>
    <row r="42" spans="11:13" ht="11.25">
      <c r="K42" s="208"/>
      <c r="L42" s="209"/>
      <c r="M42" s="123"/>
    </row>
  </sheetData>
  <mergeCells count="8">
    <mergeCell ref="D35:F35"/>
    <mergeCell ref="D36:F36"/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zoomScaleSheetLayoutView="100" workbookViewId="0" topLeftCell="A1">
      <pane xSplit="2" ySplit="4" topLeftCell="I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3" sqref="K3:L30"/>
    </sheetView>
  </sheetViews>
  <sheetFormatPr defaultColWidth="9.00390625" defaultRowHeight="12.75"/>
  <cols>
    <col min="1" max="1" width="3.375" style="1" customWidth="1"/>
    <col min="2" max="2" width="40.37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213" customWidth="1"/>
    <col min="12" max="12" width="15.75390625" style="214" customWidth="1"/>
    <col min="13" max="13" width="15.25390625" style="2" customWidth="1"/>
    <col min="14" max="16384" width="9.125" style="2" customWidth="1"/>
  </cols>
  <sheetData>
    <row r="1" spans="1:13" ht="15.75" customHeight="1">
      <c r="A1" s="252" t="s">
        <v>120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23" t="s">
        <v>3</v>
      </c>
      <c r="B3" s="249" t="s">
        <v>102</v>
      </c>
      <c r="C3" s="27" t="s">
        <v>121</v>
      </c>
      <c r="D3" s="26"/>
      <c r="E3" s="26"/>
      <c r="F3" s="35" t="s">
        <v>210</v>
      </c>
      <c r="G3" s="35" t="s">
        <v>209</v>
      </c>
      <c r="H3" s="35" t="s">
        <v>208</v>
      </c>
      <c r="I3" s="93" t="s">
        <v>134</v>
      </c>
      <c r="J3" s="93" t="s">
        <v>24</v>
      </c>
      <c r="K3" s="224" t="s">
        <v>15</v>
      </c>
      <c r="L3" s="224" t="s">
        <v>63</v>
      </c>
      <c r="M3" s="6" t="s">
        <v>6</v>
      </c>
    </row>
    <row r="4" spans="1:13" s="10" customFormat="1" ht="56.25" customHeight="1">
      <c r="A4" s="223"/>
      <c r="B4" s="249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94" t="s">
        <v>64</v>
      </c>
      <c r="J4" s="27" t="s">
        <v>62</v>
      </c>
      <c r="K4" s="251"/>
      <c r="L4" s="251"/>
      <c r="M4" s="9"/>
    </row>
    <row r="5" spans="1:13" s="10" customFormat="1" ht="13.5" customHeight="1">
      <c r="A5" s="48">
        <v>1</v>
      </c>
      <c r="B5" s="35">
        <v>2</v>
      </c>
      <c r="C5" s="8">
        <v>3</v>
      </c>
      <c r="D5" s="7"/>
      <c r="E5" s="7"/>
      <c r="F5" s="48">
        <v>4</v>
      </c>
      <c r="G5" s="48">
        <v>5</v>
      </c>
      <c r="H5" s="48">
        <v>6</v>
      </c>
      <c r="I5" s="94">
        <v>7</v>
      </c>
      <c r="J5" s="27" t="s">
        <v>56</v>
      </c>
      <c r="K5" s="8">
        <v>9</v>
      </c>
      <c r="L5" s="8">
        <v>10</v>
      </c>
      <c r="M5" s="9">
        <v>11</v>
      </c>
    </row>
    <row r="6" spans="1:13" ht="12.75">
      <c r="A6" s="95">
        <v>1</v>
      </c>
      <c r="B6" s="175" t="s">
        <v>173</v>
      </c>
      <c r="C6" s="96">
        <v>0</v>
      </c>
      <c r="D6" s="97"/>
      <c r="E6" s="97"/>
      <c r="F6" s="53">
        <f>SUM('о7'!F6)</f>
        <v>2227.1</v>
      </c>
      <c r="G6" s="13">
        <f>SUM('о7'!G6)</f>
        <v>47.5</v>
      </c>
      <c r="H6" s="53">
        <f>SUM('о7'!H6)</f>
        <v>435.0999999999999</v>
      </c>
      <c r="I6" s="98">
        <f aca="true" t="shared" si="0" ref="I6:I24">F6-G6-H6</f>
        <v>1744.5</v>
      </c>
      <c r="J6" s="99">
        <f aca="true" t="shared" si="1" ref="J6:J24">C6/I6*100</f>
        <v>0</v>
      </c>
      <c r="K6" s="232">
        <v>1</v>
      </c>
      <c r="L6" s="14">
        <v>0.75</v>
      </c>
      <c r="M6" s="14">
        <f aca="true" t="shared" si="2" ref="M6:M29">K6*L6</f>
        <v>0.75</v>
      </c>
    </row>
    <row r="7" spans="1:13" ht="12.75">
      <c r="A7" s="95">
        <v>2</v>
      </c>
      <c r="B7" s="175" t="s">
        <v>174</v>
      </c>
      <c r="C7" s="96">
        <v>0</v>
      </c>
      <c r="D7" s="97"/>
      <c r="E7" s="97"/>
      <c r="F7" s="53">
        <f>SUM('о7'!F7)</f>
        <v>1809.1</v>
      </c>
      <c r="G7" s="13">
        <f>SUM('о7'!G7)</f>
        <v>47.9</v>
      </c>
      <c r="H7" s="53">
        <f>SUM('о7'!H7)</f>
        <v>175.00000000000009</v>
      </c>
      <c r="I7" s="98">
        <f t="shared" si="0"/>
        <v>1586.1999999999998</v>
      </c>
      <c r="J7" s="99">
        <f t="shared" si="1"/>
        <v>0</v>
      </c>
      <c r="K7" s="232">
        <v>1</v>
      </c>
      <c r="L7" s="14">
        <v>0.75</v>
      </c>
      <c r="M7" s="14">
        <f t="shared" si="2"/>
        <v>0.75</v>
      </c>
    </row>
    <row r="8" spans="1:13" ht="12.75">
      <c r="A8" s="95">
        <v>3</v>
      </c>
      <c r="B8" s="175" t="s">
        <v>175</v>
      </c>
      <c r="C8" s="96">
        <v>0</v>
      </c>
      <c r="D8" s="97"/>
      <c r="E8" s="97"/>
      <c r="F8" s="53">
        <f>SUM('о7'!F8)</f>
        <v>14202.7</v>
      </c>
      <c r="G8" s="13">
        <f>SUM('о7'!G8)</f>
        <v>1494.2</v>
      </c>
      <c r="H8" s="53">
        <f>SUM('о7'!H8)</f>
        <v>1398.3999999999999</v>
      </c>
      <c r="I8" s="98">
        <f t="shared" si="0"/>
        <v>11310.1</v>
      </c>
      <c r="J8" s="99">
        <f t="shared" si="1"/>
        <v>0</v>
      </c>
      <c r="K8" s="232">
        <v>1</v>
      </c>
      <c r="L8" s="14">
        <v>0.75</v>
      </c>
      <c r="M8" s="14">
        <f t="shared" si="2"/>
        <v>0.75</v>
      </c>
    </row>
    <row r="9" spans="1:13" ht="12.75">
      <c r="A9" s="95">
        <v>4</v>
      </c>
      <c r="B9" s="175" t="s">
        <v>176</v>
      </c>
      <c r="C9" s="96">
        <v>0</v>
      </c>
      <c r="D9" s="97"/>
      <c r="E9" s="97"/>
      <c r="F9" s="53">
        <f>SUM('о7'!F9)</f>
        <v>2784.1</v>
      </c>
      <c r="G9" s="13">
        <f>SUM('о7'!G9)</f>
        <v>48.4</v>
      </c>
      <c r="H9" s="53">
        <f>SUM('о7'!H9)</f>
        <v>606.8000000000001</v>
      </c>
      <c r="I9" s="98">
        <f t="shared" si="0"/>
        <v>2128.8999999999996</v>
      </c>
      <c r="J9" s="99">
        <f t="shared" si="1"/>
        <v>0</v>
      </c>
      <c r="K9" s="232">
        <v>1</v>
      </c>
      <c r="L9" s="14">
        <v>0.75</v>
      </c>
      <c r="M9" s="14">
        <f t="shared" si="2"/>
        <v>0.75</v>
      </c>
    </row>
    <row r="10" spans="1:13" ht="12.75">
      <c r="A10" s="95">
        <v>5</v>
      </c>
      <c r="B10" s="175" t="s">
        <v>177</v>
      </c>
      <c r="C10" s="96">
        <v>0</v>
      </c>
      <c r="D10" s="97"/>
      <c r="E10" s="97"/>
      <c r="F10" s="53">
        <f>SUM('о7'!F10)</f>
        <v>5190.7</v>
      </c>
      <c r="G10" s="13">
        <f>SUM('о7'!G10)</f>
        <v>114.2</v>
      </c>
      <c r="H10" s="53">
        <f>SUM('о7'!H10)</f>
        <v>630.3999999999999</v>
      </c>
      <c r="I10" s="98">
        <f t="shared" si="0"/>
        <v>4446.1</v>
      </c>
      <c r="J10" s="99">
        <f t="shared" si="1"/>
        <v>0</v>
      </c>
      <c r="K10" s="232">
        <v>1</v>
      </c>
      <c r="L10" s="14">
        <v>0.75</v>
      </c>
      <c r="M10" s="14">
        <f t="shared" si="2"/>
        <v>0.75</v>
      </c>
    </row>
    <row r="11" spans="1:13" ht="12.75">
      <c r="A11" s="95">
        <v>6</v>
      </c>
      <c r="B11" s="175" t="s">
        <v>178</v>
      </c>
      <c r="C11" s="96">
        <v>0</v>
      </c>
      <c r="D11" s="97"/>
      <c r="E11" s="97"/>
      <c r="F11" s="53">
        <f>SUM('о7'!F11)</f>
        <v>2541.2</v>
      </c>
      <c r="G11" s="13">
        <f>SUM('о7'!G11)</f>
        <v>47.8</v>
      </c>
      <c r="H11" s="53">
        <f>SUM('о7'!H11)</f>
        <v>247.2999999999999</v>
      </c>
      <c r="I11" s="98">
        <f t="shared" si="0"/>
        <v>2246.1</v>
      </c>
      <c r="J11" s="99">
        <f t="shared" si="1"/>
        <v>0</v>
      </c>
      <c r="K11" s="232">
        <v>1</v>
      </c>
      <c r="L11" s="14">
        <v>0.75</v>
      </c>
      <c r="M11" s="14">
        <f t="shared" si="2"/>
        <v>0.75</v>
      </c>
    </row>
    <row r="12" spans="1:13" ht="12.75">
      <c r="A12" s="95">
        <v>7</v>
      </c>
      <c r="B12" s="175" t="s">
        <v>179</v>
      </c>
      <c r="C12" s="96">
        <v>0</v>
      </c>
      <c r="D12" s="97"/>
      <c r="E12" s="97"/>
      <c r="F12" s="53">
        <f>SUM('о7'!F12)</f>
        <v>2147.6</v>
      </c>
      <c r="G12" s="13">
        <f>SUM('о7'!G12)</f>
        <v>46.7</v>
      </c>
      <c r="H12" s="53">
        <f>SUM('о7'!H12)</f>
        <v>229.09999999999997</v>
      </c>
      <c r="I12" s="98">
        <f t="shared" si="0"/>
        <v>1871.8000000000002</v>
      </c>
      <c r="J12" s="99">
        <f t="shared" si="1"/>
        <v>0</v>
      </c>
      <c r="K12" s="232">
        <v>1</v>
      </c>
      <c r="L12" s="14">
        <v>0.75</v>
      </c>
      <c r="M12" s="14">
        <f t="shared" si="2"/>
        <v>0.75</v>
      </c>
    </row>
    <row r="13" spans="1:13" ht="12.75">
      <c r="A13" s="95">
        <v>8</v>
      </c>
      <c r="B13" s="175" t="s">
        <v>180</v>
      </c>
      <c r="C13" s="96">
        <v>0</v>
      </c>
      <c r="D13" s="97"/>
      <c r="E13" s="97"/>
      <c r="F13" s="53">
        <f>SUM('о7'!F13)</f>
        <v>2626.3</v>
      </c>
      <c r="G13" s="13">
        <f>SUM('о7'!G13)</f>
        <v>47.8</v>
      </c>
      <c r="H13" s="53">
        <f>SUM('о7'!H13)</f>
        <v>324.2</v>
      </c>
      <c r="I13" s="98">
        <f t="shared" si="0"/>
        <v>2254.3</v>
      </c>
      <c r="J13" s="99">
        <f t="shared" si="1"/>
        <v>0</v>
      </c>
      <c r="K13" s="232">
        <v>1</v>
      </c>
      <c r="L13" s="14">
        <v>0.75</v>
      </c>
      <c r="M13" s="14">
        <f t="shared" si="2"/>
        <v>0.75</v>
      </c>
    </row>
    <row r="14" spans="1:13" ht="12.75">
      <c r="A14" s="95">
        <v>9</v>
      </c>
      <c r="B14" s="175" t="s">
        <v>181</v>
      </c>
      <c r="C14" s="96">
        <v>0</v>
      </c>
      <c r="D14" s="97"/>
      <c r="E14" s="97"/>
      <c r="F14" s="53">
        <f>SUM('о7'!F14)</f>
        <v>4554.2</v>
      </c>
      <c r="G14" s="13">
        <f>SUM('о7'!G14)</f>
        <v>113.6</v>
      </c>
      <c r="H14" s="53">
        <f>SUM('о7'!H14)</f>
        <v>637.2999999999996</v>
      </c>
      <c r="I14" s="98">
        <f t="shared" si="0"/>
        <v>3803.2999999999997</v>
      </c>
      <c r="J14" s="99">
        <f t="shared" si="1"/>
        <v>0</v>
      </c>
      <c r="K14" s="232">
        <v>1</v>
      </c>
      <c r="L14" s="14">
        <v>0.75</v>
      </c>
      <c r="M14" s="14">
        <f t="shared" si="2"/>
        <v>0.75</v>
      </c>
    </row>
    <row r="15" spans="1:13" ht="12.75">
      <c r="A15" s="95">
        <v>10</v>
      </c>
      <c r="B15" s="175" t="s">
        <v>182</v>
      </c>
      <c r="C15" s="96">
        <v>0</v>
      </c>
      <c r="D15" s="97"/>
      <c r="E15" s="97"/>
      <c r="F15" s="53">
        <f>SUM('о7'!F15)</f>
        <v>3672.8</v>
      </c>
      <c r="G15" s="13">
        <f>SUM('о7'!G15)</f>
        <v>113.6</v>
      </c>
      <c r="H15" s="53">
        <f>SUM('о7'!H15)</f>
        <v>508.9999999999999</v>
      </c>
      <c r="I15" s="98">
        <f t="shared" si="0"/>
        <v>3050.2000000000003</v>
      </c>
      <c r="J15" s="99">
        <f t="shared" si="1"/>
        <v>0</v>
      </c>
      <c r="K15" s="232">
        <v>1</v>
      </c>
      <c r="L15" s="14">
        <v>0.75</v>
      </c>
      <c r="M15" s="14">
        <f t="shared" si="2"/>
        <v>0.75</v>
      </c>
    </row>
    <row r="16" spans="1:13" ht="12.75">
      <c r="A16" s="95">
        <v>11</v>
      </c>
      <c r="B16" s="175" t="s">
        <v>183</v>
      </c>
      <c r="C16" s="96">
        <v>0</v>
      </c>
      <c r="D16" s="97"/>
      <c r="E16" s="97"/>
      <c r="F16" s="53">
        <f>SUM('о7'!F16)</f>
        <v>5272.7</v>
      </c>
      <c r="G16" s="13">
        <f>SUM('о7'!G16)</f>
        <v>114.1</v>
      </c>
      <c r="H16" s="53">
        <f>SUM('о7'!H16)</f>
        <v>823.9999999999999</v>
      </c>
      <c r="I16" s="98">
        <f t="shared" si="0"/>
        <v>4334.599999999999</v>
      </c>
      <c r="J16" s="99">
        <f t="shared" si="1"/>
        <v>0</v>
      </c>
      <c r="K16" s="232">
        <v>1</v>
      </c>
      <c r="L16" s="14">
        <v>0.75</v>
      </c>
      <c r="M16" s="14">
        <f t="shared" si="2"/>
        <v>0.75</v>
      </c>
    </row>
    <row r="17" spans="1:13" ht="12.75">
      <c r="A17" s="95">
        <v>12</v>
      </c>
      <c r="B17" s="175" t="s">
        <v>184</v>
      </c>
      <c r="C17" s="96">
        <v>0</v>
      </c>
      <c r="D17" s="97"/>
      <c r="E17" s="97"/>
      <c r="F17" s="53">
        <f>SUM('о7'!F17)</f>
        <v>1676.4</v>
      </c>
      <c r="G17" s="13">
        <f>SUM('о7'!G17)</f>
        <v>47.6</v>
      </c>
      <c r="H17" s="53">
        <f>SUM('о7'!H17)</f>
        <v>170.3000000000001</v>
      </c>
      <c r="I17" s="98">
        <f t="shared" si="0"/>
        <v>1458.5</v>
      </c>
      <c r="J17" s="99">
        <f t="shared" si="1"/>
        <v>0</v>
      </c>
      <c r="K17" s="232">
        <v>1</v>
      </c>
      <c r="L17" s="14">
        <v>0.75</v>
      </c>
      <c r="M17" s="14">
        <f t="shared" si="2"/>
        <v>0.75</v>
      </c>
    </row>
    <row r="18" spans="1:13" ht="12.75">
      <c r="A18" s="95">
        <v>13</v>
      </c>
      <c r="B18" s="175" t="s">
        <v>185</v>
      </c>
      <c r="C18" s="96">
        <v>0</v>
      </c>
      <c r="D18" s="97"/>
      <c r="E18" s="97"/>
      <c r="F18" s="53">
        <f>SUM('о7'!F18)</f>
        <v>6480.1</v>
      </c>
      <c r="G18" s="13">
        <f>SUM('о7'!G18)</f>
        <v>1908.3999999999999</v>
      </c>
      <c r="H18" s="53">
        <f>SUM('о7'!H18)</f>
        <v>1463.5</v>
      </c>
      <c r="I18" s="98">
        <f t="shared" si="0"/>
        <v>3108.2000000000007</v>
      </c>
      <c r="J18" s="99">
        <f t="shared" si="1"/>
        <v>0</v>
      </c>
      <c r="K18" s="232">
        <v>1</v>
      </c>
      <c r="L18" s="14">
        <v>0.75</v>
      </c>
      <c r="M18" s="14">
        <f t="shared" si="2"/>
        <v>0.75</v>
      </c>
    </row>
    <row r="19" spans="1:13" ht="12.75">
      <c r="A19" s="95">
        <v>14</v>
      </c>
      <c r="B19" s="175" t="s">
        <v>186</v>
      </c>
      <c r="C19" s="96">
        <v>0</v>
      </c>
      <c r="D19" s="97"/>
      <c r="E19" s="97"/>
      <c r="F19" s="53">
        <f>SUM('о7'!F19)</f>
        <v>4363.9</v>
      </c>
      <c r="G19" s="13">
        <f>SUM('о7'!G19)</f>
        <v>114.1</v>
      </c>
      <c r="H19" s="53">
        <f>SUM('о7'!H19)</f>
        <v>1136.7</v>
      </c>
      <c r="I19" s="98">
        <f t="shared" si="0"/>
        <v>3113.0999999999995</v>
      </c>
      <c r="J19" s="99">
        <f t="shared" si="1"/>
        <v>0</v>
      </c>
      <c r="K19" s="232">
        <v>1</v>
      </c>
      <c r="L19" s="14">
        <v>0.75</v>
      </c>
      <c r="M19" s="14">
        <f t="shared" si="2"/>
        <v>0.75</v>
      </c>
    </row>
    <row r="20" spans="1:13" ht="12.75">
      <c r="A20" s="95">
        <v>15</v>
      </c>
      <c r="B20" s="175" t="s">
        <v>187</v>
      </c>
      <c r="C20" s="96">
        <v>0</v>
      </c>
      <c r="D20" s="97"/>
      <c r="E20" s="97"/>
      <c r="F20" s="53">
        <f>SUM('о7'!F20)</f>
        <v>3008.5</v>
      </c>
      <c r="G20" s="13">
        <f>SUM('о7'!G20)</f>
        <v>47.5</v>
      </c>
      <c r="H20" s="53">
        <f>SUM('о7'!H20)</f>
        <v>437.99999999999983</v>
      </c>
      <c r="I20" s="98">
        <f t="shared" si="0"/>
        <v>2523</v>
      </c>
      <c r="J20" s="99">
        <f t="shared" si="1"/>
        <v>0</v>
      </c>
      <c r="K20" s="232">
        <v>1</v>
      </c>
      <c r="L20" s="14">
        <v>0.75</v>
      </c>
      <c r="M20" s="14">
        <f t="shared" si="2"/>
        <v>0.75</v>
      </c>
    </row>
    <row r="21" spans="1:13" ht="12.75">
      <c r="A21" s="95">
        <v>16</v>
      </c>
      <c r="B21" s="175" t="s">
        <v>188</v>
      </c>
      <c r="C21" s="96">
        <v>0</v>
      </c>
      <c r="D21" s="97"/>
      <c r="E21" s="97"/>
      <c r="F21" s="53">
        <f>SUM('о7'!F21)</f>
        <v>6712.1</v>
      </c>
      <c r="G21" s="13">
        <f>SUM('о7'!G21)</f>
        <v>113.8</v>
      </c>
      <c r="H21" s="53">
        <f>SUM('о7'!H21)</f>
        <v>1008.5000000000002</v>
      </c>
      <c r="I21" s="98">
        <f t="shared" si="0"/>
        <v>5589.8</v>
      </c>
      <c r="J21" s="99">
        <f t="shared" si="1"/>
        <v>0</v>
      </c>
      <c r="K21" s="232">
        <v>1</v>
      </c>
      <c r="L21" s="14">
        <v>0.75</v>
      </c>
      <c r="M21" s="14">
        <f t="shared" si="2"/>
        <v>0.75</v>
      </c>
    </row>
    <row r="22" spans="1:13" ht="12.75">
      <c r="A22" s="95">
        <v>17</v>
      </c>
      <c r="B22" s="175" t="s">
        <v>189</v>
      </c>
      <c r="C22" s="96">
        <v>0</v>
      </c>
      <c r="D22" s="97"/>
      <c r="E22" s="97"/>
      <c r="F22" s="53">
        <f>SUM('о7'!F22)</f>
        <v>4486.5</v>
      </c>
      <c r="G22" s="13">
        <f>SUM('о7'!G22)</f>
        <v>855.2</v>
      </c>
      <c r="H22" s="53">
        <f>SUM('о7'!H22)</f>
        <v>495.0999999999997</v>
      </c>
      <c r="I22" s="98">
        <f t="shared" si="0"/>
        <v>3136.2000000000007</v>
      </c>
      <c r="J22" s="99">
        <f t="shared" si="1"/>
        <v>0</v>
      </c>
      <c r="K22" s="232">
        <v>1</v>
      </c>
      <c r="L22" s="14">
        <v>0.75</v>
      </c>
      <c r="M22" s="14">
        <f t="shared" si="2"/>
        <v>0.75</v>
      </c>
    </row>
    <row r="23" spans="1:13" ht="12.75">
      <c r="A23" s="95">
        <v>18</v>
      </c>
      <c r="B23" s="175" t="s">
        <v>190</v>
      </c>
      <c r="C23" s="96">
        <v>0</v>
      </c>
      <c r="D23" s="97"/>
      <c r="E23" s="97"/>
      <c r="F23" s="53">
        <f>SUM('о7'!F23)</f>
        <v>3168.8</v>
      </c>
      <c r="G23" s="13">
        <f>SUM('о7'!G23)</f>
        <v>47.2</v>
      </c>
      <c r="H23" s="53">
        <f>SUM('о7'!H23)</f>
        <v>333.6000000000002</v>
      </c>
      <c r="I23" s="98">
        <f t="shared" si="0"/>
        <v>2788</v>
      </c>
      <c r="J23" s="99">
        <f t="shared" si="1"/>
        <v>0</v>
      </c>
      <c r="K23" s="232">
        <v>1</v>
      </c>
      <c r="L23" s="14">
        <v>0.75</v>
      </c>
      <c r="M23" s="14">
        <f t="shared" si="2"/>
        <v>0.75</v>
      </c>
    </row>
    <row r="24" spans="1:13" ht="12.75">
      <c r="A24" s="95">
        <v>19</v>
      </c>
      <c r="B24" s="175" t="s">
        <v>191</v>
      </c>
      <c r="C24" s="96">
        <v>0</v>
      </c>
      <c r="D24" s="97"/>
      <c r="E24" s="97"/>
      <c r="F24" s="53">
        <f>SUM('о7'!F24)</f>
        <v>9288.9</v>
      </c>
      <c r="G24" s="13">
        <f>SUM('о7'!G24)</f>
        <v>112.9</v>
      </c>
      <c r="H24" s="53">
        <f>SUM('о7'!H24)</f>
        <v>2135.4999999999995</v>
      </c>
      <c r="I24" s="98">
        <f t="shared" si="0"/>
        <v>7040.5</v>
      </c>
      <c r="J24" s="99">
        <f t="shared" si="1"/>
        <v>0</v>
      </c>
      <c r="K24" s="232">
        <v>1</v>
      </c>
      <c r="L24" s="14">
        <v>0.75</v>
      </c>
      <c r="M24" s="14">
        <f t="shared" si="2"/>
        <v>0.75</v>
      </c>
    </row>
    <row r="25" spans="1:13" ht="11.25">
      <c r="A25" s="95">
        <v>20</v>
      </c>
      <c r="B25" s="47"/>
      <c r="C25" s="96"/>
      <c r="D25" s="97"/>
      <c r="E25" s="97"/>
      <c r="F25" s="53"/>
      <c r="G25" s="13"/>
      <c r="H25" s="53"/>
      <c r="I25" s="98"/>
      <c r="J25" s="99"/>
      <c r="K25" s="232"/>
      <c r="L25" s="14">
        <v>0.75</v>
      </c>
      <c r="M25" s="14">
        <f t="shared" si="2"/>
        <v>0</v>
      </c>
    </row>
    <row r="26" spans="1:13" ht="11.25">
      <c r="A26" s="95">
        <v>21</v>
      </c>
      <c r="B26" s="47"/>
      <c r="C26" s="96"/>
      <c r="D26" s="97"/>
      <c r="E26" s="97"/>
      <c r="F26" s="53"/>
      <c r="G26" s="13"/>
      <c r="H26" s="53"/>
      <c r="I26" s="98"/>
      <c r="J26" s="99"/>
      <c r="K26" s="232"/>
      <c r="L26" s="14">
        <v>0.75</v>
      </c>
      <c r="M26" s="14">
        <f t="shared" si="2"/>
        <v>0</v>
      </c>
    </row>
    <row r="27" spans="1:13" ht="11.25">
      <c r="A27" s="95">
        <v>22</v>
      </c>
      <c r="B27" s="47"/>
      <c r="C27" s="96"/>
      <c r="D27" s="100"/>
      <c r="E27" s="100"/>
      <c r="F27" s="54"/>
      <c r="G27" s="13"/>
      <c r="H27" s="53"/>
      <c r="I27" s="98"/>
      <c r="J27" s="99"/>
      <c r="K27" s="232"/>
      <c r="L27" s="14">
        <v>0.75</v>
      </c>
      <c r="M27" s="14">
        <f t="shared" si="2"/>
        <v>0</v>
      </c>
    </row>
    <row r="28" spans="1:13" ht="11.25">
      <c r="A28" s="95">
        <v>23</v>
      </c>
      <c r="B28" s="47"/>
      <c r="C28" s="96"/>
      <c r="D28" s="100"/>
      <c r="E28" s="100"/>
      <c r="F28" s="54"/>
      <c r="G28" s="13"/>
      <c r="H28" s="53"/>
      <c r="I28" s="98"/>
      <c r="J28" s="99"/>
      <c r="K28" s="232"/>
      <c r="L28" s="14">
        <v>0.75</v>
      </c>
      <c r="M28" s="14">
        <f t="shared" si="2"/>
        <v>0</v>
      </c>
    </row>
    <row r="29" spans="1:13" ht="11.25">
      <c r="A29" s="95">
        <v>24</v>
      </c>
      <c r="B29" s="47"/>
      <c r="C29" s="96"/>
      <c r="D29" s="100"/>
      <c r="E29" s="100"/>
      <c r="F29" s="54"/>
      <c r="G29" s="13"/>
      <c r="H29" s="53"/>
      <c r="I29" s="98"/>
      <c r="J29" s="99"/>
      <c r="K29" s="232"/>
      <c r="L29" s="14">
        <v>0.75</v>
      </c>
      <c r="M29" s="14">
        <f t="shared" si="2"/>
        <v>0</v>
      </c>
    </row>
    <row r="30" spans="1:13" ht="11.25">
      <c r="A30" s="249" t="s">
        <v>65</v>
      </c>
      <c r="B30" s="250"/>
      <c r="C30" s="18">
        <f aca="true" t="shared" si="3" ref="C30:I30">SUM(C6:C29)</f>
        <v>0</v>
      </c>
      <c r="D30" s="18">
        <f t="shared" si="3"/>
        <v>0</v>
      </c>
      <c r="E30" s="18">
        <f t="shared" si="3"/>
        <v>0</v>
      </c>
      <c r="F30" s="18">
        <f t="shared" si="3"/>
        <v>86213.7</v>
      </c>
      <c r="G30" s="185">
        <f>SUM('о7'!G30)</f>
        <v>5482.5</v>
      </c>
      <c r="H30" s="185">
        <f>SUM('о7'!H30)</f>
        <v>13197.8</v>
      </c>
      <c r="I30" s="18">
        <f t="shared" si="3"/>
        <v>67533.4</v>
      </c>
      <c r="J30" s="101" t="s">
        <v>8</v>
      </c>
      <c r="K30" s="233" t="s">
        <v>8</v>
      </c>
      <c r="L30" s="19">
        <v>0.75</v>
      </c>
      <c r="M30" s="58" t="s">
        <v>8</v>
      </c>
    </row>
    <row r="31" spans="1:12" s="24" customFormat="1" ht="11.25">
      <c r="A31" s="20"/>
      <c r="B31" s="21"/>
      <c r="C31" s="21"/>
      <c r="D31" s="22"/>
      <c r="E31" s="22"/>
      <c r="F31" s="22"/>
      <c r="G31" s="22"/>
      <c r="H31" s="22"/>
      <c r="I31" s="25"/>
      <c r="J31" s="21"/>
      <c r="K31" s="219"/>
      <c r="L31" s="220"/>
    </row>
    <row r="32" spans="1:12" s="24" customFormat="1" ht="11.25">
      <c r="A32" s="20"/>
      <c r="B32" s="21"/>
      <c r="C32" s="21"/>
      <c r="D32" s="22"/>
      <c r="E32" s="22"/>
      <c r="F32" s="22"/>
      <c r="G32" s="22"/>
      <c r="H32" s="22"/>
      <c r="I32" s="25"/>
      <c r="J32" s="21"/>
      <c r="K32" s="219"/>
      <c r="L32" s="220"/>
    </row>
    <row r="33" spans="1:12" s="24" customFormat="1" ht="11.25">
      <c r="A33" s="20"/>
      <c r="B33" s="21"/>
      <c r="C33" s="243"/>
      <c r="D33" s="243"/>
      <c r="E33" s="243"/>
      <c r="F33" s="21"/>
      <c r="G33" s="22"/>
      <c r="H33" s="21"/>
      <c r="I33" s="25"/>
      <c r="J33" s="21"/>
      <c r="K33" s="219"/>
      <c r="L33" s="220"/>
    </row>
    <row r="34" spans="1:12" s="24" customFormat="1" ht="11.25">
      <c r="A34" s="20"/>
      <c r="B34" s="21"/>
      <c r="C34" s="243"/>
      <c r="D34" s="243"/>
      <c r="E34" s="243"/>
      <c r="F34" s="21"/>
      <c r="G34" s="22"/>
      <c r="H34" s="25"/>
      <c r="I34" s="25"/>
      <c r="J34" s="25"/>
      <c r="K34" s="219"/>
      <c r="L34" s="220"/>
    </row>
    <row r="35" spans="1:12" s="24" customFormat="1" ht="11.25">
      <c r="A35" s="20"/>
      <c r="B35" s="21"/>
      <c r="C35" s="21"/>
      <c r="D35" s="22"/>
      <c r="E35" s="22"/>
      <c r="F35" s="22"/>
      <c r="G35" s="22"/>
      <c r="H35" s="22"/>
      <c r="I35" s="25"/>
      <c r="J35" s="21"/>
      <c r="K35" s="219"/>
      <c r="L35" s="220"/>
    </row>
    <row r="36" spans="1:12" s="24" customFormat="1" ht="11.25">
      <c r="A36" s="20"/>
      <c r="B36" s="21"/>
      <c r="C36" s="21"/>
      <c r="D36" s="22"/>
      <c r="E36" s="22"/>
      <c r="F36" s="22"/>
      <c r="G36" s="22"/>
      <c r="H36" s="22"/>
      <c r="I36" s="25"/>
      <c r="J36" s="21"/>
      <c r="K36" s="219"/>
      <c r="L36" s="220"/>
    </row>
    <row r="37" spans="1:12" s="24" customFormat="1" ht="11.25">
      <c r="A37" s="20"/>
      <c r="B37" s="21"/>
      <c r="C37" s="21"/>
      <c r="D37" s="22"/>
      <c r="E37" s="22"/>
      <c r="F37" s="22"/>
      <c r="G37" s="22"/>
      <c r="H37" s="22"/>
      <c r="I37" s="25"/>
      <c r="J37" s="21"/>
      <c r="K37" s="219"/>
      <c r="L37" s="220"/>
    </row>
    <row r="38" spans="1:12" s="24" customFormat="1" ht="11.25">
      <c r="A38" s="23"/>
      <c r="D38" s="22"/>
      <c r="E38" s="22"/>
      <c r="F38" s="243"/>
      <c r="G38" s="243"/>
      <c r="H38" s="243"/>
      <c r="I38" s="21"/>
      <c r="J38" s="22"/>
      <c r="K38" s="211"/>
      <c r="L38" s="220"/>
    </row>
    <row r="39" spans="1:12" s="24" customFormat="1" ht="11.25">
      <c r="A39" s="23"/>
      <c r="D39" s="22"/>
      <c r="E39" s="22"/>
      <c r="F39" s="243"/>
      <c r="G39" s="243"/>
      <c r="H39" s="243"/>
      <c r="I39" s="21"/>
      <c r="J39" s="22"/>
      <c r="K39" s="212"/>
      <c r="L39" s="220"/>
    </row>
    <row r="40" spans="1:12" s="24" customFormat="1" ht="11.25">
      <c r="A40" s="23"/>
      <c r="D40" s="22"/>
      <c r="E40" s="22"/>
      <c r="F40" s="22"/>
      <c r="G40" s="22"/>
      <c r="H40" s="22"/>
      <c r="I40" s="25"/>
      <c r="K40" s="219"/>
      <c r="L40" s="220"/>
    </row>
    <row r="41" spans="1:12" s="24" customFormat="1" ht="11.25">
      <c r="A41" s="23"/>
      <c r="I41" s="102"/>
      <c r="K41" s="219"/>
      <c r="L41" s="220"/>
    </row>
    <row r="42" spans="1:12" s="24" customFormat="1" ht="11.25">
      <c r="A42" s="23"/>
      <c r="I42" s="102"/>
      <c r="K42" s="219"/>
      <c r="L42" s="220"/>
    </row>
    <row r="43" ht="11.25">
      <c r="I43" s="103"/>
    </row>
    <row r="44" ht="11.25">
      <c r="I44" s="103"/>
    </row>
    <row r="45" ht="11.25">
      <c r="I45" s="103"/>
    </row>
    <row r="46" ht="11.25">
      <c r="I46" s="103"/>
    </row>
    <row r="47" ht="11.25">
      <c r="I47" s="103"/>
    </row>
    <row r="48" ht="11.25">
      <c r="I48" s="103"/>
    </row>
    <row r="49" ht="11.25">
      <c r="I49" s="103"/>
    </row>
    <row r="50" ht="11.25">
      <c r="I50" s="103"/>
    </row>
    <row r="51" ht="11.25">
      <c r="I51" s="103"/>
    </row>
    <row r="52" ht="11.25">
      <c r="I52" s="103"/>
    </row>
    <row r="53" ht="11.25">
      <c r="I53" s="103"/>
    </row>
    <row r="54" ht="11.25">
      <c r="I54" s="103"/>
    </row>
    <row r="55" ht="11.25">
      <c r="I55" s="103"/>
    </row>
    <row r="56" ht="11.25">
      <c r="I56" s="103"/>
    </row>
    <row r="57" ht="11.25">
      <c r="I57" s="103"/>
    </row>
    <row r="58" ht="11.25">
      <c r="I58" s="103"/>
    </row>
    <row r="59" ht="11.25">
      <c r="I59" s="103"/>
    </row>
    <row r="60" ht="11.25">
      <c r="I60" s="103"/>
    </row>
    <row r="61" ht="11.25">
      <c r="I61" s="103"/>
    </row>
    <row r="62" ht="11.25">
      <c r="I62" s="103"/>
    </row>
    <row r="63" ht="11.25">
      <c r="I63" s="103"/>
    </row>
    <row r="64" ht="11.25">
      <c r="I64" s="103"/>
    </row>
    <row r="65" ht="11.25">
      <c r="I65" s="103"/>
    </row>
    <row r="66" ht="11.25">
      <c r="I66" s="103"/>
    </row>
    <row r="67" ht="11.25">
      <c r="I67" s="103"/>
    </row>
    <row r="68" ht="11.25">
      <c r="I68" s="103"/>
    </row>
    <row r="69" ht="11.25">
      <c r="I69" s="103"/>
    </row>
    <row r="70" ht="11.25">
      <c r="I70" s="103"/>
    </row>
    <row r="71" ht="11.25">
      <c r="I71" s="103"/>
    </row>
    <row r="72" ht="11.25">
      <c r="I72" s="103"/>
    </row>
    <row r="73" ht="11.25">
      <c r="I73" s="103"/>
    </row>
    <row r="74" ht="11.25">
      <c r="I74" s="103"/>
    </row>
    <row r="75" ht="11.25">
      <c r="I75" s="103"/>
    </row>
    <row r="76" ht="11.25">
      <c r="I76" s="103"/>
    </row>
    <row r="77" ht="11.25">
      <c r="I77" s="103"/>
    </row>
    <row r="78" ht="11.25">
      <c r="I78" s="103"/>
    </row>
    <row r="79" ht="11.25">
      <c r="I79" s="103"/>
    </row>
    <row r="80" ht="11.25">
      <c r="I80" s="103"/>
    </row>
    <row r="81" ht="11.25">
      <c r="I81" s="103"/>
    </row>
    <row r="82" ht="11.25">
      <c r="I82" s="103"/>
    </row>
    <row r="83" ht="11.25">
      <c r="I83" s="103"/>
    </row>
    <row r="84" ht="11.25">
      <c r="I84" s="103"/>
    </row>
    <row r="85" ht="11.25">
      <c r="I85" s="103"/>
    </row>
    <row r="86" ht="11.25">
      <c r="I86" s="103"/>
    </row>
    <row r="87" ht="11.25">
      <c r="I87" s="103"/>
    </row>
    <row r="88" ht="11.25">
      <c r="I88" s="103"/>
    </row>
    <row r="89" ht="11.25">
      <c r="I89" s="103"/>
    </row>
    <row r="90" ht="11.25">
      <c r="I90" s="103"/>
    </row>
    <row r="91" ht="11.25">
      <c r="I91" s="103"/>
    </row>
    <row r="92" ht="11.25">
      <c r="I92" s="103"/>
    </row>
    <row r="93" ht="11.25">
      <c r="I93" s="103"/>
    </row>
    <row r="94" ht="11.25">
      <c r="I94" s="103"/>
    </row>
    <row r="95" ht="11.25">
      <c r="I95" s="103"/>
    </row>
    <row r="96" ht="11.25">
      <c r="I96" s="103"/>
    </row>
    <row r="97" ht="11.25">
      <c r="I97" s="103"/>
    </row>
    <row r="98" ht="11.25">
      <c r="I98" s="103"/>
    </row>
    <row r="99" ht="11.25">
      <c r="I99" s="103"/>
    </row>
    <row r="100" ht="11.25">
      <c r="I100" s="103"/>
    </row>
    <row r="101" ht="11.25">
      <c r="I101" s="103"/>
    </row>
    <row r="102" ht="11.25">
      <c r="I102" s="103"/>
    </row>
    <row r="103" ht="11.25">
      <c r="I103" s="103"/>
    </row>
    <row r="104" ht="11.25">
      <c r="I104" s="103"/>
    </row>
    <row r="105" ht="11.25">
      <c r="I105" s="103"/>
    </row>
    <row r="106" ht="11.25">
      <c r="I106" s="103"/>
    </row>
    <row r="107" ht="11.25">
      <c r="I107" s="103"/>
    </row>
    <row r="108" ht="11.25">
      <c r="I108" s="103"/>
    </row>
    <row r="109" ht="11.25">
      <c r="I109" s="103"/>
    </row>
    <row r="110" ht="11.25">
      <c r="I110" s="103"/>
    </row>
    <row r="111" ht="11.25">
      <c r="I111" s="103"/>
    </row>
    <row r="112" ht="11.25">
      <c r="I112" s="103"/>
    </row>
    <row r="113" ht="11.25">
      <c r="I113" s="103"/>
    </row>
    <row r="114" ht="11.25">
      <c r="I114" s="103"/>
    </row>
    <row r="115" ht="11.25">
      <c r="I115" s="103"/>
    </row>
    <row r="116" ht="11.25">
      <c r="I116" s="103"/>
    </row>
    <row r="117" ht="11.25">
      <c r="I117" s="103"/>
    </row>
    <row r="118" ht="11.25">
      <c r="I118" s="103"/>
    </row>
    <row r="119" ht="11.25">
      <c r="I119" s="103"/>
    </row>
    <row r="120" ht="11.25">
      <c r="I120" s="103"/>
    </row>
    <row r="121" ht="11.25">
      <c r="I121" s="103"/>
    </row>
    <row r="122" ht="11.25">
      <c r="I122" s="103"/>
    </row>
    <row r="123" ht="11.25">
      <c r="I123" s="103"/>
    </row>
    <row r="124" ht="11.25">
      <c r="I124" s="103"/>
    </row>
    <row r="125" ht="11.25">
      <c r="I125" s="103"/>
    </row>
    <row r="126" ht="11.25">
      <c r="I126" s="103"/>
    </row>
    <row r="127" ht="11.25">
      <c r="I127" s="103"/>
    </row>
    <row r="128" ht="11.25">
      <c r="I128" s="103"/>
    </row>
    <row r="129" ht="11.25">
      <c r="I129" s="103"/>
    </row>
    <row r="130" ht="11.25">
      <c r="I130" s="103"/>
    </row>
    <row r="131" ht="11.25">
      <c r="I131" s="103"/>
    </row>
    <row r="132" ht="11.25">
      <c r="I132" s="103"/>
    </row>
    <row r="133" ht="11.25">
      <c r="I133" s="103"/>
    </row>
    <row r="134" ht="11.25">
      <c r="I134" s="103"/>
    </row>
    <row r="135" ht="11.25">
      <c r="I135" s="103"/>
    </row>
    <row r="136" ht="11.25">
      <c r="I136" s="103"/>
    </row>
    <row r="137" ht="11.25">
      <c r="I137" s="103"/>
    </row>
    <row r="138" ht="11.25">
      <c r="I138" s="103"/>
    </row>
    <row r="139" ht="11.25">
      <c r="I139" s="103"/>
    </row>
    <row r="140" ht="11.25">
      <c r="I140" s="103"/>
    </row>
    <row r="141" ht="11.25">
      <c r="I141" s="103"/>
    </row>
    <row r="142" ht="11.25">
      <c r="I142" s="103"/>
    </row>
    <row r="143" ht="11.25">
      <c r="I143" s="103"/>
    </row>
    <row r="144" ht="11.25">
      <c r="I144" s="103"/>
    </row>
    <row r="145" ht="11.25">
      <c r="I145" s="103"/>
    </row>
    <row r="146" ht="11.25">
      <c r="I146" s="103"/>
    </row>
    <row r="147" ht="11.25">
      <c r="I147" s="103"/>
    </row>
    <row r="148" ht="11.25">
      <c r="I148" s="103"/>
    </row>
    <row r="149" ht="11.25">
      <c r="I149" s="103"/>
    </row>
    <row r="150" ht="11.25">
      <c r="I150" s="103"/>
    </row>
    <row r="151" ht="11.25">
      <c r="I151" s="103"/>
    </row>
    <row r="152" ht="11.25">
      <c r="I152" s="103"/>
    </row>
    <row r="153" ht="11.25">
      <c r="I153" s="103"/>
    </row>
    <row r="154" ht="11.25">
      <c r="I154" s="103"/>
    </row>
    <row r="155" ht="11.25">
      <c r="I155" s="103"/>
    </row>
    <row r="156" ht="11.25">
      <c r="I156" s="103"/>
    </row>
    <row r="157" ht="11.25">
      <c r="I157" s="103"/>
    </row>
    <row r="158" ht="11.25">
      <c r="I158" s="103"/>
    </row>
    <row r="159" ht="11.25">
      <c r="I159" s="103"/>
    </row>
    <row r="160" ht="11.25">
      <c r="I160" s="103"/>
    </row>
    <row r="161" ht="11.25">
      <c r="I161" s="103"/>
    </row>
    <row r="162" ht="11.25">
      <c r="I162" s="103"/>
    </row>
    <row r="163" ht="11.25">
      <c r="I163" s="103"/>
    </row>
    <row r="164" ht="11.25">
      <c r="I164" s="103"/>
    </row>
    <row r="165" ht="11.25">
      <c r="I165" s="103"/>
    </row>
    <row r="166" ht="11.25">
      <c r="I166" s="103"/>
    </row>
    <row r="167" ht="11.25">
      <c r="I167" s="103"/>
    </row>
    <row r="168" ht="11.25">
      <c r="I168" s="103"/>
    </row>
    <row r="169" ht="11.25">
      <c r="I169" s="103"/>
    </row>
    <row r="170" ht="11.25">
      <c r="I170" s="103"/>
    </row>
    <row r="171" ht="11.25">
      <c r="I171" s="103"/>
    </row>
    <row r="172" ht="11.25">
      <c r="I172" s="103"/>
    </row>
    <row r="173" ht="11.25">
      <c r="I173" s="103"/>
    </row>
    <row r="174" ht="11.25">
      <c r="I174" s="103"/>
    </row>
    <row r="175" ht="11.25">
      <c r="I175" s="103"/>
    </row>
    <row r="176" ht="11.25">
      <c r="I176" s="103"/>
    </row>
    <row r="177" ht="11.25">
      <c r="I177" s="103"/>
    </row>
    <row r="178" ht="11.25">
      <c r="I178" s="103"/>
    </row>
    <row r="179" ht="11.25">
      <c r="I179" s="103"/>
    </row>
    <row r="180" ht="11.25">
      <c r="I180" s="103"/>
    </row>
    <row r="181" ht="11.25">
      <c r="I181" s="103"/>
    </row>
    <row r="182" ht="11.25">
      <c r="I182" s="103"/>
    </row>
    <row r="183" ht="11.25">
      <c r="I183" s="103"/>
    </row>
    <row r="184" ht="11.25">
      <c r="I184" s="103"/>
    </row>
    <row r="185" ht="11.25">
      <c r="I185" s="103"/>
    </row>
    <row r="186" ht="11.25">
      <c r="I186" s="103"/>
    </row>
    <row r="187" ht="11.25">
      <c r="I187" s="103"/>
    </row>
    <row r="188" ht="11.25">
      <c r="I188" s="103"/>
    </row>
    <row r="189" ht="11.25">
      <c r="I189" s="103"/>
    </row>
    <row r="190" ht="11.25">
      <c r="I190" s="103"/>
    </row>
    <row r="191" ht="11.25">
      <c r="I191" s="103"/>
    </row>
    <row r="192" ht="11.25">
      <c r="I192" s="103"/>
    </row>
    <row r="193" ht="11.25">
      <c r="I193" s="103"/>
    </row>
    <row r="194" ht="11.25">
      <c r="I194" s="103"/>
    </row>
    <row r="195" ht="11.25">
      <c r="I195" s="103"/>
    </row>
    <row r="196" ht="11.25">
      <c r="I196" s="103"/>
    </row>
    <row r="197" ht="11.25">
      <c r="I197" s="103"/>
    </row>
    <row r="198" ht="11.25">
      <c r="I198" s="103"/>
    </row>
    <row r="199" ht="11.25">
      <c r="I199" s="103"/>
    </row>
    <row r="200" ht="11.25">
      <c r="I200" s="103"/>
    </row>
    <row r="201" ht="11.25">
      <c r="I201" s="103"/>
    </row>
    <row r="202" ht="11.25">
      <c r="I202" s="103"/>
    </row>
    <row r="203" ht="11.25">
      <c r="I203" s="103"/>
    </row>
    <row r="204" ht="11.25">
      <c r="I204" s="103"/>
    </row>
    <row r="205" ht="11.25">
      <c r="I205" s="103"/>
    </row>
    <row r="206" ht="11.25">
      <c r="I206" s="103"/>
    </row>
    <row r="207" ht="11.25">
      <c r="I207" s="103"/>
    </row>
    <row r="208" ht="11.25">
      <c r="I208" s="103"/>
    </row>
    <row r="209" ht="11.25">
      <c r="I209" s="103"/>
    </row>
    <row r="210" ht="11.25">
      <c r="I210" s="103"/>
    </row>
    <row r="211" ht="11.25">
      <c r="I211" s="103"/>
    </row>
    <row r="212" ht="11.25">
      <c r="I212" s="103"/>
    </row>
    <row r="213" ht="11.25">
      <c r="I213" s="103"/>
    </row>
    <row r="214" ht="11.25">
      <c r="I214" s="103"/>
    </row>
    <row r="215" ht="11.25">
      <c r="I215" s="103"/>
    </row>
    <row r="216" ht="11.25">
      <c r="I216" s="103"/>
    </row>
    <row r="217" ht="11.25">
      <c r="I217" s="103"/>
    </row>
    <row r="218" ht="11.25">
      <c r="I218" s="103"/>
    </row>
    <row r="219" ht="11.25">
      <c r="I219" s="103"/>
    </row>
    <row r="220" ht="11.25">
      <c r="I220" s="103"/>
    </row>
    <row r="221" ht="11.25">
      <c r="I221" s="103"/>
    </row>
    <row r="222" ht="11.25">
      <c r="I222" s="103"/>
    </row>
    <row r="223" ht="11.25">
      <c r="I223" s="103"/>
    </row>
    <row r="224" ht="11.25">
      <c r="I224" s="103"/>
    </row>
    <row r="225" ht="11.25">
      <c r="I225" s="103"/>
    </row>
    <row r="226" ht="11.25">
      <c r="I226" s="103"/>
    </row>
    <row r="227" ht="11.25">
      <c r="I227" s="103"/>
    </row>
    <row r="228" ht="11.25">
      <c r="I228" s="103"/>
    </row>
    <row r="229" ht="11.25">
      <c r="I229" s="103"/>
    </row>
    <row r="230" ht="11.25">
      <c r="I230" s="103"/>
    </row>
    <row r="231" ht="11.25">
      <c r="I231" s="103"/>
    </row>
    <row r="232" ht="11.25">
      <c r="I232" s="103"/>
    </row>
    <row r="233" ht="11.25">
      <c r="I233" s="103"/>
    </row>
    <row r="234" ht="11.25">
      <c r="I234" s="103"/>
    </row>
    <row r="235" ht="11.25">
      <c r="I235" s="103"/>
    </row>
    <row r="236" ht="11.25">
      <c r="I236" s="103"/>
    </row>
    <row r="237" ht="11.25">
      <c r="I237" s="103"/>
    </row>
    <row r="238" ht="11.25">
      <c r="I238" s="103"/>
    </row>
    <row r="239" ht="11.25">
      <c r="I239" s="103"/>
    </row>
    <row r="240" ht="11.25">
      <c r="I240" s="103"/>
    </row>
    <row r="241" ht="11.25">
      <c r="I241" s="103"/>
    </row>
    <row r="242" ht="11.25">
      <c r="I242" s="103"/>
    </row>
    <row r="243" ht="11.25">
      <c r="I243" s="103"/>
    </row>
    <row r="244" ht="11.25">
      <c r="I244" s="103"/>
    </row>
    <row r="245" ht="11.25">
      <c r="I245" s="103"/>
    </row>
    <row r="246" ht="11.25">
      <c r="I246" s="103"/>
    </row>
    <row r="247" ht="11.25">
      <c r="I247" s="103"/>
    </row>
    <row r="248" ht="11.25">
      <c r="I248" s="103"/>
    </row>
    <row r="249" ht="11.25">
      <c r="I249" s="103"/>
    </row>
    <row r="250" ht="11.25">
      <c r="I250" s="103"/>
    </row>
    <row r="251" ht="11.25">
      <c r="I251" s="103"/>
    </row>
    <row r="252" ht="11.25">
      <c r="I252" s="103"/>
    </row>
    <row r="253" ht="11.25">
      <c r="I253" s="103"/>
    </row>
    <row r="254" ht="11.25">
      <c r="I254" s="103"/>
    </row>
    <row r="255" ht="11.25">
      <c r="I255" s="103"/>
    </row>
    <row r="256" ht="11.25">
      <c r="I256" s="103"/>
    </row>
    <row r="257" ht="11.25">
      <c r="I257" s="103"/>
    </row>
    <row r="258" ht="11.25">
      <c r="I258" s="103"/>
    </row>
    <row r="259" ht="11.25">
      <c r="I259" s="103"/>
    </row>
    <row r="260" ht="11.25">
      <c r="I260" s="103"/>
    </row>
    <row r="261" ht="11.25">
      <c r="I261" s="103"/>
    </row>
    <row r="262" ht="11.25">
      <c r="I262" s="103"/>
    </row>
    <row r="263" ht="11.25">
      <c r="I263" s="103"/>
    </row>
    <row r="264" ht="11.25">
      <c r="I264" s="103"/>
    </row>
    <row r="265" ht="11.25">
      <c r="I265" s="103"/>
    </row>
    <row r="266" ht="11.25">
      <c r="I266" s="103"/>
    </row>
    <row r="267" ht="11.25">
      <c r="I267" s="103"/>
    </row>
    <row r="268" ht="11.25">
      <c r="I268" s="103"/>
    </row>
    <row r="269" ht="11.25">
      <c r="I269" s="103"/>
    </row>
    <row r="270" ht="11.25">
      <c r="I270" s="103"/>
    </row>
    <row r="271" ht="11.25">
      <c r="I271" s="103"/>
    </row>
    <row r="272" ht="11.25">
      <c r="I272" s="103"/>
    </row>
    <row r="273" ht="11.25">
      <c r="I273" s="103"/>
    </row>
    <row r="274" ht="11.25">
      <c r="I274" s="103"/>
    </row>
    <row r="275" ht="11.25">
      <c r="I275" s="103"/>
    </row>
    <row r="276" ht="11.25">
      <c r="I276" s="103"/>
    </row>
    <row r="277" ht="11.25">
      <c r="I277" s="103"/>
    </row>
    <row r="278" ht="11.25">
      <c r="I278" s="103"/>
    </row>
    <row r="279" ht="11.25">
      <c r="I279" s="103"/>
    </row>
    <row r="280" ht="11.25">
      <c r="I280" s="103"/>
    </row>
    <row r="281" ht="11.25">
      <c r="I281" s="103"/>
    </row>
    <row r="282" ht="11.25">
      <c r="I282" s="103"/>
    </row>
    <row r="283" ht="11.25">
      <c r="I283" s="103"/>
    </row>
    <row r="284" ht="11.25">
      <c r="I284" s="103"/>
    </row>
    <row r="285" ht="11.25">
      <c r="I285" s="103"/>
    </row>
    <row r="286" ht="11.25">
      <c r="I286" s="103"/>
    </row>
    <row r="287" ht="11.25">
      <c r="I287" s="103"/>
    </row>
    <row r="288" ht="11.25">
      <c r="I288" s="103"/>
    </row>
    <row r="289" ht="11.25">
      <c r="I289" s="103"/>
    </row>
    <row r="290" ht="11.25">
      <c r="I290" s="103"/>
    </row>
    <row r="291" ht="11.25">
      <c r="I291" s="103"/>
    </row>
    <row r="292" ht="11.25">
      <c r="I292" s="103"/>
    </row>
    <row r="293" ht="11.25">
      <c r="I293" s="103"/>
    </row>
    <row r="294" ht="11.25">
      <c r="I294" s="103"/>
    </row>
    <row r="295" ht="11.25">
      <c r="I295" s="103"/>
    </row>
    <row r="296" ht="11.25">
      <c r="I296" s="103"/>
    </row>
    <row r="297" ht="11.25">
      <c r="I297" s="103"/>
    </row>
    <row r="298" ht="11.25">
      <c r="I298" s="103"/>
    </row>
    <row r="299" ht="11.25">
      <c r="I299" s="103"/>
    </row>
    <row r="300" ht="11.25">
      <c r="I300" s="103"/>
    </row>
    <row r="301" ht="11.25">
      <c r="I301" s="103"/>
    </row>
    <row r="302" ht="11.25">
      <c r="I302" s="103"/>
    </row>
    <row r="303" ht="11.25">
      <c r="I303" s="103"/>
    </row>
    <row r="304" ht="11.25">
      <c r="I304" s="103"/>
    </row>
    <row r="305" ht="11.25">
      <c r="I305" s="103"/>
    </row>
    <row r="306" ht="11.25">
      <c r="I306" s="103"/>
    </row>
    <row r="307" ht="11.25">
      <c r="I307" s="103"/>
    </row>
    <row r="308" ht="11.25">
      <c r="I308" s="103"/>
    </row>
    <row r="309" ht="11.25">
      <c r="I309" s="103"/>
    </row>
    <row r="310" ht="11.25">
      <c r="I310" s="103"/>
    </row>
    <row r="311" ht="11.25">
      <c r="I311" s="103"/>
    </row>
    <row r="312" ht="11.25">
      <c r="I312" s="103"/>
    </row>
    <row r="313" ht="11.25">
      <c r="I313" s="103"/>
    </row>
    <row r="314" ht="11.25">
      <c r="I314" s="103"/>
    </row>
    <row r="315" ht="11.25">
      <c r="I315" s="103"/>
    </row>
    <row r="316" ht="11.25">
      <c r="I316" s="103"/>
    </row>
    <row r="317" ht="11.25">
      <c r="I317" s="103"/>
    </row>
    <row r="318" ht="11.25">
      <c r="I318" s="103"/>
    </row>
    <row r="319" ht="11.25">
      <c r="I319" s="103"/>
    </row>
    <row r="320" ht="11.25">
      <c r="I320" s="103"/>
    </row>
    <row r="321" ht="11.25">
      <c r="I321" s="103"/>
    </row>
    <row r="322" ht="11.25">
      <c r="I322" s="103"/>
    </row>
    <row r="323" ht="11.25">
      <c r="I323" s="103"/>
    </row>
    <row r="324" ht="11.25">
      <c r="I324" s="103"/>
    </row>
    <row r="325" ht="11.25">
      <c r="I325" s="103"/>
    </row>
    <row r="326" ht="11.25">
      <c r="I326" s="103"/>
    </row>
    <row r="327" ht="11.25">
      <c r="I327" s="103"/>
    </row>
    <row r="328" ht="11.25">
      <c r="I328" s="103"/>
    </row>
    <row r="329" ht="11.25">
      <c r="I329" s="103"/>
    </row>
    <row r="330" ht="11.25">
      <c r="I330" s="103"/>
    </row>
    <row r="331" ht="11.25">
      <c r="I331" s="103"/>
    </row>
    <row r="332" ht="11.25">
      <c r="I332" s="103"/>
    </row>
    <row r="333" ht="11.25">
      <c r="I333" s="103"/>
    </row>
    <row r="334" ht="11.25">
      <c r="I334" s="103"/>
    </row>
    <row r="335" ht="11.25">
      <c r="I335" s="103"/>
    </row>
    <row r="336" ht="11.25">
      <c r="I336" s="103"/>
    </row>
    <row r="337" ht="11.25">
      <c r="I337" s="103"/>
    </row>
    <row r="338" ht="11.25">
      <c r="I338" s="103"/>
    </row>
    <row r="339" ht="11.25">
      <c r="I339" s="103"/>
    </row>
    <row r="340" ht="11.25">
      <c r="I340" s="103"/>
    </row>
    <row r="341" ht="11.25">
      <c r="I341" s="103"/>
    </row>
    <row r="342" ht="11.25">
      <c r="I342" s="103"/>
    </row>
    <row r="343" ht="11.25">
      <c r="I343" s="103"/>
    </row>
    <row r="344" ht="11.25">
      <c r="I344" s="103"/>
    </row>
    <row r="345" ht="11.25">
      <c r="I345" s="103"/>
    </row>
    <row r="346" ht="11.25">
      <c r="I346" s="103"/>
    </row>
    <row r="347" ht="11.25">
      <c r="I347" s="103"/>
    </row>
    <row r="348" ht="11.25">
      <c r="I348" s="103"/>
    </row>
    <row r="349" ht="11.25">
      <c r="I349" s="103"/>
    </row>
    <row r="350" ht="11.25">
      <c r="I350" s="103"/>
    </row>
    <row r="351" ht="11.25">
      <c r="I351" s="103"/>
    </row>
    <row r="352" ht="11.25">
      <c r="I352" s="103"/>
    </row>
    <row r="353" ht="11.25">
      <c r="I353" s="103"/>
    </row>
    <row r="354" ht="11.25">
      <c r="I354" s="103"/>
    </row>
    <row r="355" ht="11.25">
      <c r="I355" s="103"/>
    </row>
    <row r="356" ht="11.25">
      <c r="I356" s="103"/>
    </row>
    <row r="357" ht="11.25">
      <c r="I357" s="103"/>
    </row>
    <row r="358" ht="11.25">
      <c r="I358" s="103"/>
    </row>
    <row r="359" ht="11.25">
      <c r="I359" s="103"/>
    </row>
    <row r="360" ht="11.25">
      <c r="I360" s="103"/>
    </row>
    <row r="361" ht="11.25">
      <c r="I361" s="103"/>
    </row>
    <row r="362" ht="11.25">
      <c r="I362" s="103"/>
    </row>
    <row r="363" ht="11.25">
      <c r="I363" s="103"/>
    </row>
    <row r="364" ht="11.25">
      <c r="I364" s="103"/>
    </row>
    <row r="365" ht="11.25">
      <c r="I365" s="103"/>
    </row>
    <row r="366" ht="11.25">
      <c r="I366" s="103"/>
    </row>
    <row r="367" ht="11.25">
      <c r="I367" s="103"/>
    </row>
    <row r="368" ht="11.25">
      <c r="I368" s="103"/>
    </row>
    <row r="369" ht="11.25">
      <c r="I369" s="103"/>
    </row>
    <row r="370" ht="11.25">
      <c r="I370" s="103"/>
    </row>
    <row r="371" ht="11.25">
      <c r="I371" s="103"/>
    </row>
    <row r="372" ht="11.25">
      <c r="I372" s="103"/>
    </row>
    <row r="373" ht="11.25">
      <c r="I373" s="103"/>
    </row>
    <row r="374" ht="11.25">
      <c r="I374" s="103"/>
    </row>
    <row r="375" ht="11.25">
      <c r="I375" s="103"/>
    </row>
    <row r="376" ht="11.25">
      <c r="I376" s="103"/>
    </row>
    <row r="377" ht="11.25">
      <c r="I377" s="103"/>
    </row>
    <row r="378" ht="11.25">
      <c r="I378" s="103"/>
    </row>
    <row r="379" ht="11.25">
      <c r="I379" s="103"/>
    </row>
    <row r="380" ht="11.25">
      <c r="I380" s="103"/>
    </row>
    <row r="381" ht="11.25">
      <c r="I381" s="103"/>
    </row>
    <row r="382" ht="11.25">
      <c r="I382" s="103"/>
    </row>
    <row r="383" ht="11.25">
      <c r="I383" s="103"/>
    </row>
    <row r="384" ht="11.25">
      <c r="I384" s="103"/>
    </row>
    <row r="385" ht="11.25">
      <c r="I385" s="103"/>
    </row>
    <row r="386" ht="11.25">
      <c r="I386" s="103"/>
    </row>
    <row r="387" ht="11.25">
      <c r="I387" s="103"/>
    </row>
    <row r="388" ht="11.25">
      <c r="I388" s="103"/>
    </row>
    <row r="389" ht="11.25">
      <c r="I389" s="103"/>
    </row>
    <row r="390" ht="11.25">
      <c r="I390" s="103"/>
    </row>
    <row r="391" ht="11.25">
      <c r="I391" s="103"/>
    </row>
    <row r="392" ht="11.25">
      <c r="I392" s="103"/>
    </row>
    <row r="393" ht="11.25">
      <c r="I393" s="103"/>
    </row>
    <row r="394" ht="11.25">
      <c r="I394" s="103"/>
    </row>
    <row r="395" ht="11.25">
      <c r="I395" s="103"/>
    </row>
    <row r="396" ht="11.25">
      <c r="I396" s="103"/>
    </row>
    <row r="397" ht="11.25">
      <c r="I397" s="103"/>
    </row>
    <row r="398" ht="11.25">
      <c r="I398" s="103"/>
    </row>
    <row r="399" ht="11.25">
      <c r="I399" s="103"/>
    </row>
    <row r="400" ht="11.25">
      <c r="I400" s="103"/>
    </row>
    <row r="401" ht="11.25">
      <c r="I401" s="103"/>
    </row>
    <row r="402" ht="11.25">
      <c r="I402" s="103"/>
    </row>
    <row r="403" ht="11.25">
      <c r="I403" s="103"/>
    </row>
    <row r="404" ht="11.25">
      <c r="I404" s="103"/>
    </row>
    <row r="405" ht="11.25">
      <c r="I405" s="103"/>
    </row>
    <row r="406" ht="11.25">
      <c r="I406" s="103"/>
    </row>
    <row r="407" ht="11.25">
      <c r="I407" s="103"/>
    </row>
    <row r="408" ht="11.25">
      <c r="I408" s="103"/>
    </row>
    <row r="409" ht="11.25">
      <c r="I409" s="103"/>
    </row>
    <row r="410" ht="11.25">
      <c r="I410" s="103"/>
    </row>
    <row r="411" ht="11.25">
      <c r="I411" s="103"/>
    </row>
    <row r="412" ht="11.25">
      <c r="I412" s="103"/>
    </row>
    <row r="413" ht="11.25">
      <c r="I413" s="103"/>
    </row>
    <row r="414" ht="11.25">
      <c r="I414" s="103"/>
    </row>
    <row r="415" ht="11.25">
      <c r="I415" s="103"/>
    </row>
    <row r="416" ht="11.25">
      <c r="I416" s="103"/>
    </row>
    <row r="417" ht="11.25">
      <c r="I417" s="103"/>
    </row>
    <row r="418" ht="11.25">
      <c r="I418" s="103"/>
    </row>
    <row r="419" ht="11.25">
      <c r="I419" s="103"/>
    </row>
    <row r="420" ht="11.25">
      <c r="I420" s="103"/>
    </row>
    <row r="421" ht="11.25">
      <c r="I421" s="103"/>
    </row>
    <row r="422" ht="11.25">
      <c r="I422" s="103"/>
    </row>
    <row r="423" ht="11.25">
      <c r="I423" s="103"/>
    </row>
    <row r="424" ht="11.25">
      <c r="I424" s="103"/>
    </row>
    <row r="425" ht="11.25">
      <c r="I425" s="103"/>
    </row>
    <row r="426" ht="11.25">
      <c r="I426" s="103"/>
    </row>
    <row r="427" ht="11.25">
      <c r="I427" s="103"/>
    </row>
    <row r="428" ht="11.25">
      <c r="I428" s="103"/>
    </row>
    <row r="429" ht="11.25">
      <c r="I429" s="103"/>
    </row>
    <row r="430" ht="11.25">
      <c r="I430" s="103"/>
    </row>
    <row r="431" ht="11.25">
      <c r="I431" s="103"/>
    </row>
    <row r="432" ht="11.25">
      <c r="I432" s="103"/>
    </row>
    <row r="433" ht="11.25">
      <c r="I433" s="103"/>
    </row>
    <row r="434" ht="11.25">
      <c r="I434" s="103"/>
    </row>
    <row r="435" ht="11.25">
      <c r="I435" s="103"/>
    </row>
    <row r="436" ht="11.25">
      <c r="I436" s="103"/>
    </row>
    <row r="437" ht="11.25">
      <c r="I437" s="103"/>
    </row>
    <row r="438" ht="11.25">
      <c r="I438" s="103"/>
    </row>
    <row r="439" ht="11.25">
      <c r="I439" s="103"/>
    </row>
    <row r="440" ht="11.25">
      <c r="I440" s="103"/>
    </row>
    <row r="441" ht="11.25">
      <c r="I441" s="103"/>
    </row>
    <row r="442" ht="11.25">
      <c r="I442" s="103"/>
    </row>
    <row r="443" ht="11.25">
      <c r="I443" s="103"/>
    </row>
    <row r="444" ht="11.25">
      <c r="I444" s="103"/>
    </row>
    <row r="445" ht="11.25">
      <c r="I445" s="103"/>
    </row>
    <row r="446" ht="11.25">
      <c r="I446" s="103"/>
    </row>
    <row r="447" ht="11.25">
      <c r="I447" s="103"/>
    </row>
    <row r="448" ht="11.25">
      <c r="I448" s="103"/>
    </row>
    <row r="449" ht="11.25">
      <c r="I449" s="103"/>
    </row>
    <row r="450" ht="11.25">
      <c r="I450" s="103"/>
    </row>
    <row r="451" ht="11.25">
      <c r="I451" s="103"/>
    </row>
    <row r="452" ht="11.25">
      <c r="I452" s="103"/>
    </row>
    <row r="453" ht="11.25">
      <c r="I453" s="103"/>
    </row>
    <row r="454" ht="11.25">
      <c r="I454" s="103"/>
    </row>
    <row r="455" ht="11.25">
      <c r="I455" s="103"/>
    </row>
    <row r="456" ht="11.25">
      <c r="I456" s="103"/>
    </row>
    <row r="457" ht="11.25">
      <c r="I457" s="103"/>
    </row>
    <row r="458" ht="11.25">
      <c r="I458" s="103"/>
    </row>
    <row r="459" ht="11.25">
      <c r="I459" s="103"/>
    </row>
    <row r="460" ht="11.25">
      <c r="I460" s="103"/>
    </row>
    <row r="461" ht="11.25">
      <c r="I461" s="103"/>
    </row>
    <row r="462" ht="11.25">
      <c r="I462" s="103"/>
    </row>
    <row r="463" ht="11.25">
      <c r="I463" s="103"/>
    </row>
    <row r="464" ht="11.25">
      <c r="I464" s="103"/>
    </row>
    <row r="465" ht="11.25">
      <c r="I465" s="103"/>
    </row>
    <row r="466" ht="11.25">
      <c r="I466" s="103"/>
    </row>
    <row r="467" ht="11.25">
      <c r="I467" s="103"/>
    </row>
    <row r="468" ht="11.25">
      <c r="I468" s="103"/>
    </row>
    <row r="469" ht="11.25">
      <c r="I469" s="103"/>
    </row>
    <row r="470" ht="11.25">
      <c r="I470" s="103"/>
    </row>
    <row r="471" ht="11.25">
      <c r="I471" s="103"/>
    </row>
    <row r="472" ht="11.25">
      <c r="I472" s="103"/>
    </row>
    <row r="473" ht="11.25">
      <c r="I473" s="103"/>
    </row>
    <row r="474" ht="11.25">
      <c r="I474" s="103"/>
    </row>
    <row r="475" ht="11.25">
      <c r="I475" s="103"/>
    </row>
    <row r="476" ht="11.25">
      <c r="I476" s="103"/>
    </row>
    <row r="477" ht="11.25">
      <c r="I477" s="103"/>
    </row>
    <row r="478" ht="11.25">
      <c r="I478" s="103"/>
    </row>
    <row r="479" ht="11.25">
      <c r="I479" s="103"/>
    </row>
    <row r="480" ht="11.25">
      <c r="I480" s="103"/>
    </row>
    <row r="481" ht="11.25">
      <c r="I481" s="103"/>
    </row>
    <row r="482" ht="11.25">
      <c r="I482" s="103"/>
    </row>
    <row r="483" ht="11.25">
      <c r="I483" s="103"/>
    </row>
    <row r="484" ht="11.25">
      <c r="I484" s="103"/>
    </row>
    <row r="485" ht="11.25">
      <c r="I485" s="103"/>
    </row>
    <row r="486" ht="11.25">
      <c r="I486" s="103"/>
    </row>
    <row r="487" ht="11.25">
      <c r="I487" s="103"/>
    </row>
    <row r="488" ht="11.25">
      <c r="I488" s="103"/>
    </row>
    <row r="489" ht="11.25">
      <c r="I489" s="103"/>
    </row>
    <row r="490" ht="11.25">
      <c r="I490" s="103"/>
    </row>
    <row r="491" ht="11.25">
      <c r="I491" s="103"/>
    </row>
    <row r="492" ht="11.25">
      <c r="I492" s="103"/>
    </row>
    <row r="493" ht="11.25">
      <c r="I493" s="103"/>
    </row>
    <row r="494" ht="11.25">
      <c r="I494" s="103"/>
    </row>
    <row r="495" ht="11.25">
      <c r="I495" s="103"/>
    </row>
    <row r="496" ht="11.25">
      <c r="I496" s="103"/>
    </row>
    <row r="497" ht="11.25">
      <c r="I497" s="103"/>
    </row>
    <row r="498" ht="11.25">
      <c r="I498" s="103"/>
    </row>
    <row r="499" ht="11.25">
      <c r="I499" s="103"/>
    </row>
    <row r="500" ht="11.25">
      <c r="I500" s="103"/>
    </row>
    <row r="501" ht="11.25">
      <c r="I501" s="103"/>
    </row>
    <row r="502" ht="11.25">
      <c r="I502" s="103"/>
    </row>
    <row r="503" ht="11.25">
      <c r="I503" s="103"/>
    </row>
    <row r="504" ht="11.25">
      <c r="I504" s="103"/>
    </row>
    <row r="505" ht="11.25">
      <c r="I505" s="103"/>
    </row>
    <row r="506" ht="11.25">
      <c r="I506" s="103"/>
    </row>
    <row r="507" ht="11.25">
      <c r="I507" s="103"/>
    </row>
    <row r="508" ht="11.25">
      <c r="I508" s="103"/>
    </row>
    <row r="509" ht="11.25">
      <c r="I509" s="103"/>
    </row>
    <row r="510" ht="11.25">
      <c r="I510" s="103"/>
    </row>
    <row r="511" ht="11.25">
      <c r="I511" s="103"/>
    </row>
    <row r="512" ht="11.25">
      <c r="I512" s="103"/>
    </row>
    <row r="513" ht="11.25">
      <c r="I513" s="103"/>
    </row>
    <row r="514" ht="11.25">
      <c r="I514" s="103"/>
    </row>
    <row r="515" ht="11.25">
      <c r="I515" s="103"/>
    </row>
    <row r="516" ht="11.25">
      <c r="I516" s="103"/>
    </row>
    <row r="517" ht="11.25">
      <c r="I517" s="103"/>
    </row>
    <row r="518" ht="11.25">
      <c r="I518" s="103"/>
    </row>
    <row r="519" ht="11.25">
      <c r="I519" s="103"/>
    </row>
    <row r="520" ht="11.25">
      <c r="I520" s="103"/>
    </row>
    <row r="521" ht="11.25">
      <c r="I521" s="103"/>
    </row>
    <row r="522" ht="11.25">
      <c r="I522" s="103"/>
    </row>
    <row r="523" ht="11.25">
      <c r="I523" s="103"/>
    </row>
    <row r="524" ht="11.25">
      <c r="I524" s="103"/>
    </row>
    <row r="525" ht="11.25">
      <c r="I525" s="103"/>
    </row>
    <row r="526" ht="11.25">
      <c r="I526" s="103"/>
    </row>
    <row r="527" ht="11.25">
      <c r="I527" s="103"/>
    </row>
    <row r="528" ht="11.25">
      <c r="I528" s="103"/>
    </row>
    <row r="529" ht="11.25">
      <c r="I529" s="103"/>
    </row>
    <row r="530" ht="11.25">
      <c r="I530" s="103"/>
    </row>
    <row r="531" ht="11.25">
      <c r="I531" s="103"/>
    </row>
    <row r="532" ht="11.25">
      <c r="I532" s="103"/>
    </row>
    <row r="533" ht="11.25">
      <c r="I533" s="103"/>
    </row>
    <row r="534" ht="11.25">
      <c r="I534" s="103"/>
    </row>
    <row r="535" ht="11.25">
      <c r="I535" s="103"/>
    </row>
    <row r="536" ht="11.25">
      <c r="I536" s="103"/>
    </row>
    <row r="537" ht="11.25">
      <c r="I537" s="103"/>
    </row>
    <row r="538" ht="11.25">
      <c r="I538" s="103"/>
    </row>
    <row r="539" ht="11.25">
      <c r="I539" s="103"/>
    </row>
    <row r="540" ht="11.25">
      <c r="I540" s="103"/>
    </row>
    <row r="541" ht="11.25">
      <c r="I541" s="103"/>
    </row>
    <row r="542" ht="11.25">
      <c r="I542" s="103"/>
    </row>
    <row r="543" ht="11.25">
      <c r="I543" s="103"/>
    </row>
    <row r="544" ht="11.25">
      <c r="I544" s="103"/>
    </row>
    <row r="545" ht="11.25">
      <c r="I545" s="103"/>
    </row>
    <row r="546" ht="11.25">
      <c r="I546" s="103"/>
    </row>
    <row r="547" ht="11.25">
      <c r="I547" s="103"/>
    </row>
    <row r="548" ht="11.25">
      <c r="I548" s="103"/>
    </row>
    <row r="549" ht="11.25">
      <c r="I549" s="103"/>
    </row>
    <row r="550" ht="11.25">
      <c r="I550" s="103"/>
    </row>
    <row r="551" ht="11.25">
      <c r="I551" s="103"/>
    </row>
    <row r="552" ht="11.25">
      <c r="I552" s="103"/>
    </row>
    <row r="553" ht="11.25">
      <c r="I553" s="103"/>
    </row>
    <row r="554" ht="11.25">
      <c r="I554" s="103"/>
    </row>
    <row r="555" ht="11.25">
      <c r="I555" s="103"/>
    </row>
    <row r="556" ht="11.25">
      <c r="I556" s="103"/>
    </row>
    <row r="557" ht="11.25">
      <c r="I557" s="103"/>
    </row>
    <row r="558" ht="11.25">
      <c r="I558" s="103"/>
    </row>
    <row r="559" ht="11.25">
      <c r="I559" s="103"/>
    </row>
    <row r="560" ht="11.25">
      <c r="I560" s="103"/>
    </row>
    <row r="561" ht="11.25">
      <c r="I561" s="103"/>
    </row>
    <row r="562" ht="11.25">
      <c r="I562" s="103"/>
    </row>
    <row r="563" ht="11.25">
      <c r="I563" s="103"/>
    </row>
    <row r="564" ht="11.25">
      <c r="I564" s="103"/>
    </row>
    <row r="565" ht="11.25">
      <c r="I565" s="103"/>
    </row>
    <row r="566" ht="11.25">
      <c r="I566" s="103"/>
    </row>
    <row r="567" ht="11.25">
      <c r="I567" s="103"/>
    </row>
    <row r="568" ht="11.25">
      <c r="I568" s="103"/>
    </row>
    <row r="569" ht="11.25">
      <c r="I569" s="103"/>
    </row>
    <row r="570" ht="11.25">
      <c r="I570" s="103"/>
    </row>
    <row r="571" ht="11.25">
      <c r="I571" s="103"/>
    </row>
    <row r="572" ht="11.25">
      <c r="I572" s="103"/>
    </row>
    <row r="573" ht="11.25">
      <c r="I573" s="103"/>
    </row>
    <row r="574" ht="11.25">
      <c r="I574" s="103"/>
    </row>
    <row r="575" ht="11.25">
      <c r="I575" s="103"/>
    </row>
    <row r="576" ht="11.25">
      <c r="I576" s="103"/>
    </row>
    <row r="577" ht="11.25">
      <c r="I577" s="103"/>
    </row>
    <row r="578" ht="11.25">
      <c r="I578" s="103"/>
    </row>
    <row r="579" ht="11.25">
      <c r="I579" s="103"/>
    </row>
    <row r="580" ht="11.25">
      <c r="I580" s="103"/>
    </row>
    <row r="581" ht="11.25">
      <c r="I581" s="103"/>
    </row>
    <row r="582" ht="11.25">
      <c r="I582" s="103"/>
    </row>
    <row r="583" ht="11.25">
      <c r="I583" s="103"/>
    </row>
    <row r="584" ht="11.25">
      <c r="I584" s="103"/>
    </row>
    <row r="585" ht="11.25">
      <c r="I585" s="103"/>
    </row>
    <row r="586" ht="11.25">
      <c r="I586" s="103"/>
    </row>
    <row r="587" ht="11.25">
      <c r="I587" s="103"/>
    </row>
    <row r="588" ht="11.25">
      <c r="I588" s="103"/>
    </row>
    <row r="589" ht="11.25">
      <c r="I589" s="103"/>
    </row>
    <row r="590" ht="11.25">
      <c r="I590" s="103"/>
    </row>
    <row r="591" ht="11.25">
      <c r="I591" s="103"/>
    </row>
    <row r="592" ht="11.25">
      <c r="I592" s="103"/>
    </row>
    <row r="593" ht="11.25">
      <c r="I593" s="103"/>
    </row>
    <row r="594" ht="11.25">
      <c r="I594" s="103"/>
    </row>
    <row r="595" ht="11.25">
      <c r="I595" s="103"/>
    </row>
    <row r="596" ht="11.25">
      <c r="I596" s="103"/>
    </row>
    <row r="597" ht="11.25">
      <c r="I597" s="103"/>
    </row>
    <row r="598" ht="11.25">
      <c r="I598" s="103"/>
    </row>
    <row r="599" ht="11.25">
      <c r="I599" s="103"/>
    </row>
    <row r="600" ht="11.25">
      <c r="I600" s="103"/>
    </row>
    <row r="601" ht="11.25">
      <c r="I601" s="103"/>
    </row>
    <row r="602" ht="11.25">
      <c r="I602" s="103"/>
    </row>
    <row r="603" ht="11.25">
      <c r="I603" s="103"/>
    </row>
    <row r="604" ht="11.25">
      <c r="I604" s="103"/>
    </row>
    <row r="605" ht="11.25">
      <c r="I605" s="103"/>
    </row>
    <row r="606" ht="11.25">
      <c r="I606" s="103"/>
    </row>
    <row r="607" ht="11.25">
      <c r="I607" s="103"/>
    </row>
    <row r="608" ht="11.25">
      <c r="I608" s="103"/>
    </row>
    <row r="609" ht="11.25">
      <c r="I609" s="103"/>
    </row>
    <row r="610" ht="11.25">
      <c r="I610" s="103"/>
    </row>
    <row r="611" ht="11.25">
      <c r="I611" s="103"/>
    </row>
    <row r="612" ht="11.25">
      <c r="I612" s="103"/>
    </row>
    <row r="613" ht="11.25">
      <c r="I613" s="103"/>
    </row>
    <row r="614" ht="11.25">
      <c r="I614" s="103"/>
    </row>
    <row r="615" ht="11.25">
      <c r="I615" s="103"/>
    </row>
    <row r="616" ht="11.25">
      <c r="I616" s="103"/>
    </row>
    <row r="617" ht="11.25">
      <c r="I617" s="103"/>
    </row>
    <row r="618" ht="11.25">
      <c r="I618" s="103"/>
    </row>
    <row r="619" ht="11.25">
      <c r="I619" s="103"/>
    </row>
    <row r="620" ht="11.25">
      <c r="I620" s="103"/>
    </row>
    <row r="621" ht="11.25">
      <c r="I621" s="103"/>
    </row>
    <row r="622" ht="11.25">
      <c r="I622" s="103"/>
    </row>
    <row r="623" ht="11.25">
      <c r="I623" s="103"/>
    </row>
    <row r="624" ht="11.25">
      <c r="I624" s="103"/>
    </row>
    <row r="625" ht="11.25">
      <c r="I625" s="103"/>
    </row>
    <row r="626" ht="11.25">
      <c r="I626" s="103"/>
    </row>
    <row r="627" ht="11.25">
      <c r="I627" s="103"/>
    </row>
    <row r="628" ht="11.25">
      <c r="I628" s="103"/>
    </row>
    <row r="629" ht="11.25">
      <c r="I629" s="103"/>
    </row>
    <row r="630" ht="11.25">
      <c r="I630" s="103"/>
    </row>
    <row r="631" ht="11.25">
      <c r="I631" s="103"/>
    </row>
    <row r="632" ht="11.25">
      <c r="I632" s="103"/>
    </row>
    <row r="633" ht="11.25">
      <c r="I633" s="103"/>
    </row>
    <row r="634" ht="11.25">
      <c r="I634" s="103"/>
    </row>
    <row r="635" ht="11.25">
      <c r="I635" s="103"/>
    </row>
    <row r="636" ht="11.25">
      <c r="I636" s="103"/>
    </row>
    <row r="637" ht="11.25">
      <c r="I637" s="103"/>
    </row>
    <row r="638" ht="11.25">
      <c r="I638" s="103"/>
    </row>
    <row r="639" ht="11.25">
      <c r="I639" s="103"/>
    </row>
    <row r="640" ht="11.25">
      <c r="I640" s="103"/>
    </row>
    <row r="641" ht="11.25">
      <c r="I641" s="103"/>
    </row>
    <row r="642" ht="11.25">
      <c r="I642" s="103"/>
    </row>
    <row r="643" ht="11.25">
      <c r="I643" s="103"/>
    </row>
    <row r="644" ht="11.25">
      <c r="I644" s="103"/>
    </row>
    <row r="645" ht="11.25">
      <c r="I645" s="103"/>
    </row>
    <row r="646" ht="11.25">
      <c r="I646" s="103"/>
    </row>
    <row r="647" ht="11.25">
      <c r="I647" s="103"/>
    </row>
    <row r="648" ht="11.25">
      <c r="I648" s="103"/>
    </row>
    <row r="649" ht="11.25">
      <c r="I649" s="103"/>
    </row>
    <row r="650" ht="11.25">
      <c r="I650" s="103"/>
    </row>
    <row r="651" ht="11.25">
      <c r="I651" s="103"/>
    </row>
    <row r="652" ht="11.25">
      <c r="I652" s="103"/>
    </row>
    <row r="653" ht="11.25">
      <c r="I653" s="103"/>
    </row>
    <row r="654" ht="11.25">
      <c r="I654" s="103"/>
    </row>
    <row r="655" ht="11.25">
      <c r="I655" s="103"/>
    </row>
    <row r="656" ht="11.25">
      <c r="I656" s="103"/>
    </row>
    <row r="657" ht="11.25">
      <c r="I657" s="103"/>
    </row>
    <row r="658" ht="11.25">
      <c r="I658" s="103"/>
    </row>
    <row r="659" ht="11.25">
      <c r="I659" s="103"/>
    </row>
    <row r="660" ht="11.25">
      <c r="I660" s="103"/>
    </row>
    <row r="661" ht="11.25">
      <c r="I661" s="103"/>
    </row>
    <row r="662" ht="11.25">
      <c r="I662" s="103"/>
    </row>
    <row r="663" ht="11.25">
      <c r="I663" s="103"/>
    </row>
    <row r="664" ht="11.25">
      <c r="I664" s="103"/>
    </row>
    <row r="665" ht="11.25">
      <c r="I665" s="103"/>
    </row>
    <row r="666" ht="11.25">
      <c r="I666" s="103"/>
    </row>
    <row r="667" ht="11.25">
      <c r="I667" s="103"/>
    </row>
    <row r="668" ht="11.25">
      <c r="I668" s="103"/>
    </row>
    <row r="669" ht="11.25">
      <c r="I669" s="103"/>
    </row>
    <row r="670" ht="11.25">
      <c r="I670" s="103"/>
    </row>
    <row r="671" ht="11.25">
      <c r="I671" s="103"/>
    </row>
    <row r="672" ht="11.25">
      <c r="I672" s="103"/>
    </row>
    <row r="673" ht="11.25">
      <c r="I673" s="103"/>
    </row>
    <row r="674" ht="11.25">
      <c r="I674" s="103"/>
    </row>
    <row r="675" ht="11.25">
      <c r="I675" s="103"/>
    </row>
    <row r="676" ht="11.25">
      <c r="I676" s="103"/>
    </row>
    <row r="677" ht="11.25">
      <c r="I677" s="103"/>
    </row>
    <row r="678" ht="11.25">
      <c r="I678" s="103"/>
    </row>
    <row r="679" ht="11.25">
      <c r="I679" s="103"/>
    </row>
    <row r="680" ht="11.25">
      <c r="I680" s="103"/>
    </row>
    <row r="681" ht="11.25">
      <c r="I681" s="103"/>
    </row>
    <row r="682" ht="11.25">
      <c r="I682" s="103"/>
    </row>
    <row r="683" ht="11.25">
      <c r="I683" s="103"/>
    </row>
    <row r="684" ht="11.25">
      <c r="I684" s="103"/>
    </row>
    <row r="685" ht="11.25">
      <c r="I685" s="103"/>
    </row>
    <row r="686" ht="11.25">
      <c r="I686" s="103"/>
    </row>
    <row r="687" ht="11.25">
      <c r="I687" s="103"/>
    </row>
    <row r="688" ht="11.25">
      <c r="I688" s="103"/>
    </row>
    <row r="689" ht="11.25">
      <c r="I689" s="103"/>
    </row>
    <row r="690" ht="11.25">
      <c r="I690" s="103"/>
    </row>
    <row r="691" ht="11.25">
      <c r="I691" s="103"/>
    </row>
    <row r="692" ht="11.25">
      <c r="I692" s="103"/>
    </row>
    <row r="693" ht="11.25">
      <c r="I693" s="103"/>
    </row>
    <row r="694" ht="11.25">
      <c r="I694" s="103"/>
    </row>
    <row r="695" ht="11.25">
      <c r="I695" s="103"/>
    </row>
    <row r="696" ht="11.25">
      <c r="I696" s="103"/>
    </row>
    <row r="697" ht="11.25">
      <c r="I697" s="103"/>
    </row>
    <row r="698" ht="11.25">
      <c r="I698" s="103"/>
    </row>
    <row r="699" ht="11.25">
      <c r="I699" s="103"/>
    </row>
    <row r="700" ht="11.25">
      <c r="I700" s="103"/>
    </row>
    <row r="701" ht="11.25">
      <c r="I701" s="103"/>
    </row>
    <row r="702" ht="11.25">
      <c r="I702" s="103"/>
    </row>
    <row r="703" ht="11.25">
      <c r="I703" s="103"/>
    </row>
    <row r="704" ht="11.25">
      <c r="I704" s="103"/>
    </row>
    <row r="705" ht="11.25">
      <c r="I705" s="103"/>
    </row>
    <row r="706" ht="11.25">
      <c r="I706" s="103"/>
    </row>
    <row r="707" ht="11.25">
      <c r="I707" s="103"/>
    </row>
    <row r="708" ht="11.25">
      <c r="I708" s="103"/>
    </row>
    <row r="709" ht="11.25">
      <c r="I709" s="103"/>
    </row>
    <row r="710" ht="11.25">
      <c r="I710" s="103"/>
    </row>
    <row r="711" ht="11.25">
      <c r="I711" s="103"/>
    </row>
    <row r="712" ht="11.25">
      <c r="I712" s="103"/>
    </row>
    <row r="713" ht="11.25">
      <c r="I713" s="103"/>
    </row>
    <row r="714" ht="11.25">
      <c r="I714" s="103"/>
    </row>
    <row r="715" ht="11.25">
      <c r="I715" s="103"/>
    </row>
    <row r="716" ht="11.25">
      <c r="I716" s="103"/>
    </row>
    <row r="717" ht="11.25">
      <c r="I717" s="103"/>
    </row>
    <row r="718" ht="11.25">
      <c r="I718" s="103"/>
    </row>
    <row r="719" ht="11.25">
      <c r="I719" s="103"/>
    </row>
    <row r="720" ht="11.25">
      <c r="I720" s="103"/>
    </row>
    <row r="721" ht="11.25">
      <c r="I721" s="103"/>
    </row>
    <row r="722" ht="11.25">
      <c r="I722" s="103"/>
    </row>
    <row r="723" ht="11.25">
      <c r="I723" s="103"/>
    </row>
    <row r="724" ht="11.25">
      <c r="I724" s="103"/>
    </row>
    <row r="725" ht="11.25">
      <c r="I725" s="103"/>
    </row>
    <row r="726" ht="11.25">
      <c r="I726" s="103"/>
    </row>
    <row r="727" ht="11.25">
      <c r="I727" s="103"/>
    </row>
    <row r="728" ht="11.25">
      <c r="I728" s="103"/>
    </row>
    <row r="729" ht="11.25">
      <c r="I729" s="103"/>
    </row>
    <row r="730" ht="11.25">
      <c r="I730" s="103"/>
    </row>
    <row r="731" ht="11.25">
      <c r="I731" s="103"/>
    </row>
    <row r="732" ht="11.25">
      <c r="I732" s="103"/>
    </row>
    <row r="733" ht="11.25">
      <c r="I733" s="103"/>
    </row>
    <row r="734" ht="11.25">
      <c r="I734" s="103"/>
    </row>
    <row r="735" ht="11.25">
      <c r="I735" s="103"/>
    </row>
    <row r="736" ht="11.25">
      <c r="I736" s="103"/>
    </row>
    <row r="737" ht="11.25">
      <c r="I737" s="103"/>
    </row>
    <row r="738" ht="11.25">
      <c r="I738" s="103"/>
    </row>
    <row r="739" ht="11.25">
      <c r="I739" s="103"/>
    </row>
    <row r="740" ht="11.25">
      <c r="I740" s="103"/>
    </row>
    <row r="741" ht="11.25">
      <c r="I741" s="103"/>
    </row>
    <row r="742" ht="11.25">
      <c r="I742" s="103"/>
    </row>
    <row r="743" ht="11.25">
      <c r="I743" s="103"/>
    </row>
    <row r="744" ht="11.25">
      <c r="I744" s="103"/>
    </row>
    <row r="745" ht="11.25">
      <c r="I745" s="103"/>
    </row>
    <row r="746" ht="11.25">
      <c r="I746" s="103"/>
    </row>
    <row r="747" ht="11.25">
      <c r="I747" s="103"/>
    </row>
    <row r="748" ht="11.25">
      <c r="I748" s="103"/>
    </row>
    <row r="749" ht="11.25">
      <c r="I749" s="103"/>
    </row>
    <row r="750" ht="11.25">
      <c r="I750" s="103"/>
    </row>
    <row r="751" ht="11.25">
      <c r="I751" s="103"/>
    </row>
    <row r="752" ht="11.25">
      <c r="I752" s="103"/>
    </row>
    <row r="753" ht="11.25">
      <c r="I753" s="103"/>
    </row>
    <row r="754" ht="11.25">
      <c r="I754" s="103"/>
    </row>
    <row r="755" ht="11.25">
      <c r="I755" s="103"/>
    </row>
    <row r="756" ht="11.25">
      <c r="I756" s="103"/>
    </row>
    <row r="757" ht="11.25">
      <c r="I757" s="103"/>
    </row>
    <row r="758" ht="11.25">
      <c r="I758" s="103"/>
    </row>
    <row r="759" ht="11.25">
      <c r="I759" s="103"/>
    </row>
    <row r="760" ht="11.25">
      <c r="I760" s="103"/>
    </row>
    <row r="761" ht="11.25">
      <c r="I761" s="103"/>
    </row>
    <row r="762" ht="11.25">
      <c r="I762" s="103"/>
    </row>
    <row r="763" ht="11.25">
      <c r="I763" s="103"/>
    </row>
    <row r="764" ht="11.25">
      <c r="I764" s="103"/>
    </row>
    <row r="765" ht="11.25">
      <c r="I765" s="103"/>
    </row>
    <row r="766" ht="11.25">
      <c r="I766" s="103"/>
    </row>
    <row r="767" ht="11.25">
      <c r="I767" s="103"/>
    </row>
    <row r="768" ht="11.25">
      <c r="I768" s="103"/>
    </row>
    <row r="769" ht="11.25">
      <c r="I769" s="103"/>
    </row>
    <row r="770" ht="11.25">
      <c r="I770" s="103"/>
    </row>
    <row r="771" ht="11.25">
      <c r="I771" s="103"/>
    </row>
    <row r="772" ht="11.25">
      <c r="I772" s="103"/>
    </row>
    <row r="773" ht="11.25">
      <c r="I773" s="103"/>
    </row>
    <row r="774" ht="11.25">
      <c r="I774" s="103"/>
    </row>
    <row r="775" ht="11.25">
      <c r="I775" s="103"/>
    </row>
    <row r="776" ht="11.25">
      <c r="I776" s="103"/>
    </row>
    <row r="777" ht="11.25">
      <c r="I777" s="103"/>
    </row>
    <row r="778" ht="11.25">
      <c r="I778" s="103"/>
    </row>
    <row r="779" ht="11.25">
      <c r="I779" s="103"/>
    </row>
    <row r="780" ht="11.25">
      <c r="I780" s="103"/>
    </row>
    <row r="781" ht="11.25">
      <c r="I781" s="103"/>
    </row>
    <row r="782" ht="11.25">
      <c r="I782" s="103"/>
    </row>
    <row r="783" ht="11.25">
      <c r="I783" s="103"/>
    </row>
    <row r="784" ht="11.25">
      <c r="I784" s="103"/>
    </row>
    <row r="785" ht="11.25">
      <c r="I785" s="103"/>
    </row>
    <row r="786" ht="11.25">
      <c r="I786" s="103"/>
    </row>
    <row r="787" ht="11.25">
      <c r="I787" s="103"/>
    </row>
    <row r="788" ht="11.25">
      <c r="I788" s="103"/>
    </row>
    <row r="789" ht="11.25">
      <c r="I789" s="103"/>
    </row>
    <row r="790" ht="11.25">
      <c r="I790" s="103"/>
    </row>
    <row r="791" ht="11.25">
      <c r="I791" s="103"/>
    </row>
    <row r="792" ht="11.25">
      <c r="I792" s="103"/>
    </row>
    <row r="793" ht="11.25">
      <c r="I793" s="103"/>
    </row>
    <row r="794" ht="11.25">
      <c r="I794" s="103"/>
    </row>
    <row r="795" ht="11.25">
      <c r="I795" s="103"/>
    </row>
    <row r="796" ht="11.25">
      <c r="I796" s="103"/>
    </row>
    <row r="797" ht="11.25">
      <c r="I797" s="103"/>
    </row>
    <row r="798" ht="11.25">
      <c r="I798" s="103"/>
    </row>
    <row r="799" ht="11.25">
      <c r="I799" s="103"/>
    </row>
    <row r="800" ht="11.25">
      <c r="I800" s="103"/>
    </row>
    <row r="801" ht="11.25">
      <c r="I801" s="103"/>
    </row>
    <row r="802" ht="11.25">
      <c r="I802" s="103"/>
    </row>
    <row r="803" ht="11.25">
      <c r="I803" s="103"/>
    </row>
    <row r="804" ht="11.25">
      <c r="I804" s="103"/>
    </row>
    <row r="805" ht="11.25">
      <c r="I805" s="103"/>
    </row>
    <row r="806" ht="11.25">
      <c r="I806" s="103"/>
    </row>
    <row r="807" ht="11.25">
      <c r="I807" s="103"/>
    </row>
    <row r="808" ht="11.25">
      <c r="I808" s="103"/>
    </row>
    <row r="809" ht="11.25">
      <c r="I809" s="103"/>
    </row>
    <row r="810" ht="11.25">
      <c r="I810" s="103"/>
    </row>
    <row r="811" ht="11.25">
      <c r="I811" s="103"/>
    </row>
    <row r="812" ht="11.25">
      <c r="I812" s="103"/>
    </row>
    <row r="813" ht="11.25">
      <c r="I813" s="103"/>
    </row>
    <row r="814" ht="11.25">
      <c r="I814" s="103"/>
    </row>
    <row r="815" ht="11.25">
      <c r="I815" s="103"/>
    </row>
    <row r="816" ht="11.25">
      <c r="I816" s="103"/>
    </row>
    <row r="817" ht="11.25">
      <c r="I817" s="103"/>
    </row>
    <row r="818" ht="11.25">
      <c r="I818" s="103"/>
    </row>
    <row r="819" ht="11.25">
      <c r="I819" s="103"/>
    </row>
    <row r="820" ht="11.25">
      <c r="I820" s="103"/>
    </row>
    <row r="821" ht="11.25">
      <c r="I821" s="103"/>
    </row>
    <row r="822" ht="11.25">
      <c r="I822" s="103"/>
    </row>
    <row r="823" ht="11.25">
      <c r="I823" s="103"/>
    </row>
    <row r="824" ht="11.25">
      <c r="I824" s="103"/>
    </row>
    <row r="825" ht="11.25">
      <c r="I825" s="103"/>
    </row>
    <row r="826" ht="11.25">
      <c r="I826" s="103"/>
    </row>
    <row r="827" ht="11.25">
      <c r="I827" s="103"/>
    </row>
    <row r="828" ht="11.25">
      <c r="I828" s="103"/>
    </row>
    <row r="829" ht="11.25">
      <c r="I829" s="103"/>
    </row>
    <row r="830" ht="11.25">
      <c r="I830" s="103"/>
    </row>
    <row r="831" ht="11.25">
      <c r="I831" s="103"/>
    </row>
    <row r="832" ht="11.25">
      <c r="I832" s="103"/>
    </row>
    <row r="833" ht="11.25">
      <c r="I833" s="103"/>
    </row>
  </sheetData>
  <mergeCells count="10">
    <mergeCell ref="A1:M1"/>
    <mergeCell ref="A30:B30"/>
    <mergeCell ref="A3:A4"/>
    <mergeCell ref="B3:B4"/>
    <mergeCell ref="K3:K4"/>
    <mergeCell ref="L3:L4"/>
    <mergeCell ref="C33:E33"/>
    <mergeCell ref="C34:E34"/>
    <mergeCell ref="F38:H38"/>
    <mergeCell ref="F39:H39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Пресс-секретарь</cp:lastModifiedBy>
  <cp:lastPrinted>2009-06-29T05:01:05Z</cp:lastPrinted>
  <dcterms:created xsi:type="dcterms:W3CDTF">2007-07-17T04:31:37Z</dcterms:created>
  <dcterms:modified xsi:type="dcterms:W3CDTF">2009-11-24T11:04:28Z</dcterms:modified>
  <cp:category/>
  <cp:version/>
  <cp:contentType/>
  <cp:contentStatus/>
</cp:coreProperties>
</file>