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75" windowHeight="9495" tabRatio="469" activeTab="0"/>
  </bookViews>
  <sheets>
    <sheet name="Свод" sheetId="1" r:id="rId1"/>
  </sheets>
  <definedNames>
    <definedName name="А2">#REF!</definedName>
    <definedName name="_xlnm.Print_Area" localSheetId="0">'Свод'!$A$1:$Z$181</definedName>
  </definedNames>
  <calcPr fullCalcOnLoad="1"/>
</workbook>
</file>

<file path=xl/sharedStrings.xml><?xml version="1.0" encoding="utf-8"?>
<sst xmlns="http://schemas.openxmlformats.org/spreadsheetml/2006/main" count="224" uniqueCount="187">
  <si>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</si>
  <si>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</si>
  <si>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</si>
  <si>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</si>
  <si>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</si>
  <si>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</si>
  <si>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</si>
  <si>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</si>
  <si>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</si>
  <si>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</si>
  <si>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</si>
  <si>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</si>
  <si>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</si>
  <si>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</si>
  <si>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</si>
  <si>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</si>
  <si>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</si>
  <si>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</si>
  <si>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</si>
  <si>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</si>
  <si>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</si>
  <si>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</si>
  <si>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</si>
  <si>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</si>
  <si>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</si>
  <si>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</si>
  <si>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</si>
  <si>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</si>
  <si>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</si>
  <si>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</si>
  <si>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</si>
  <si>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</si>
  <si>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</si>
  <si>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</si>
  <si>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</si>
  <si>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</si>
  <si>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</si>
  <si>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</si>
  <si>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</si>
  <si>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</si>
  <si>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</si>
  <si>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</si>
  <si>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</si>
  <si>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</si>
  <si>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</si>
  <si>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</si>
  <si>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</si>
  <si>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</si>
  <si>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</si>
  <si>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</si>
  <si>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</si>
  <si>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</si>
  <si>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</si>
  <si>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</si>
  <si>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</si>
  <si>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</si>
  <si>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</si>
  <si>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</si>
  <si>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</si>
  <si>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</si>
  <si>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</si>
  <si>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</si>
  <si>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</si>
  <si>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</si>
  <si>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</si>
  <si>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</si>
  <si>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План уборки зерновых и зернобобовых культур, га</t>
  </si>
  <si>
    <t>Скошено зерновых и зернобобовых культур (без кукурузы),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</si>
  <si>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</si>
  <si>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</si>
  <si>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</si>
  <si>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</si>
  <si>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</si>
  <si>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</si>
  <si>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</si>
  <si>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</si>
  <si>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</si>
  <si>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</si>
  <si>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</si>
  <si>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</si>
  <si>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</si>
  <si>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</si>
  <si>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</si>
  <si>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</si>
  <si>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</si>
  <si>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</si>
  <si>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</si>
  <si>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</si>
  <si>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</si>
  <si>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</si>
  <si>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</si>
  <si>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</si>
  <si>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</si>
  <si>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</si>
  <si>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</si>
  <si>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</si>
  <si>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</si>
  <si>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</si>
  <si>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</si>
  <si>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</si>
  <si>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</si>
  <si>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</si>
  <si>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</si>
  <si>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</si>
  <si>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</si>
  <si>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</si>
  <si>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</si>
  <si>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</si>
  <si>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</si>
  <si>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</si>
  <si>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</si>
  <si>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</si>
  <si>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</si>
  <si>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</si>
  <si>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</si>
  <si>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</si>
  <si>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</si>
  <si>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</si>
  <si>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</si>
  <si>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</si>
  <si>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</si>
  <si>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</si>
  <si>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</si>
  <si>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</si>
  <si>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</si>
  <si>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</si>
  <si>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</si>
  <si>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</si>
  <si>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</si>
  <si>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</si>
  <si>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</si>
  <si>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</si>
  <si>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</si>
  <si>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</si>
  <si>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в т.ч. пшеница</t>
  </si>
  <si>
    <t xml:space="preserve">          рожь</t>
  </si>
  <si>
    <t>Поголовье скота (без свиней птицы), усл.голов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</si>
  <si>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</si>
  <si>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</si>
  <si>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</si>
  <si>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</si>
  <si>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</si>
  <si>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</si>
  <si>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На соответ. период 2011 г.</t>
  </si>
  <si>
    <t>Всего период 2012 г.</t>
  </si>
  <si>
    <t>Посеяно яровых зерновых и зернобобовых культур  (без учета площади пересева), га</t>
  </si>
  <si>
    <t>На соответ. период 2010 г.</t>
  </si>
  <si>
    <t>Всего зерновых и зернобобовых культур, га</t>
  </si>
  <si>
    <t>Скошено многолетних трав первым укосом, га</t>
  </si>
  <si>
    <t>Скошено многолетних трав вторым укосом, га</t>
  </si>
  <si>
    <t>Заготовлено соломы, тонн</t>
  </si>
  <si>
    <t>Всего зерновых и зернобобовых культур в 2011 г., га</t>
  </si>
  <si>
    <t>+, -</t>
  </si>
  <si>
    <t>Обмолочено на прошлую дату</t>
  </si>
  <si>
    <t>Среднесуточный обмолот</t>
  </si>
  <si>
    <t>Убрано кукурузы на силос, га</t>
  </si>
  <si>
    <t>уборка завершена</t>
  </si>
  <si>
    <t>Проблемные хозяйства:</t>
  </si>
  <si>
    <t xml:space="preserve"> им. Мичурина, им. Чапаева</t>
  </si>
  <si>
    <t>вышли на сев озимых</t>
  </si>
  <si>
    <t>им. Калинина</t>
  </si>
  <si>
    <t>приступили к уборке картофеля</t>
  </si>
  <si>
    <t>Мариинско-Посадский</t>
  </si>
  <si>
    <t>Площадь уборки картофеля, га</t>
  </si>
  <si>
    <t>Количество привлеченных людей</t>
  </si>
  <si>
    <t xml:space="preserve">          тритикале</t>
  </si>
  <si>
    <t>Площадь уборки овощей, га</t>
  </si>
  <si>
    <t>Площадь уборки сахарной свеклы, га</t>
  </si>
  <si>
    <t>Площадь уборки кукурузы на силос, га</t>
  </si>
  <si>
    <t>Куснар, КФХ Федоров</t>
  </si>
  <si>
    <t>Куснар, КФХ Сорокина, КФХ Марьянцева</t>
  </si>
  <si>
    <t>КФХ Журавлев, Исаев, Узянов, Волков</t>
  </si>
  <si>
    <t>Исток, Весна</t>
  </si>
  <si>
    <t>им. Ильича</t>
  </si>
  <si>
    <t>Гигант, КФХ Степанова, Янмурзино, Нива, Караево</t>
  </si>
  <si>
    <t>Аленушка, Комбинат</t>
  </si>
  <si>
    <t>ФГУП "Ударник", ООО "ДаАн", ООО "ВаСем", КФХ Горбунов В.В.</t>
  </si>
  <si>
    <t>Восток, КФХ Иванов, Урожай, АСК, Картофель и овощи, Пайгас, КФХ Хайрутдинов, КФХ Самарина</t>
  </si>
  <si>
    <t>Туруновский, Кадыково</t>
  </si>
  <si>
    <t>Свет, Янгорчино, Хонзор, Знамя, Санары, Мураты, Агрохмель, Компания Агро, Семеновод, КФХ Игнатьева</t>
  </si>
  <si>
    <t>КФХ Федорова</t>
  </si>
  <si>
    <t>Дружба</t>
  </si>
  <si>
    <t>Не закончили уборку картофеля, количество хозяйств</t>
  </si>
  <si>
    <t>работало комбайнов на уборке сах свеклы (свои/привлеченные)</t>
  </si>
  <si>
    <t>кукуруза -зерно (Вурнарский район): убранная площадь - 477 га, вал.сбор - 2005 т, ур-сть - 42 ц/га</t>
  </si>
  <si>
    <t>3</t>
  </si>
  <si>
    <t>Информация о сельскохозяйственных работах по состоянию на 1 ноября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</si>
</sst>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7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5" fillId="0" borderId="13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5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165" fontId="8" fillId="0" borderId="13" xfId="55" applyNumberFormat="1" applyFont="1" applyFill="1" applyBorder="1" applyAlignment="1">
      <alignment horizontal="center" vertical="center" wrapText="1"/>
    </xf>
    <xf numFmtId="166" fontId="6" fillId="0" borderId="12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9" fontId="6" fillId="0" borderId="12" xfId="55" applyNumberFormat="1" applyFont="1" applyFill="1" applyBorder="1" applyAlignment="1">
      <alignment horizontal="center"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5" fontId="6" fillId="0" borderId="12" xfId="55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5" fontId="7" fillId="0" borderId="14" xfId="55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 wrapText="1"/>
    </xf>
    <xf numFmtId="165" fontId="14" fillId="0" borderId="12" xfId="0" applyNumberFormat="1" applyFont="1" applyFill="1" applyBorder="1" applyAlignment="1">
      <alignment horizontal="right" vertical="center"/>
    </xf>
    <xf numFmtId="0" fontId="14" fillId="0" borderId="12" xfId="55" applyNumberFormat="1" applyFont="1" applyFill="1" applyBorder="1" applyAlignment="1">
      <alignment horizontal="right" vertical="center"/>
    </xf>
    <xf numFmtId="0" fontId="7" fillId="0" borderId="12" xfId="55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5" fillId="0" borderId="12" xfId="55" applyNumberFormat="1" applyFont="1" applyFill="1" applyBorder="1" applyAlignment="1">
      <alignment horizontal="right" vertical="center"/>
    </xf>
    <xf numFmtId="1" fontId="5" fillId="0" borderId="12" xfId="55" applyNumberFormat="1" applyFont="1" applyFill="1" applyBorder="1" applyAlignment="1">
      <alignment horizontal="right" vertical="center"/>
    </xf>
    <xf numFmtId="1" fontId="7" fillId="0" borderId="12" xfId="55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right" vertical="center"/>
    </xf>
    <xf numFmtId="165" fontId="6" fillId="0" borderId="13" xfId="55" applyNumberFormat="1" applyFont="1" applyFill="1" applyBorder="1" applyAlignment="1">
      <alignment horizontal="right" vertical="center" wrapText="1"/>
    </xf>
    <xf numFmtId="165" fontId="7" fillId="0" borderId="13" xfId="55" applyNumberFormat="1" applyFont="1" applyFill="1" applyBorder="1" applyAlignment="1">
      <alignment horizontal="right" vertical="center" wrapText="1"/>
    </xf>
    <xf numFmtId="0" fontId="7" fillId="0" borderId="13" xfId="55" applyNumberFormat="1" applyFont="1" applyFill="1" applyBorder="1" applyAlignment="1">
      <alignment horizontal="right" vertical="center" wrapText="1"/>
    </xf>
    <xf numFmtId="0" fontId="7" fillId="33" borderId="12" xfId="55" applyNumberFormat="1" applyFont="1" applyFill="1" applyBorder="1" applyAlignment="1">
      <alignment horizontal="right" vertical="center"/>
    </xf>
    <xf numFmtId="0" fontId="6" fillId="0" borderId="12" xfId="55" applyNumberFormat="1" applyFont="1" applyFill="1" applyBorder="1" applyAlignment="1">
      <alignment horizontal="right" vertical="center"/>
    </xf>
    <xf numFmtId="1" fontId="7" fillId="33" borderId="12" xfId="55" applyNumberFormat="1" applyFont="1" applyFill="1" applyBorder="1" applyAlignment="1">
      <alignment horizontal="right" vertical="center"/>
    </xf>
    <xf numFmtId="1" fontId="6" fillId="0" borderId="12" xfId="55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9" fontId="7" fillId="0" borderId="12" xfId="55" applyNumberFormat="1" applyFont="1" applyFill="1" applyBorder="1" applyAlignment="1">
      <alignment horizontal="right" vertical="center" wrapText="1"/>
    </xf>
    <xf numFmtId="166" fontId="6" fillId="0" borderId="13" xfId="0" applyNumberFormat="1" applyFont="1" applyFill="1" applyBorder="1" applyAlignment="1">
      <alignment horizontal="right" vertical="center" wrapText="1"/>
    </xf>
    <xf numFmtId="166" fontId="7" fillId="0" borderId="13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165" fontId="14" fillId="0" borderId="12" xfId="55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right" vertical="center"/>
    </xf>
    <xf numFmtId="165" fontId="8" fillId="0" borderId="12" xfId="55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wrapText="1"/>
    </xf>
    <xf numFmtId="0" fontId="7" fillId="34" borderId="12" xfId="55" applyNumberFormat="1" applyFont="1" applyFill="1" applyBorder="1" applyAlignment="1">
      <alignment horizontal="right" vertical="center"/>
    </xf>
    <xf numFmtId="165" fontId="7" fillId="34" borderId="12" xfId="0" applyNumberFormat="1" applyFont="1" applyFill="1" applyBorder="1" applyAlignment="1">
      <alignment horizontal="right" vertical="center"/>
    </xf>
    <xf numFmtId="164" fontId="7" fillId="34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/>
    </xf>
    <xf numFmtId="3" fontId="7" fillId="0" borderId="12" xfId="55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83"/>
  <sheetViews>
    <sheetView tabSelected="1" view="pageBreakPreview" zoomScale="60" zoomScaleNormal="50" zoomScalePageLayoutView="82" workbookViewId="0" topLeftCell="A1">
      <pane xSplit="5" ySplit="6" topLeftCell="F9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27" sqref="T127"/>
    </sheetView>
  </sheetViews>
  <sheetFormatPr defaultColWidth="9.00390625" defaultRowHeight="12.75" outlineLevelRow="2"/>
  <cols>
    <col min="1" max="1" width="75.25390625" style="5" customWidth="1"/>
    <col min="2" max="2" width="14.875" style="2" customWidth="1"/>
    <col min="3" max="3" width="16.125" style="4" customWidth="1"/>
    <col min="4" max="4" width="16.375" style="4" customWidth="1"/>
    <col min="5" max="5" width="16.375" style="4" hidden="1" customWidth="1"/>
    <col min="6" max="8" width="12.00390625" style="49" customWidth="1"/>
    <col min="9" max="9" width="13.25390625" style="49" customWidth="1"/>
    <col min="10" max="12" width="12.00390625" style="49" customWidth="1"/>
    <col min="13" max="13" width="13.125" style="49" customWidth="1"/>
    <col min="14" max="14" width="14.75390625" style="49" customWidth="1"/>
    <col min="15" max="20" width="12.00390625" style="49" customWidth="1"/>
    <col min="21" max="21" width="12.75390625" style="49" customWidth="1"/>
    <col min="22" max="23" width="12.00390625" style="49" customWidth="1"/>
    <col min="24" max="24" width="13.875" style="49" customWidth="1"/>
    <col min="25" max="25" width="12.75390625" style="49" customWidth="1"/>
    <col min="26" max="26" width="12.00390625" style="49" customWidth="1"/>
    <col min="27" max="39" width="9.125" style="49" customWidth="1"/>
    <col min="40" max="16384" width="9.125" style="2" customWidth="1"/>
  </cols>
  <sheetData>
    <row r="1" spans="1:26" ht="26.25">
      <c r="A1" s="1"/>
      <c r="B1" s="1"/>
      <c r="C1" s="6"/>
      <c r="D1" s="6"/>
      <c r="E1" s="6"/>
      <c r="Z1" s="56"/>
    </row>
    <row r="2" spans="1:39" s="3" customFormat="1" ht="39" customHeight="1">
      <c r="A2" s="124" t="s">
        <v>186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s="3" customFormat="1" ht="0.75" customHeight="1" thickBot="1">
      <c r="A3" s="26" t="s">
        <v>47</v>
      </c>
      <c r="B3" s="26"/>
      <c r="C3" s="26"/>
      <c r="D3" s="26"/>
      <c r="E3" s="26"/>
      <c r="F3" s="26"/>
      <c r="G3" s="26"/>
      <c r="H3" s="26" t="s">
        <v>22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 t="s">
        <v>21</v>
      </c>
      <c r="Z3" s="2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4" customFormat="1" ht="21" customHeight="1" thickBot="1">
      <c r="A4" s="125" t="s">
        <v>19</v>
      </c>
      <c r="B4" s="128" t="s">
        <v>146</v>
      </c>
      <c r="C4" s="128" t="s">
        <v>143</v>
      </c>
      <c r="D4" s="131" t="s">
        <v>144</v>
      </c>
      <c r="E4" s="137" t="s">
        <v>138</v>
      </c>
      <c r="F4" s="134" t="s">
        <v>23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  <c r="AA4" s="11"/>
      <c r="AB4" s="11"/>
      <c r="AC4" s="11"/>
      <c r="AD4" s="11"/>
      <c r="AE4" s="11"/>
      <c r="AF4" s="6"/>
      <c r="AG4" s="6"/>
      <c r="AH4" s="11"/>
      <c r="AI4" s="11"/>
      <c r="AJ4" s="11"/>
      <c r="AK4" s="11"/>
      <c r="AL4" s="11"/>
      <c r="AM4" s="11"/>
    </row>
    <row r="5" spans="1:33" s="11" customFormat="1" ht="120" customHeight="1">
      <c r="A5" s="126"/>
      <c r="B5" s="129"/>
      <c r="C5" s="129"/>
      <c r="D5" s="132"/>
      <c r="E5" s="138"/>
      <c r="F5" s="122" t="s">
        <v>0</v>
      </c>
      <c r="G5" s="122" t="s">
        <v>1</v>
      </c>
      <c r="H5" s="122" t="s">
        <v>2</v>
      </c>
      <c r="I5" s="122" t="s">
        <v>3</v>
      </c>
      <c r="J5" s="122" t="s">
        <v>4</v>
      </c>
      <c r="K5" s="122" t="s">
        <v>5</v>
      </c>
      <c r="L5" s="122" t="s">
        <v>6</v>
      </c>
      <c r="M5" s="122" t="s">
        <v>7</v>
      </c>
      <c r="N5" s="122" t="s">
        <v>8</v>
      </c>
      <c r="O5" s="122" t="s">
        <v>9</v>
      </c>
      <c r="P5" s="122" t="s">
        <v>162</v>
      </c>
      <c r="Q5" s="122" t="s">
        <v>10</v>
      </c>
      <c r="R5" s="122" t="s">
        <v>11</v>
      </c>
      <c r="S5" s="122" t="s">
        <v>12</v>
      </c>
      <c r="T5" s="122" t="s">
        <v>13</v>
      </c>
      <c r="U5" s="122" t="s">
        <v>14</v>
      </c>
      <c r="V5" s="122" t="s">
        <v>15</v>
      </c>
      <c r="W5" s="122" t="s">
        <v>16</v>
      </c>
      <c r="X5" s="122" t="s">
        <v>17</v>
      </c>
      <c r="Y5" s="122" t="s">
        <v>18</v>
      </c>
      <c r="Z5" s="122" t="s">
        <v>24</v>
      </c>
      <c r="AF5" s="6"/>
      <c r="AG5" s="6"/>
    </row>
    <row r="6" spans="1:33" s="11" customFormat="1" ht="68.25" customHeight="1" thickBot="1">
      <c r="A6" s="127"/>
      <c r="B6" s="130"/>
      <c r="C6" s="130"/>
      <c r="D6" s="133"/>
      <c r="E6" s="139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F6" s="6"/>
      <c r="AG6" s="6"/>
    </row>
    <row r="7" spans="1:26" s="11" customFormat="1" ht="32.25" customHeight="1" hidden="1">
      <c r="A7" s="34" t="s">
        <v>139</v>
      </c>
      <c r="B7" s="17">
        <v>46144</v>
      </c>
      <c r="C7" s="17">
        <v>47439</v>
      </c>
      <c r="D7" s="17">
        <f>SUM(F7:Z7)</f>
        <v>48168</v>
      </c>
      <c r="E7" s="19">
        <f>D7/C7</f>
        <v>1.0153671030165055</v>
      </c>
      <c r="F7" s="18">
        <v>2171</v>
      </c>
      <c r="G7" s="18">
        <v>1950</v>
      </c>
      <c r="H7" s="18">
        <v>3376</v>
      </c>
      <c r="I7" s="18">
        <v>2414</v>
      </c>
      <c r="J7" s="18">
        <v>1579</v>
      </c>
      <c r="K7" s="18">
        <v>2007</v>
      </c>
      <c r="L7" s="18">
        <v>2254</v>
      </c>
      <c r="M7" s="18">
        <v>2617</v>
      </c>
      <c r="N7" s="18">
        <v>2342</v>
      </c>
      <c r="O7" s="18">
        <v>1215</v>
      </c>
      <c r="P7" s="18">
        <v>1134</v>
      </c>
      <c r="Q7" s="18">
        <v>2878</v>
      </c>
      <c r="R7" s="18">
        <v>2392</v>
      </c>
      <c r="S7" s="18">
        <v>2871</v>
      </c>
      <c r="T7" s="18">
        <v>3112</v>
      </c>
      <c r="U7" s="18">
        <v>2267</v>
      </c>
      <c r="V7" s="18">
        <v>2041</v>
      </c>
      <c r="W7" s="18">
        <v>777</v>
      </c>
      <c r="X7" s="18">
        <v>2598</v>
      </c>
      <c r="Y7" s="18">
        <v>3778</v>
      </c>
      <c r="Z7" s="18">
        <v>2395</v>
      </c>
    </row>
    <row r="8" spans="1:26" s="28" customFormat="1" ht="22.5" customHeight="1" hidden="1">
      <c r="A8" s="9" t="s">
        <v>132</v>
      </c>
      <c r="B8" s="17">
        <v>49749</v>
      </c>
      <c r="C8" s="17">
        <v>46685</v>
      </c>
      <c r="D8" s="17">
        <f>SUM(F8:Z8)</f>
        <v>50094</v>
      </c>
      <c r="E8" s="19">
        <f>D8/C8</f>
        <v>1.0730213130555852</v>
      </c>
      <c r="F8" s="18">
        <v>2171</v>
      </c>
      <c r="G8" s="18">
        <v>2000</v>
      </c>
      <c r="H8" s="18">
        <v>3640</v>
      </c>
      <c r="I8" s="18">
        <v>2878</v>
      </c>
      <c r="J8" s="18">
        <v>1608</v>
      </c>
      <c r="K8" s="18">
        <v>2398</v>
      </c>
      <c r="L8" s="18">
        <v>2254</v>
      </c>
      <c r="M8" s="18">
        <v>2746</v>
      </c>
      <c r="N8" s="18">
        <v>2178</v>
      </c>
      <c r="O8" s="18">
        <v>1206</v>
      </c>
      <c r="P8" s="18">
        <v>1188</v>
      </c>
      <c r="Q8" s="18">
        <v>2878</v>
      </c>
      <c r="R8" s="18">
        <v>2606</v>
      </c>
      <c r="S8" s="18">
        <v>2875</v>
      </c>
      <c r="T8" s="18">
        <v>3101</v>
      </c>
      <c r="U8" s="18">
        <v>2231</v>
      </c>
      <c r="V8" s="18">
        <v>2280</v>
      </c>
      <c r="W8" s="18">
        <v>664</v>
      </c>
      <c r="X8" s="18">
        <v>2598</v>
      </c>
      <c r="Y8" s="18">
        <v>4078</v>
      </c>
      <c r="Z8" s="18">
        <v>2516</v>
      </c>
    </row>
    <row r="9" spans="1:26" s="28" customFormat="1" ht="29.25" customHeight="1" hidden="1">
      <c r="A9" s="15" t="s">
        <v>94</v>
      </c>
      <c r="B9" s="35">
        <f>B8/B7</f>
        <v>1.078125</v>
      </c>
      <c r="C9" s="35">
        <f aca="true" t="shared" si="0" ref="C9:Z9">C8/C7</f>
        <v>0.9841059044246295</v>
      </c>
      <c r="D9" s="35">
        <f t="shared" si="0"/>
        <v>1.039985052316891</v>
      </c>
      <c r="E9" s="35">
        <f t="shared" si="0"/>
        <v>1.0567816407167394</v>
      </c>
      <c r="F9" s="36">
        <f t="shared" si="0"/>
        <v>1</v>
      </c>
      <c r="G9" s="36">
        <f t="shared" si="0"/>
        <v>1.0256410256410255</v>
      </c>
      <c r="H9" s="36">
        <f t="shared" si="0"/>
        <v>1.0781990521327014</v>
      </c>
      <c r="I9" s="36">
        <f t="shared" si="0"/>
        <v>1.192212096106048</v>
      </c>
      <c r="J9" s="36">
        <f t="shared" si="0"/>
        <v>1.0183660544648512</v>
      </c>
      <c r="K9" s="36">
        <f t="shared" si="0"/>
        <v>1.1948181365221724</v>
      </c>
      <c r="L9" s="36">
        <f t="shared" si="0"/>
        <v>1</v>
      </c>
      <c r="M9" s="36">
        <f t="shared" si="0"/>
        <v>1.0492930836836072</v>
      </c>
      <c r="N9" s="36">
        <f t="shared" si="0"/>
        <v>0.9299743808710503</v>
      </c>
      <c r="O9" s="36">
        <f t="shared" si="0"/>
        <v>0.9925925925925926</v>
      </c>
      <c r="P9" s="36">
        <f t="shared" si="0"/>
        <v>1.0476190476190477</v>
      </c>
      <c r="Q9" s="36">
        <f t="shared" si="0"/>
        <v>1</v>
      </c>
      <c r="R9" s="36">
        <f t="shared" si="0"/>
        <v>1.089464882943144</v>
      </c>
      <c r="S9" s="36">
        <f t="shared" si="0"/>
        <v>1.0013932427725531</v>
      </c>
      <c r="T9" s="36">
        <f t="shared" si="0"/>
        <v>0.99646529562982</v>
      </c>
      <c r="U9" s="36">
        <f t="shared" si="0"/>
        <v>0.984119982355536</v>
      </c>
      <c r="V9" s="36">
        <f t="shared" si="0"/>
        <v>1.1170994610485057</v>
      </c>
      <c r="W9" s="36">
        <f t="shared" si="0"/>
        <v>0.8545688545688546</v>
      </c>
      <c r="X9" s="36">
        <f t="shared" si="0"/>
        <v>1</v>
      </c>
      <c r="Y9" s="36">
        <f t="shared" si="0"/>
        <v>1.0794070937003706</v>
      </c>
      <c r="Z9" s="36">
        <f t="shared" si="0"/>
        <v>1.0505219206680585</v>
      </c>
    </row>
    <row r="10" spans="1:26" s="28" customFormat="1" ht="29.25" customHeight="1" hidden="1">
      <c r="A10" s="9" t="s">
        <v>96</v>
      </c>
      <c r="B10" s="17">
        <v>43339</v>
      </c>
      <c r="C10" s="17">
        <v>41601</v>
      </c>
      <c r="D10" s="17">
        <f>SUM(F10:Z10)</f>
        <v>43846</v>
      </c>
      <c r="E10" s="19">
        <f>D10/C10</f>
        <v>1.0539650489170933</v>
      </c>
      <c r="F10" s="18">
        <v>1843</v>
      </c>
      <c r="G10" s="18">
        <v>1668</v>
      </c>
      <c r="H10" s="18">
        <v>3384</v>
      </c>
      <c r="I10" s="18">
        <v>2731</v>
      </c>
      <c r="J10" s="18">
        <v>1309</v>
      </c>
      <c r="K10" s="18">
        <v>1932</v>
      </c>
      <c r="L10" s="18">
        <v>2015</v>
      </c>
      <c r="M10" s="18">
        <v>2379</v>
      </c>
      <c r="N10" s="18">
        <v>1875</v>
      </c>
      <c r="O10" s="18">
        <v>984</v>
      </c>
      <c r="P10" s="18">
        <v>1025</v>
      </c>
      <c r="Q10" s="18">
        <v>2432</v>
      </c>
      <c r="R10" s="18">
        <v>2353</v>
      </c>
      <c r="S10" s="18">
        <v>2511</v>
      </c>
      <c r="T10" s="18">
        <v>2779</v>
      </c>
      <c r="U10" s="18">
        <v>1933</v>
      </c>
      <c r="V10" s="18">
        <v>2057</v>
      </c>
      <c r="W10" s="18">
        <v>405</v>
      </c>
      <c r="X10" s="18">
        <v>2020</v>
      </c>
      <c r="Y10" s="18">
        <v>3929</v>
      </c>
      <c r="Z10" s="18">
        <v>2282</v>
      </c>
    </row>
    <row r="11" spans="1:26" s="28" customFormat="1" ht="29.25" customHeight="1" hidden="1">
      <c r="A11" s="9" t="s">
        <v>97</v>
      </c>
      <c r="B11" s="35">
        <f>B10/B8</f>
        <v>0.8711531890088243</v>
      </c>
      <c r="C11" s="35">
        <f aca="true" t="shared" si="1" ref="C11:Z11">C10/C8</f>
        <v>0.8910999250294527</v>
      </c>
      <c r="D11" s="35">
        <f t="shared" si="1"/>
        <v>0.8752744839701362</v>
      </c>
      <c r="E11" s="35">
        <f t="shared" si="1"/>
        <v>0.982240553932497</v>
      </c>
      <c r="F11" s="36">
        <f t="shared" si="1"/>
        <v>0.8489175495163519</v>
      </c>
      <c r="G11" s="36">
        <f t="shared" si="1"/>
        <v>0.834</v>
      </c>
      <c r="H11" s="36">
        <f t="shared" si="1"/>
        <v>0.9296703296703297</v>
      </c>
      <c r="I11" s="36">
        <f t="shared" si="1"/>
        <v>0.9489228630993746</v>
      </c>
      <c r="J11" s="36">
        <f t="shared" si="1"/>
        <v>0.8140547263681592</v>
      </c>
      <c r="K11" s="36">
        <f t="shared" si="1"/>
        <v>0.8056713928273561</v>
      </c>
      <c r="L11" s="36">
        <f t="shared" si="1"/>
        <v>0.8939662821650399</v>
      </c>
      <c r="M11" s="36">
        <f t="shared" si="1"/>
        <v>0.8663510560815731</v>
      </c>
      <c r="N11" s="36">
        <f t="shared" si="1"/>
        <v>0.8608815426997245</v>
      </c>
      <c r="O11" s="36">
        <f t="shared" si="1"/>
        <v>0.8159203980099502</v>
      </c>
      <c r="P11" s="36">
        <f t="shared" si="1"/>
        <v>0.8627946127946128</v>
      </c>
      <c r="Q11" s="36">
        <f t="shared" si="1"/>
        <v>0.8450312717164697</v>
      </c>
      <c r="R11" s="36">
        <f t="shared" si="1"/>
        <v>0.9029163468917882</v>
      </c>
      <c r="S11" s="36">
        <f t="shared" si="1"/>
        <v>0.8733913043478261</v>
      </c>
      <c r="T11" s="36">
        <f t="shared" si="1"/>
        <v>0.8961625282167043</v>
      </c>
      <c r="U11" s="36">
        <f t="shared" si="1"/>
        <v>0.8664276109367997</v>
      </c>
      <c r="V11" s="36">
        <f t="shared" si="1"/>
        <v>0.9021929824561403</v>
      </c>
      <c r="W11" s="36">
        <f t="shared" si="1"/>
        <v>0.6099397590361446</v>
      </c>
      <c r="X11" s="36">
        <f t="shared" si="1"/>
        <v>0.7775211701308699</v>
      </c>
      <c r="Y11" s="36">
        <f t="shared" si="1"/>
        <v>0.9634624816086317</v>
      </c>
      <c r="Z11" s="36">
        <f t="shared" si="1"/>
        <v>0.9069952305246423</v>
      </c>
    </row>
    <row r="12" spans="1:26" s="28" customFormat="1" ht="29.25" customHeight="1" hidden="1">
      <c r="A12" s="15" t="s">
        <v>28</v>
      </c>
      <c r="B12" s="17">
        <v>19232</v>
      </c>
      <c r="C12" s="17">
        <v>10878</v>
      </c>
      <c r="D12" s="17">
        <f>SUM(F12:Z12)</f>
        <v>20299</v>
      </c>
      <c r="E12" s="19">
        <f>D12/C12</f>
        <v>1.866059937488509</v>
      </c>
      <c r="F12" s="29">
        <v>216</v>
      </c>
      <c r="G12" s="29">
        <v>775</v>
      </c>
      <c r="H12" s="29">
        <v>1728</v>
      </c>
      <c r="I12" s="29">
        <v>2135</v>
      </c>
      <c r="J12" s="29">
        <v>235</v>
      </c>
      <c r="K12" s="29">
        <v>1307</v>
      </c>
      <c r="L12" s="29">
        <v>958</v>
      </c>
      <c r="M12" s="29">
        <v>1200</v>
      </c>
      <c r="N12" s="29">
        <v>569</v>
      </c>
      <c r="O12" s="29">
        <v>150</v>
      </c>
      <c r="P12" s="29">
        <v>450</v>
      </c>
      <c r="Q12" s="29">
        <v>585</v>
      </c>
      <c r="R12" s="29">
        <v>1021</v>
      </c>
      <c r="S12" s="29">
        <v>944</v>
      </c>
      <c r="T12" s="29">
        <v>1427</v>
      </c>
      <c r="U12" s="29">
        <v>857</v>
      </c>
      <c r="V12" s="29">
        <v>1285</v>
      </c>
      <c r="W12" s="29">
        <v>380</v>
      </c>
      <c r="X12" s="29">
        <v>694</v>
      </c>
      <c r="Y12" s="29">
        <v>1973</v>
      </c>
      <c r="Z12" s="29">
        <v>1410</v>
      </c>
    </row>
    <row r="13" spans="1:26" s="28" customFormat="1" ht="29.25" customHeight="1" hidden="1">
      <c r="A13" s="15" t="s">
        <v>35</v>
      </c>
      <c r="B13" s="35">
        <f aca="true" t="shared" si="2" ref="B13:Z13">B12/B8</f>
        <v>0.38658063478662885</v>
      </c>
      <c r="C13" s="35">
        <f t="shared" si="2"/>
        <v>0.23300846096176503</v>
      </c>
      <c r="D13" s="35">
        <f t="shared" si="2"/>
        <v>0.40521818980317004</v>
      </c>
      <c r="E13" s="35">
        <f t="shared" si="2"/>
        <v>1.7390707106969108</v>
      </c>
      <c r="F13" s="36">
        <f t="shared" si="2"/>
        <v>0.09949332105020728</v>
      </c>
      <c r="G13" s="36">
        <f t="shared" si="2"/>
        <v>0.3875</v>
      </c>
      <c r="H13" s="36">
        <f t="shared" si="2"/>
        <v>0.4747252747252747</v>
      </c>
      <c r="I13" s="36">
        <f t="shared" si="2"/>
        <v>0.7418346073662265</v>
      </c>
      <c r="J13" s="36">
        <f t="shared" si="2"/>
        <v>0.14614427860696516</v>
      </c>
      <c r="K13" s="36">
        <f t="shared" si="2"/>
        <v>0.5450375312760634</v>
      </c>
      <c r="L13" s="36">
        <f t="shared" si="2"/>
        <v>0.42502218278615794</v>
      </c>
      <c r="M13" s="36">
        <f t="shared" si="2"/>
        <v>0.43699927166788055</v>
      </c>
      <c r="N13" s="36">
        <f t="shared" si="2"/>
        <v>0.2612488521579431</v>
      </c>
      <c r="O13" s="36">
        <f t="shared" si="2"/>
        <v>0.12437810945273632</v>
      </c>
      <c r="P13" s="36">
        <f t="shared" si="2"/>
        <v>0.3787878787878788</v>
      </c>
      <c r="Q13" s="36">
        <f t="shared" si="2"/>
        <v>0.2032661570535094</v>
      </c>
      <c r="R13" s="36">
        <f t="shared" si="2"/>
        <v>0.3917881811204912</v>
      </c>
      <c r="S13" s="36">
        <f t="shared" si="2"/>
        <v>0.3283478260869565</v>
      </c>
      <c r="T13" s="36">
        <f t="shared" si="2"/>
        <v>0.4601741373750403</v>
      </c>
      <c r="U13" s="36">
        <f t="shared" si="2"/>
        <v>0.3841326759300762</v>
      </c>
      <c r="V13" s="36">
        <f t="shared" si="2"/>
        <v>0.5635964912280702</v>
      </c>
      <c r="W13" s="36">
        <f t="shared" si="2"/>
        <v>0.572289156626506</v>
      </c>
      <c r="X13" s="36">
        <f t="shared" si="2"/>
        <v>0.26712856043110084</v>
      </c>
      <c r="Y13" s="36">
        <f t="shared" si="2"/>
        <v>0.4838155958803335</v>
      </c>
      <c r="Z13" s="36">
        <f t="shared" si="2"/>
        <v>0.5604133545310016</v>
      </c>
    </row>
    <row r="14" spans="1:26" s="28" customFormat="1" ht="29.25" customHeight="1" hidden="1">
      <c r="A14" s="12" t="s">
        <v>29</v>
      </c>
      <c r="B14" s="17"/>
      <c r="C14" s="17"/>
      <c r="D14" s="17">
        <f>SUM(F14:Z14)</f>
        <v>47480</v>
      </c>
      <c r="E14" s="19" t="e">
        <f>D14/C14</f>
        <v>#DIV/0!</v>
      </c>
      <c r="F14" s="18">
        <v>120</v>
      </c>
      <c r="G14" s="18">
        <v>4825</v>
      </c>
      <c r="H14" s="18">
        <v>7093</v>
      </c>
      <c r="I14" s="18">
        <v>4977</v>
      </c>
      <c r="J14" s="18">
        <v>620</v>
      </c>
      <c r="K14" s="18">
        <v>1100</v>
      </c>
      <c r="L14" s="18">
        <v>3200</v>
      </c>
      <c r="M14" s="18">
        <v>5300</v>
      </c>
      <c r="N14" s="18">
        <v>1890</v>
      </c>
      <c r="O14" s="18">
        <v>40</v>
      </c>
      <c r="P14" s="18">
        <v>1530</v>
      </c>
      <c r="Q14" s="18">
        <v>5365</v>
      </c>
      <c r="R14" s="18">
        <v>372</v>
      </c>
      <c r="S14" s="18">
        <v>2800</v>
      </c>
      <c r="T14" s="18">
        <v>1140</v>
      </c>
      <c r="U14" s="18">
        <v>360</v>
      </c>
      <c r="V14" s="18">
        <v>868</v>
      </c>
      <c r="W14" s="18">
        <v>370</v>
      </c>
      <c r="X14" s="18">
        <v>1880</v>
      </c>
      <c r="Y14" s="18">
        <v>2250</v>
      </c>
      <c r="Z14" s="18">
        <v>1380</v>
      </c>
    </row>
    <row r="15" spans="1:26" s="28" customFormat="1" ht="29.25" customHeight="1" hidden="1">
      <c r="A15" s="7" t="s">
        <v>99</v>
      </c>
      <c r="B15" s="17">
        <v>40553</v>
      </c>
      <c r="C15" s="17">
        <v>22660</v>
      </c>
      <c r="D15" s="17">
        <f>SUM(F15:Z15)</f>
        <v>37330</v>
      </c>
      <c r="E15" s="19">
        <f>D15/C15</f>
        <v>1.647396293027361</v>
      </c>
      <c r="F15" s="18"/>
      <c r="G15" s="18">
        <v>3800</v>
      </c>
      <c r="H15" s="18">
        <v>3994</v>
      </c>
      <c r="I15" s="18">
        <v>3591</v>
      </c>
      <c r="J15" s="18">
        <v>620</v>
      </c>
      <c r="K15" s="18">
        <v>1100</v>
      </c>
      <c r="L15" s="18">
        <v>3200</v>
      </c>
      <c r="M15" s="18">
        <v>5000</v>
      </c>
      <c r="N15" s="18">
        <v>1628</v>
      </c>
      <c r="O15" s="18"/>
      <c r="P15" s="18">
        <v>1310</v>
      </c>
      <c r="Q15" s="18">
        <v>5150</v>
      </c>
      <c r="R15" s="18"/>
      <c r="S15" s="18">
        <v>1765</v>
      </c>
      <c r="T15" s="18">
        <v>1140</v>
      </c>
      <c r="U15" s="18">
        <v>330</v>
      </c>
      <c r="V15" s="18">
        <v>320</v>
      </c>
      <c r="W15" s="18">
        <v>370</v>
      </c>
      <c r="X15" s="18">
        <v>1042</v>
      </c>
      <c r="Y15" s="18">
        <v>1770</v>
      </c>
      <c r="Z15" s="18">
        <v>1200</v>
      </c>
    </row>
    <row r="16" spans="1:26" s="28" customFormat="1" ht="23.25" customHeight="1" hidden="1">
      <c r="A16" s="15" t="s">
        <v>34</v>
      </c>
      <c r="B16" s="37"/>
      <c r="C16" s="37"/>
      <c r="D16" s="37">
        <f aca="true" t="shared" si="3" ref="D16:Z16">D15/D14</f>
        <v>0.7862257792754844</v>
      </c>
      <c r="E16" s="37" t="e">
        <f t="shared" si="3"/>
        <v>#DIV/0!</v>
      </c>
      <c r="F16" s="36">
        <f t="shared" si="3"/>
        <v>0</v>
      </c>
      <c r="G16" s="36">
        <f t="shared" si="3"/>
        <v>0.7875647668393783</v>
      </c>
      <c r="H16" s="36">
        <f t="shared" si="3"/>
        <v>0.563090370788101</v>
      </c>
      <c r="I16" s="36">
        <f t="shared" si="3"/>
        <v>0.7215189873417721</v>
      </c>
      <c r="J16" s="36">
        <f t="shared" si="3"/>
        <v>1</v>
      </c>
      <c r="K16" s="36">
        <f t="shared" si="3"/>
        <v>1</v>
      </c>
      <c r="L16" s="36">
        <f t="shared" si="3"/>
        <v>1</v>
      </c>
      <c r="M16" s="36">
        <f t="shared" si="3"/>
        <v>0.9433962264150944</v>
      </c>
      <c r="N16" s="36">
        <f t="shared" si="3"/>
        <v>0.8613756613756614</v>
      </c>
      <c r="O16" s="36">
        <f t="shared" si="3"/>
        <v>0</v>
      </c>
      <c r="P16" s="36">
        <f t="shared" si="3"/>
        <v>0.8562091503267973</v>
      </c>
      <c r="Q16" s="36">
        <f t="shared" si="3"/>
        <v>0.9599254426840633</v>
      </c>
      <c r="R16" s="36">
        <f t="shared" si="3"/>
        <v>0</v>
      </c>
      <c r="S16" s="36">
        <f t="shared" si="3"/>
        <v>0.6303571428571428</v>
      </c>
      <c r="T16" s="36">
        <f t="shared" si="3"/>
        <v>1</v>
      </c>
      <c r="U16" s="36">
        <f t="shared" si="3"/>
        <v>0.9166666666666666</v>
      </c>
      <c r="V16" s="36">
        <f t="shared" si="3"/>
        <v>0.3686635944700461</v>
      </c>
      <c r="W16" s="36">
        <f t="shared" si="3"/>
        <v>1</v>
      </c>
      <c r="X16" s="36">
        <f t="shared" si="3"/>
        <v>0.5542553191489362</v>
      </c>
      <c r="Y16" s="36">
        <f t="shared" si="3"/>
        <v>0.7866666666666666</v>
      </c>
      <c r="Z16" s="36">
        <f t="shared" si="3"/>
        <v>0.8695652173913043</v>
      </c>
    </row>
    <row r="17" spans="1:26" s="28" customFormat="1" ht="45.75" customHeight="1" hidden="1">
      <c r="A17" s="9" t="s">
        <v>140</v>
      </c>
      <c r="B17" s="17">
        <v>19700</v>
      </c>
      <c r="C17" s="17">
        <v>16499.9</v>
      </c>
      <c r="D17" s="13">
        <v>20000</v>
      </c>
      <c r="E17" s="19">
        <f>D17/C17</f>
        <v>1.212128558354899</v>
      </c>
      <c r="F17" s="18">
        <v>896</v>
      </c>
      <c r="G17" s="18">
        <v>731</v>
      </c>
      <c r="H17" s="18">
        <v>1547</v>
      </c>
      <c r="I17" s="18">
        <v>1251</v>
      </c>
      <c r="J17" s="18">
        <v>584</v>
      </c>
      <c r="K17" s="18">
        <v>1004</v>
      </c>
      <c r="L17" s="18">
        <v>821</v>
      </c>
      <c r="M17" s="18">
        <v>1330</v>
      </c>
      <c r="N17" s="18">
        <v>847</v>
      </c>
      <c r="O17" s="18">
        <v>420</v>
      </c>
      <c r="P17" s="18">
        <v>598</v>
      </c>
      <c r="Q17" s="18">
        <v>1162</v>
      </c>
      <c r="R17" s="18">
        <v>1061</v>
      </c>
      <c r="S17" s="18">
        <v>1167</v>
      </c>
      <c r="T17" s="18">
        <v>1074</v>
      </c>
      <c r="U17" s="18">
        <v>942</v>
      </c>
      <c r="V17" s="18">
        <v>748</v>
      </c>
      <c r="W17" s="18">
        <v>337</v>
      </c>
      <c r="X17" s="18">
        <v>1051</v>
      </c>
      <c r="Y17" s="18">
        <v>1571</v>
      </c>
      <c r="Z17" s="18">
        <v>859</v>
      </c>
    </row>
    <row r="18" spans="1:27" s="11" customFormat="1" ht="29.25" customHeight="1" hidden="1">
      <c r="A18" s="9" t="s">
        <v>141</v>
      </c>
      <c r="B18" s="58">
        <v>12418</v>
      </c>
      <c r="C18" s="58">
        <v>12599</v>
      </c>
      <c r="D18" s="57">
        <v>13807.3</v>
      </c>
      <c r="E18" s="38">
        <f>D18/C18</f>
        <v>1.095904436860068</v>
      </c>
      <c r="F18" s="31">
        <v>289.4</v>
      </c>
      <c r="G18" s="31">
        <v>329.6</v>
      </c>
      <c r="H18" s="31">
        <v>691.1</v>
      </c>
      <c r="I18" s="31">
        <v>854.2</v>
      </c>
      <c r="J18" s="31">
        <v>265.7</v>
      </c>
      <c r="K18" s="31">
        <v>470.9</v>
      </c>
      <c r="L18" s="31">
        <v>483.4</v>
      </c>
      <c r="M18" s="31">
        <v>771.8</v>
      </c>
      <c r="N18" s="31">
        <v>490.6</v>
      </c>
      <c r="O18" s="31">
        <v>207.2</v>
      </c>
      <c r="P18" s="31">
        <v>362.3</v>
      </c>
      <c r="Q18" s="31">
        <v>404.5</v>
      </c>
      <c r="R18" s="31">
        <v>511.7</v>
      </c>
      <c r="S18" s="31">
        <v>458.9</v>
      </c>
      <c r="T18" s="31">
        <v>691.6</v>
      </c>
      <c r="U18" s="31">
        <v>582.9</v>
      </c>
      <c r="V18" s="31">
        <v>112.4</v>
      </c>
      <c r="W18" s="31">
        <v>87.8</v>
      </c>
      <c r="X18" s="31">
        <v>466.1</v>
      </c>
      <c r="Y18" s="31">
        <v>870.8</v>
      </c>
      <c r="Z18" s="31">
        <v>262.3</v>
      </c>
      <c r="AA18" s="51"/>
    </row>
    <row r="19" spans="1:27" s="11" customFormat="1" ht="29.25" customHeight="1" hidden="1">
      <c r="A19" s="7" t="s">
        <v>95</v>
      </c>
      <c r="B19" s="35">
        <f>B18/B17</f>
        <v>0.6303553299492386</v>
      </c>
      <c r="C19" s="35">
        <f>C18/C17</f>
        <v>0.7635803853356686</v>
      </c>
      <c r="D19" s="35">
        <f>D18/D17</f>
        <v>0.690365</v>
      </c>
      <c r="E19" s="35">
        <f aca="true" t="shared" si="4" ref="E19:Z19">E18/E17</f>
        <v>0.9041156808873719</v>
      </c>
      <c r="F19" s="36">
        <f t="shared" si="4"/>
        <v>0.3229910714285714</v>
      </c>
      <c r="G19" s="36">
        <f t="shared" si="4"/>
        <v>0.45088919288645696</v>
      </c>
      <c r="H19" s="36">
        <f t="shared" si="4"/>
        <v>0.44673561732385264</v>
      </c>
      <c r="I19" s="36">
        <f t="shared" si="4"/>
        <v>0.6828137490007994</v>
      </c>
      <c r="J19" s="36">
        <f t="shared" si="4"/>
        <v>0.4549657534246575</v>
      </c>
      <c r="K19" s="36">
        <f t="shared" si="4"/>
        <v>0.4690239043824701</v>
      </c>
      <c r="L19" s="36">
        <f t="shared" si="4"/>
        <v>0.5887941534713763</v>
      </c>
      <c r="M19" s="36">
        <f t="shared" si="4"/>
        <v>0.5803007518796992</v>
      </c>
      <c r="N19" s="36">
        <f t="shared" si="4"/>
        <v>0.5792207792207793</v>
      </c>
      <c r="O19" s="36">
        <f t="shared" si="4"/>
        <v>0.4933333333333333</v>
      </c>
      <c r="P19" s="36">
        <f t="shared" si="4"/>
        <v>0.6058528428093646</v>
      </c>
      <c r="Q19" s="36">
        <f t="shared" si="4"/>
        <v>0.3481067125645439</v>
      </c>
      <c r="R19" s="36">
        <f t="shared" si="4"/>
        <v>0.4822808671065033</v>
      </c>
      <c r="S19" s="36">
        <f t="shared" si="4"/>
        <v>0.3932305055698372</v>
      </c>
      <c r="T19" s="36">
        <f t="shared" si="4"/>
        <v>0.6439478584729982</v>
      </c>
      <c r="U19" s="36">
        <f t="shared" si="4"/>
        <v>0.6187898089171975</v>
      </c>
      <c r="V19" s="36">
        <f t="shared" si="4"/>
        <v>0.15026737967914439</v>
      </c>
      <c r="W19" s="36">
        <f t="shared" si="4"/>
        <v>0.2605341246290801</v>
      </c>
      <c r="X19" s="36">
        <f t="shared" si="4"/>
        <v>0.44348239771646053</v>
      </c>
      <c r="Y19" s="36">
        <f t="shared" si="4"/>
        <v>0.5542966263526417</v>
      </c>
      <c r="Z19" s="36">
        <f t="shared" si="4"/>
        <v>0.3053550640279395</v>
      </c>
      <c r="AA19" s="52"/>
    </row>
    <row r="20" spans="1:26" s="28" customFormat="1" ht="29.25" customHeight="1" hidden="1">
      <c r="A20" s="39" t="s">
        <v>32</v>
      </c>
      <c r="B20" s="13">
        <v>118886</v>
      </c>
      <c r="C20" s="13">
        <v>117482</v>
      </c>
      <c r="D20" s="13">
        <f>SUM(F20:Z20)</f>
        <v>81600</v>
      </c>
      <c r="E20" s="19">
        <f>D20/C20</f>
        <v>0.6945744880066733</v>
      </c>
      <c r="F20" s="14">
        <v>5695</v>
      </c>
      <c r="G20" s="14">
        <v>2560</v>
      </c>
      <c r="H20" s="14">
        <v>4900</v>
      </c>
      <c r="I20" s="14">
        <v>5690</v>
      </c>
      <c r="J20" s="14">
        <v>2692</v>
      </c>
      <c r="K20" s="14">
        <v>5200</v>
      </c>
      <c r="L20" s="14">
        <v>2116</v>
      </c>
      <c r="M20" s="14">
        <v>4344</v>
      </c>
      <c r="N20" s="14">
        <v>3194</v>
      </c>
      <c r="O20" s="14">
        <v>1359</v>
      </c>
      <c r="P20" s="14">
        <v>2410</v>
      </c>
      <c r="Q20" s="14">
        <v>4115</v>
      </c>
      <c r="R20" s="14">
        <v>7769</v>
      </c>
      <c r="S20" s="14">
        <v>4499</v>
      </c>
      <c r="T20" s="14">
        <v>4200</v>
      </c>
      <c r="U20" s="14">
        <v>3836</v>
      </c>
      <c r="V20" s="14">
        <v>3137</v>
      </c>
      <c r="W20" s="14">
        <v>1421</v>
      </c>
      <c r="X20" s="14">
        <v>3287</v>
      </c>
      <c r="Y20" s="14">
        <v>5926</v>
      </c>
      <c r="Z20" s="14">
        <v>3250</v>
      </c>
    </row>
    <row r="21" spans="1:26" s="28" customFormat="1" ht="29.25" customHeight="1" hidden="1">
      <c r="A21" s="8" t="s">
        <v>26</v>
      </c>
      <c r="B21" s="13">
        <v>75344</v>
      </c>
      <c r="C21" s="13">
        <v>15323</v>
      </c>
      <c r="D21" s="13">
        <f>SUM(F21:Z21)</f>
        <v>33087</v>
      </c>
      <c r="E21" s="19"/>
      <c r="F21" s="20">
        <v>503</v>
      </c>
      <c r="G21" s="20">
        <v>520</v>
      </c>
      <c r="H21" s="20">
        <v>2103</v>
      </c>
      <c r="I21" s="20">
        <v>3311</v>
      </c>
      <c r="J21" s="20">
        <v>884</v>
      </c>
      <c r="K21" s="20">
        <v>2069</v>
      </c>
      <c r="L21" s="20">
        <v>533</v>
      </c>
      <c r="M21" s="20">
        <v>1776</v>
      </c>
      <c r="N21" s="20">
        <v>1613</v>
      </c>
      <c r="O21" s="20">
        <v>877</v>
      </c>
      <c r="P21" s="20">
        <v>867</v>
      </c>
      <c r="Q21" s="20">
        <v>2169</v>
      </c>
      <c r="R21" s="20">
        <v>4208</v>
      </c>
      <c r="S21" s="20">
        <v>1914</v>
      </c>
      <c r="T21" s="20">
        <v>1033</v>
      </c>
      <c r="U21" s="20">
        <v>2354</v>
      </c>
      <c r="V21" s="20">
        <v>1150</v>
      </c>
      <c r="W21" s="20">
        <v>607</v>
      </c>
      <c r="X21" s="20">
        <v>1723</v>
      </c>
      <c r="Y21" s="20">
        <v>1797</v>
      </c>
      <c r="Z21" s="20">
        <v>1076</v>
      </c>
    </row>
    <row r="22" spans="1:26" s="28" customFormat="1" ht="29.25" customHeight="1" hidden="1">
      <c r="A22" s="8" t="s">
        <v>25</v>
      </c>
      <c r="B22" s="19">
        <f>B21/B20</f>
        <v>0.6337499789714517</v>
      </c>
      <c r="C22" s="19">
        <f aca="true" t="shared" si="5" ref="C22:Z22">C21/C20</f>
        <v>0.1304284911731159</v>
      </c>
      <c r="D22" s="40">
        <f t="shared" si="5"/>
        <v>0.40547794117647057</v>
      </c>
      <c r="E22" s="40"/>
      <c r="F22" s="41">
        <f>F21/F20</f>
        <v>0.08832309043020194</v>
      </c>
      <c r="G22" s="41">
        <f t="shared" si="5"/>
        <v>0.203125</v>
      </c>
      <c r="H22" s="41">
        <f t="shared" si="5"/>
        <v>0.42918367346938774</v>
      </c>
      <c r="I22" s="41">
        <f t="shared" si="5"/>
        <v>0.5818980667838313</v>
      </c>
      <c r="J22" s="41">
        <f t="shared" si="5"/>
        <v>0.32838038632986627</v>
      </c>
      <c r="K22" s="41">
        <f t="shared" si="5"/>
        <v>0.3978846153846154</v>
      </c>
      <c r="L22" s="41">
        <f t="shared" si="5"/>
        <v>0.251890359168242</v>
      </c>
      <c r="M22" s="41">
        <f t="shared" si="5"/>
        <v>0.4088397790055249</v>
      </c>
      <c r="N22" s="41">
        <f t="shared" si="5"/>
        <v>0.5050093926111459</v>
      </c>
      <c r="O22" s="41">
        <f t="shared" si="5"/>
        <v>0.64532744665195</v>
      </c>
      <c r="P22" s="41">
        <f t="shared" si="5"/>
        <v>0.35975103734439834</v>
      </c>
      <c r="Q22" s="41">
        <f t="shared" si="5"/>
        <v>0.5270959902794654</v>
      </c>
      <c r="R22" s="41">
        <f>R21/R20</f>
        <v>0.5416398506886343</v>
      </c>
      <c r="S22" s="41">
        <f t="shared" si="5"/>
        <v>0.4254278728606357</v>
      </c>
      <c r="T22" s="41">
        <f t="shared" si="5"/>
        <v>0.24595238095238095</v>
      </c>
      <c r="U22" s="41">
        <f t="shared" si="5"/>
        <v>0.613660062565172</v>
      </c>
      <c r="V22" s="41">
        <f t="shared" si="5"/>
        <v>0.3665922856232069</v>
      </c>
      <c r="W22" s="41">
        <f t="shared" si="5"/>
        <v>0.4271639690358902</v>
      </c>
      <c r="X22" s="41">
        <f t="shared" si="5"/>
        <v>0.524186188013386</v>
      </c>
      <c r="Y22" s="41">
        <f t="shared" si="5"/>
        <v>0.30323995950050625</v>
      </c>
      <c r="Z22" s="41">
        <f t="shared" si="5"/>
        <v>0.3310769230769231</v>
      </c>
    </row>
    <row r="23" spans="1:26" s="28" customFormat="1" ht="29.25" customHeight="1" hidden="1">
      <c r="A23" s="8" t="s">
        <v>37</v>
      </c>
      <c r="B23" s="13">
        <v>53457</v>
      </c>
      <c r="C23" s="13">
        <v>1064</v>
      </c>
      <c r="D23" s="32">
        <f>SUM(F23:Z23)</f>
        <v>22459</v>
      </c>
      <c r="E23" s="19"/>
      <c r="F23" s="20">
        <v>270</v>
      </c>
      <c r="G23" s="20">
        <v>708</v>
      </c>
      <c r="H23" s="20">
        <v>1688</v>
      </c>
      <c r="I23" s="20">
        <v>2913</v>
      </c>
      <c r="J23" s="20">
        <v>492</v>
      </c>
      <c r="K23" s="20">
        <v>2069</v>
      </c>
      <c r="L23" s="20">
        <v>20</v>
      </c>
      <c r="M23" s="20">
        <v>253</v>
      </c>
      <c r="N23" s="20">
        <v>927</v>
      </c>
      <c r="O23" s="20"/>
      <c r="P23" s="20">
        <v>70</v>
      </c>
      <c r="Q23" s="20">
        <v>2169</v>
      </c>
      <c r="R23" s="20">
        <v>3698</v>
      </c>
      <c r="S23" s="20">
        <v>490</v>
      </c>
      <c r="T23" s="20">
        <v>614</v>
      </c>
      <c r="U23" s="20">
        <v>1560</v>
      </c>
      <c r="V23" s="20">
        <v>525</v>
      </c>
      <c r="W23" s="20"/>
      <c r="X23" s="20">
        <v>1368</v>
      </c>
      <c r="Y23" s="20">
        <v>1549</v>
      </c>
      <c r="Z23" s="20">
        <v>1076</v>
      </c>
    </row>
    <row r="24" spans="1:26" s="28" customFormat="1" ht="29.25" customHeight="1" hidden="1">
      <c r="A24" s="8" t="s">
        <v>124</v>
      </c>
      <c r="B24" s="35">
        <f aca="true" t="shared" si="6" ref="B24:Z24">B23/B21</f>
        <v>0.7095057337014228</v>
      </c>
      <c r="C24" s="35">
        <f t="shared" si="6"/>
        <v>0.06943809958885336</v>
      </c>
      <c r="D24" s="35">
        <f t="shared" si="6"/>
        <v>0.6787862302414845</v>
      </c>
      <c r="E24" s="35" t="e">
        <f t="shared" si="6"/>
        <v>#DIV/0!</v>
      </c>
      <c r="F24" s="36">
        <f t="shared" si="6"/>
        <v>0.536779324055666</v>
      </c>
      <c r="G24" s="36">
        <f t="shared" si="6"/>
        <v>1.3615384615384616</v>
      </c>
      <c r="H24" s="36">
        <f t="shared" si="6"/>
        <v>0.8026628625772706</v>
      </c>
      <c r="I24" s="36">
        <f t="shared" si="6"/>
        <v>0.8797946239806705</v>
      </c>
      <c r="J24" s="36">
        <f t="shared" si="6"/>
        <v>0.5565610859728507</v>
      </c>
      <c r="K24" s="36">
        <f t="shared" si="6"/>
        <v>1</v>
      </c>
      <c r="L24" s="36">
        <f t="shared" si="6"/>
        <v>0.0375234521575985</v>
      </c>
      <c r="M24" s="36">
        <f t="shared" si="6"/>
        <v>0.14245495495495494</v>
      </c>
      <c r="N24" s="36">
        <f t="shared" si="6"/>
        <v>0.5747055176689398</v>
      </c>
      <c r="O24" s="36">
        <f t="shared" si="6"/>
        <v>0</v>
      </c>
      <c r="P24" s="36">
        <f t="shared" si="6"/>
        <v>0.08073817762399077</v>
      </c>
      <c r="Q24" s="36">
        <f t="shared" si="6"/>
        <v>1</v>
      </c>
      <c r="R24" s="36">
        <f t="shared" si="6"/>
        <v>0.8788022813688213</v>
      </c>
      <c r="S24" s="36">
        <f t="shared" si="6"/>
        <v>0.2560083594566353</v>
      </c>
      <c r="T24" s="36">
        <f t="shared" si="6"/>
        <v>0.5943852855759922</v>
      </c>
      <c r="U24" s="36">
        <f t="shared" si="6"/>
        <v>0.6627017841971113</v>
      </c>
      <c r="V24" s="36">
        <f t="shared" si="6"/>
        <v>0.45652173913043476</v>
      </c>
      <c r="W24" s="36">
        <f t="shared" si="6"/>
        <v>0</v>
      </c>
      <c r="X24" s="36">
        <f t="shared" si="6"/>
        <v>0.7939640162507254</v>
      </c>
      <c r="Y24" s="36">
        <f t="shared" si="6"/>
        <v>0.8619922092376182</v>
      </c>
      <c r="Z24" s="36">
        <f t="shared" si="6"/>
        <v>1</v>
      </c>
    </row>
    <row r="25" spans="1:26" s="28" customFormat="1" ht="29.25" customHeight="1" hidden="1">
      <c r="A25" s="9" t="s">
        <v>123</v>
      </c>
      <c r="B25" s="13">
        <v>136071</v>
      </c>
      <c r="C25" s="13">
        <v>98634</v>
      </c>
      <c r="D25" s="13">
        <f>SUM(F25:Z25)</f>
        <v>115686</v>
      </c>
      <c r="E25" s="19">
        <f>D25/C25</f>
        <v>1.1728815621388162</v>
      </c>
      <c r="F25" s="30">
        <v>2321</v>
      </c>
      <c r="G25" s="30">
        <v>4165</v>
      </c>
      <c r="H25" s="30">
        <v>6649</v>
      </c>
      <c r="I25" s="30">
        <v>9013</v>
      </c>
      <c r="J25" s="30">
        <v>5850</v>
      </c>
      <c r="K25" s="30">
        <v>7000</v>
      </c>
      <c r="L25" s="30">
        <v>2897</v>
      </c>
      <c r="M25" s="30">
        <v>6000</v>
      </c>
      <c r="N25" s="30">
        <v>5739</v>
      </c>
      <c r="O25" s="30">
        <v>6955</v>
      </c>
      <c r="P25" s="30">
        <v>2737</v>
      </c>
      <c r="Q25" s="30">
        <v>6017</v>
      </c>
      <c r="R25" s="30">
        <v>6291</v>
      </c>
      <c r="S25" s="30">
        <v>4202</v>
      </c>
      <c r="T25" s="30">
        <v>3492</v>
      </c>
      <c r="U25" s="30">
        <v>8000</v>
      </c>
      <c r="V25" s="30">
        <v>2700</v>
      </c>
      <c r="W25" s="30">
        <v>2730</v>
      </c>
      <c r="X25" s="30">
        <v>11447</v>
      </c>
      <c r="Y25" s="30">
        <v>7973</v>
      </c>
      <c r="Z25" s="30">
        <v>3508</v>
      </c>
    </row>
    <row r="26" spans="1:26" s="28" customFormat="1" ht="29.25" customHeight="1" hidden="1">
      <c r="A26" s="15" t="s">
        <v>30</v>
      </c>
      <c r="B26" s="13"/>
      <c r="C26" s="13"/>
      <c r="D26" s="13">
        <f>SUM(F26:Z26)</f>
        <v>0</v>
      </c>
      <c r="E26" s="19" t="e">
        <f>D26/C26</f>
        <v>#DIV/0!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0</v>
      </c>
      <c r="Q26" s="30">
        <v>0</v>
      </c>
      <c r="R26" s="30"/>
      <c r="S26" s="30">
        <v>0</v>
      </c>
      <c r="T26" s="30">
        <v>0</v>
      </c>
      <c r="U26" s="30"/>
      <c r="V26" s="30"/>
      <c r="W26" s="30"/>
      <c r="X26" s="30"/>
      <c r="Y26" s="30"/>
      <c r="Z26" s="30"/>
    </row>
    <row r="27" spans="1:26" s="28" customFormat="1" ht="29.25" customHeight="1" hidden="1">
      <c r="A27" s="7" t="s">
        <v>25</v>
      </c>
      <c r="B27" s="19">
        <f aca="true" t="shared" si="7" ref="B27:Z27">B26/B25</f>
        <v>0</v>
      </c>
      <c r="C27" s="19">
        <f t="shared" si="7"/>
        <v>0</v>
      </c>
      <c r="D27" s="19">
        <f t="shared" si="7"/>
        <v>0</v>
      </c>
      <c r="E27" s="19" t="e">
        <f t="shared" si="7"/>
        <v>#DIV/0!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  <c r="Q27" s="42">
        <f t="shared" si="7"/>
        <v>0</v>
      </c>
      <c r="R27" s="42">
        <f t="shared" si="7"/>
        <v>0</v>
      </c>
      <c r="S27" s="42">
        <f t="shared" si="7"/>
        <v>0</v>
      </c>
      <c r="T27" s="42">
        <f t="shared" si="7"/>
        <v>0</v>
      </c>
      <c r="U27" s="42">
        <f t="shared" si="7"/>
        <v>0</v>
      </c>
      <c r="V27" s="42">
        <f t="shared" si="7"/>
        <v>0</v>
      </c>
      <c r="W27" s="42">
        <f t="shared" si="7"/>
        <v>0</v>
      </c>
      <c r="X27" s="42">
        <f t="shared" si="7"/>
        <v>0</v>
      </c>
      <c r="Y27" s="42">
        <f t="shared" si="7"/>
        <v>0</v>
      </c>
      <c r="Z27" s="42">
        <f t="shared" si="7"/>
        <v>0</v>
      </c>
    </row>
    <row r="28" spans="1:26" s="28" customFormat="1" ht="29.25" customHeight="1" hidden="1">
      <c r="A28" s="15" t="s">
        <v>103</v>
      </c>
      <c r="B28" s="13">
        <v>34241</v>
      </c>
      <c r="C28" s="13">
        <v>68658</v>
      </c>
      <c r="D28" s="13">
        <f>SUM(F28:Z28)</f>
        <v>39871</v>
      </c>
      <c r="E28" s="19">
        <f>D28/C28</f>
        <v>0.5807189256896501</v>
      </c>
      <c r="F28" s="20">
        <v>4218</v>
      </c>
      <c r="G28" s="20">
        <v>1006</v>
      </c>
      <c r="H28" s="20">
        <v>1160</v>
      </c>
      <c r="I28" s="20">
        <v>3707</v>
      </c>
      <c r="J28" s="20">
        <v>276</v>
      </c>
      <c r="K28" s="20">
        <v>1515</v>
      </c>
      <c r="L28" s="20">
        <v>1235</v>
      </c>
      <c r="M28" s="20">
        <v>1093</v>
      </c>
      <c r="N28" s="20">
        <v>1630</v>
      </c>
      <c r="O28" s="20">
        <v>355</v>
      </c>
      <c r="P28" s="20">
        <v>1100</v>
      </c>
      <c r="Q28" s="20">
        <v>2033</v>
      </c>
      <c r="R28" s="20">
        <v>4700</v>
      </c>
      <c r="S28" s="20">
        <v>2265</v>
      </c>
      <c r="T28" s="20">
        <v>2854</v>
      </c>
      <c r="U28" s="20">
        <v>699</v>
      </c>
      <c r="V28" s="20">
        <v>2500</v>
      </c>
      <c r="W28" s="20">
        <v>675</v>
      </c>
      <c r="X28" s="20">
        <v>2204</v>
      </c>
      <c r="Y28" s="20">
        <v>2496</v>
      </c>
      <c r="Z28" s="20">
        <v>2150</v>
      </c>
    </row>
    <row r="29" spans="1:26" s="28" customFormat="1" ht="29.25" customHeight="1" hidden="1">
      <c r="A29" s="7" t="s">
        <v>33</v>
      </c>
      <c r="B29" s="21">
        <f>B28/B20</f>
        <v>0.2880154097202362</v>
      </c>
      <c r="C29" s="21">
        <f>C28/C20</f>
        <v>0.5844129313426738</v>
      </c>
      <c r="D29" s="21">
        <f>D28/D20</f>
        <v>0.48861519607843135</v>
      </c>
      <c r="E29" s="22"/>
      <c r="F29" s="22">
        <f>F28/F20</f>
        <v>0.740649692712906</v>
      </c>
      <c r="G29" s="22">
        <f aca="true" t="shared" si="8" ref="G29:Z29">G28/G20</f>
        <v>0.39296875</v>
      </c>
      <c r="H29" s="22">
        <f t="shared" si="8"/>
        <v>0.23673469387755103</v>
      </c>
      <c r="I29" s="22">
        <f t="shared" si="8"/>
        <v>0.6514938488576449</v>
      </c>
      <c r="J29" s="22">
        <f t="shared" si="8"/>
        <v>0.1025260029717682</v>
      </c>
      <c r="K29" s="22">
        <f t="shared" si="8"/>
        <v>0.29134615384615387</v>
      </c>
      <c r="L29" s="22">
        <f t="shared" si="8"/>
        <v>0.583648393194707</v>
      </c>
      <c r="M29" s="22">
        <f t="shared" si="8"/>
        <v>0.2516114180478821</v>
      </c>
      <c r="N29" s="22">
        <f t="shared" si="8"/>
        <v>0.5103318722604884</v>
      </c>
      <c r="O29" s="22">
        <f t="shared" si="8"/>
        <v>0.2612214863870493</v>
      </c>
      <c r="P29" s="22">
        <f t="shared" si="8"/>
        <v>0.45643153526970953</v>
      </c>
      <c r="Q29" s="22">
        <f t="shared" si="8"/>
        <v>0.4940461725394897</v>
      </c>
      <c r="R29" s="22">
        <f t="shared" si="8"/>
        <v>0.604968464409834</v>
      </c>
      <c r="S29" s="22">
        <f t="shared" si="8"/>
        <v>0.5034452100466771</v>
      </c>
      <c r="T29" s="22">
        <f t="shared" si="8"/>
        <v>0.6795238095238095</v>
      </c>
      <c r="U29" s="22">
        <f t="shared" si="8"/>
        <v>0.18222106360792492</v>
      </c>
      <c r="V29" s="22">
        <f t="shared" si="8"/>
        <v>0.7969397513547976</v>
      </c>
      <c r="W29" s="22">
        <f t="shared" si="8"/>
        <v>0.47501759324419424</v>
      </c>
      <c r="X29" s="22">
        <f t="shared" si="8"/>
        <v>0.6705202312138728</v>
      </c>
      <c r="Y29" s="22">
        <f t="shared" si="8"/>
        <v>0.4211947350658117</v>
      </c>
      <c r="Z29" s="22">
        <f t="shared" si="8"/>
        <v>0.6615384615384615</v>
      </c>
    </row>
    <row r="30" spans="1:26" s="28" customFormat="1" ht="29.25" customHeight="1" hidden="1">
      <c r="A30" s="15" t="s">
        <v>122</v>
      </c>
      <c r="B30" s="13">
        <v>26839</v>
      </c>
      <c r="C30" s="13">
        <v>22941</v>
      </c>
      <c r="D30" s="13">
        <f>SUM(F30:Z30)</f>
        <v>15437</v>
      </c>
      <c r="E30" s="19">
        <f>D30/C30</f>
        <v>0.6729000479490868</v>
      </c>
      <c r="F30" s="20"/>
      <c r="G30" s="20">
        <v>1455</v>
      </c>
      <c r="H30" s="20"/>
      <c r="I30" s="20">
        <v>2633</v>
      </c>
      <c r="J30" s="20">
        <v>156</v>
      </c>
      <c r="K30" s="20">
        <v>1010</v>
      </c>
      <c r="L30" s="20"/>
      <c r="M30" s="20">
        <v>689</v>
      </c>
      <c r="N30" s="20">
        <v>508</v>
      </c>
      <c r="O30" s="20">
        <v>613</v>
      </c>
      <c r="P30" s="20">
        <v>80</v>
      </c>
      <c r="Q30" s="20">
        <v>462</v>
      </c>
      <c r="R30" s="20"/>
      <c r="S30" s="20">
        <v>690</v>
      </c>
      <c r="T30" s="20">
        <v>966</v>
      </c>
      <c r="U30" s="20">
        <v>2288</v>
      </c>
      <c r="V30" s="20"/>
      <c r="W30" s="20">
        <v>829</v>
      </c>
      <c r="X30" s="20">
        <v>939</v>
      </c>
      <c r="Y30" s="20">
        <v>1669</v>
      </c>
      <c r="Z30" s="20">
        <v>450</v>
      </c>
    </row>
    <row r="31" spans="1:26" s="28" customFormat="1" ht="29.25" customHeight="1" hidden="1">
      <c r="A31" s="15" t="s">
        <v>33</v>
      </c>
      <c r="B31" s="21">
        <f>B30/B25</f>
        <v>0.19724261598724196</v>
      </c>
      <c r="C31" s="21">
        <f>C30/C25</f>
        <v>0.23258714033700348</v>
      </c>
      <c r="D31" s="21">
        <f>D30/D25</f>
        <v>0.13343879121069102</v>
      </c>
      <c r="E31" s="21"/>
      <c r="F31" s="22">
        <f>F30/F25</f>
        <v>0</v>
      </c>
      <c r="G31" s="22">
        <f aca="true" t="shared" si="9" ref="G31:Z31">G30/G25</f>
        <v>0.34933973589435774</v>
      </c>
      <c r="H31" s="22">
        <f t="shared" si="9"/>
        <v>0</v>
      </c>
      <c r="I31" s="22">
        <f t="shared" si="9"/>
        <v>0.29213358482192386</v>
      </c>
      <c r="J31" s="22">
        <f t="shared" si="9"/>
        <v>0.02666666666666667</v>
      </c>
      <c r="K31" s="22">
        <f t="shared" si="9"/>
        <v>0.1442857142857143</v>
      </c>
      <c r="L31" s="22">
        <f t="shared" si="9"/>
        <v>0</v>
      </c>
      <c r="M31" s="22">
        <f t="shared" si="9"/>
        <v>0.11483333333333333</v>
      </c>
      <c r="N31" s="22">
        <f t="shared" si="9"/>
        <v>0.08851716326886216</v>
      </c>
      <c r="O31" s="22">
        <f t="shared" si="9"/>
        <v>0.08813803019410496</v>
      </c>
      <c r="P31" s="22">
        <f t="shared" si="9"/>
        <v>0.029229082937522834</v>
      </c>
      <c r="Q31" s="22">
        <f t="shared" si="9"/>
        <v>0.07678244972577697</v>
      </c>
      <c r="R31" s="22">
        <f t="shared" si="9"/>
        <v>0</v>
      </c>
      <c r="S31" s="22">
        <f t="shared" si="9"/>
        <v>0.16420752022846263</v>
      </c>
      <c r="T31" s="22">
        <f t="shared" si="9"/>
        <v>0.2766323024054983</v>
      </c>
      <c r="U31" s="22">
        <f t="shared" si="9"/>
        <v>0.286</v>
      </c>
      <c r="V31" s="22">
        <f t="shared" si="9"/>
        <v>0</v>
      </c>
      <c r="W31" s="22">
        <f t="shared" si="9"/>
        <v>0.30366300366300364</v>
      </c>
      <c r="X31" s="22">
        <f t="shared" si="9"/>
        <v>0.0820302262601555</v>
      </c>
      <c r="Y31" s="22">
        <f t="shared" si="9"/>
        <v>0.20933149379154647</v>
      </c>
      <c r="Z31" s="22">
        <f t="shared" si="9"/>
        <v>0.12827822120866592</v>
      </c>
    </row>
    <row r="32" spans="1:26" s="28" customFormat="1" ht="29.25" customHeight="1" hidden="1">
      <c r="A32" s="8" t="s">
        <v>104</v>
      </c>
      <c r="B32" s="13">
        <v>36924</v>
      </c>
      <c r="C32" s="13">
        <v>52161</v>
      </c>
      <c r="D32" s="13">
        <f>SUM(F32:Z32)</f>
        <v>38380</v>
      </c>
      <c r="E32" s="19">
        <f>D32/C32</f>
        <v>0.7357987768639405</v>
      </c>
      <c r="F32" s="20">
        <v>5695</v>
      </c>
      <c r="G32" s="20">
        <v>1006</v>
      </c>
      <c r="H32" s="20">
        <v>792</v>
      </c>
      <c r="I32" s="20">
        <v>1755</v>
      </c>
      <c r="J32" s="20">
        <v>276</v>
      </c>
      <c r="K32" s="20">
        <v>1515</v>
      </c>
      <c r="L32" s="20">
        <v>516</v>
      </c>
      <c r="M32" s="20">
        <v>1310</v>
      </c>
      <c r="N32" s="20">
        <v>2770</v>
      </c>
      <c r="O32" s="20">
        <v>355</v>
      </c>
      <c r="P32" s="20">
        <v>1300</v>
      </c>
      <c r="Q32" s="20">
        <v>567</v>
      </c>
      <c r="R32" s="20">
        <v>5249</v>
      </c>
      <c r="S32" s="20">
        <v>1950</v>
      </c>
      <c r="T32" s="20">
        <v>2765</v>
      </c>
      <c r="U32" s="20">
        <v>699</v>
      </c>
      <c r="V32" s="20">
        <v>2500</v>
      </c>
      <c r="W32" s="20">
        <v>170</v>
      </c>
      <c r="X32" s="20">
        <v>2164</v>
      </c>
      <c r="Y32" s="20">
        <v>2926</v>
      </c>
      <c r="Z32" s="20">
        <v>2100</v>
      </c>
    </row>
    <row r="33" spans="1:26" s="28" customFormat="1" ht="29.25" customHeight="1" hidden="1">
      <c r="A33" s="7" t="s">
        <v>33</v>
      </c>
      <c r="B33" s="19">
        <f>B32/B20</f>
        <v>0.3105832478172367</v>
      </c>
      <c r="C33" s="19">
        <f>C32/C20</f>
        <v>0.443991419962207</v>
      </c>
      <c r="D33" s="19">
        <f>D32/D20</f>
        <v>0.47034313725490196</v>
      </c>
      <c r="E33" s="19"/>
      <c r="F33" s="42">
        <f>F32/F20</f>
        <v>1</v>
      </c>
      <c r="G33" s="42">
        <f aca="true" t="shared" si="10" ref="G33:Z33">G32/G20</f>
        <v>0.39296875</v>
      </c>
      <c r="H33" s="42">
        <f t="shared" si="10"/>
        <v>0.16163265306122448</v>
      </c>
      <c r="I33" s="42">
        <f t="shared" si="10"/>
        <v>0.3084358523725835</v>
      </c>
      <c r="J33" s="42">
        <f t="shared" si="10"/>
        <v>0.1025260029717682</v>
      </c>
      <c r="K33" s="42">
        <f t="shared" si="10"/>
        <v>0.29134615384615387</v>
      </c>
      <c r="L33" s="42">
        <f t="shared" si="10"/>
        <v>0.2438563327032136</v>
      </c>
      <c r="M33" s="42">
        <f t="shared" si="10"/>
        <v>0.30156537753222834</v>
      </c>
      <c r="N33" s="42">
        <f t="shared" si="10"/>
        <v>0.8672510958046337</v>
      </c>
      <c r="O33" s="42">
        <f t="shared" si="10"/>
        <v>0.2612214863870493</v>
      </c>
      <c r="P33" s="42">
        <f t="shared" si="10"/>
        <v>0.5394190871369294</v>
      </c>
      <c r="Q33" s="42">
        <f t="shared" si="10"/>
        <v>0.13778857837181044</v>
      </c>
      <c r="R33" s="42">
        <f t="shared" si="10"/>
        <v>0.6756339297206848</v>
      </c>
      <c r="S33" s="42">
        <f t="shared" si="10"/>
        <v>0.433429651033563</v>
      </c>
      <c r="T33" s="42">
        <f t="shared" si="10"/>
        <v>0.6583333333333333</v>
      </c>
      <c r="U33" s="42">
        <f t="shared" si="10"/>
        <v>0.18222106360792492</v>
      </c>
      <c r="V33" s="42">
        <f t="shared" si="10"/>
        <v>0.7969397513547976</v>
      </c>
      <c r="W33" s="42">
        <f t="shared" si="10"/>
        <v>0.11963406052076003</v>
      </c>
      <c r="X33" s="42">
        <f t="shared" si="10"/>
        <v>0.6583510800121691</v>
      </c>
      <c r="Y33" s="42">
        <f t="shared" si="10"/>
        <v>0.4937563280458994</v>
      </c>
      <c r="Z33" s="42">
        <f t="shared" si="10"/>
        <v>0.6461538461538462</v>
      </c>
    </row>
    <row r="34" spans="1:26" s="28" customFormat="1" ht="29.25" customHeight="1" hidden="1">
      <c r="A34" s="8" t="s">
        <v>105</v>
      </c>
      <c r="B34" s="13">
        <v>99418</v>
      </c>
      <c r="C34" s="13">
        <v>70893</v>
      </c>
      <c r="D34" s="13">
        <f>SUM(F34:Z34)</f>
        <v>69272</v>
      </c>
      <c r="E34" s="19">
        <f>D34/C34</f>
        <v>0.9771345548925846</v>
      </c>
      <c r="F34" s="20">
        <v>1624</v>
      </c>
      <c r="G34" s="20">
        <v>2443</v>
      </c>
      <c r="H34" s="20">
        <v>3234</v>
      </c>
      <c r="I34" s="20">
        <v>3358</v>
      </c>
      <c r="J34" s="20">
        <v>2313</v>
      </c>
      <c r="K34" s="20">
        <v>3447</v>
      </c>
      <c r="L34" s="20">
        <v>2170</v>
      </c>
      <c r="M34" s="20">
        <v>4470</v>
      </c>
      <c r="N34" s="20">
        <v>5739</v>
      </c>
      <c r="O34" s="20">
        <v>5382</v>
      </c>
      <c r="P34" s="20">
        <v>2100</v>
      </c>
      <c r="Q34" s="20">
        <v>2862</v>
      </c>
      <c r="R34" s="20">
        <v>4965</v>
      </c>
      <c r="S34" s="20">
        <v>2010</v>
      </c>
      <c r="T34" s="20">
        <v>3151</v>
      </c>
      <c r="U34" s="20">
        <v>4727</v>
      </c>
      <c r="V34" s="20">
        <v>2356</v>
      </c>
      <c r="W34" s="20">
        <v>1812</v>
      </c>
      <c r="X34" s="20">
        <v>2745</v>
      </c>
      <c r="Y34" s="20">
        <v>5344</v>
      </c>
      <c r="Z34" s="20">
        <v>3020</v>
      </c>
    </row>
    <row r="35" spans="1:26" s="28" customFormat="1" ht="29.25" customHeight="1" hidden="1">
      <c r="A35" s="7" t="s">
        <v>33</v>
      </c>
      <c r="B35" s="19">
        <f>B34/B25</f>
        <v>0.7306332723357659</v>
      </c>
      <c r="C35" s="19">
        <f>C34/C25</f>
        <v>0.7187480990327879</v>
      </c>
      <c r="D35" s="19">
        <f>D34/D25</f>
        <v>0.5987932852722023</v>
      </c>
      <c r="E35" s="19"/>
      <c r="F35" s="42">
        <f>F34/F25</f>
        <v>0.6996984058595433</v>
      </c>
      <c r="G35" s="42">
        <f aca="true" t="shared" si="11" ref="G35:Z35">G34/G25</f>
        <v>0.5865546218487395</v>
      </c>
      <c r="H35" s="42">
        <f t="shared" si="11"/>
        <v>0.4863889306662656</v>
      </c>
      <c r="I35" s="42">
        <f t="shared" si="11"/>
        <v>0.3725729501830689</v>
      </c>
      <c r="J35" s="42">
        <f t="shared" si="11"/>
        <v>0.3953846153846154</v>
      </c>
      <c r="K35" s="42">
        <f t="shared" si="11"/>
        <v>0.49242857142857144</v>
      </c>
      <c r="L35" s="42">
        <f t="shared" si="11"/>
        <v>0.7490507421470487</v>
      </c>
      <c r="M35" s="42">
        <f t="shared" si="11"/>
        <v>0.745</v>
      </c>
      <c r="N35" s="42">
        <f t="shared" si="11"/>
        <v>1</v>
      </c>
      <c r="O35" s="42">
        <f t="shared" si="11"/>
        <v>0.7738317757009345</v>
      </c>
      <c r="P35" s="42">
        <f t="shared" si="11"/>
        <v>0.7672634271099744</v>
      </c>
      <c r="Q35" s="42">
        <f t="shared" si="11"/>
        <v>0.47565231843111183</v>
      </c>
      <c r="R35" s="42">
        <f t="shared" si="11"/>
        <v>0.7892226990939437</v>
      </c>
      <c r="S35" s="42">
        <f t="shared" si="11"/>
        <v>0.4783436458829129</v>
      </c>
      <c r="T35" s="42">
        <f t="shared" si="11"/>
        <v>0.902348224513173</v>
      </c>
      <c r="U35" s="42">
        <f t="shared" si="11"/>
        <v>0.590875</v>
      </c>
      <c r="V35" s="42">
        <f t="shared" si="11"/>
        <v>0.8725925925925926</v>
      </c>
      <c r="W35" s="42">
        <f t="shared" si="11"/>
        <v>0.6637362637362637</v>
      </c>
      <c r="X35" s="42">
        <f t="shared" si="11"/>
        <v>0.23980082117585394</v>
      </c>
      <c r="Y35" s="42">
        <f t="shared" si="11"/>
        <v>0.6702621347046281</v>
      </c>
      <c r="Z35" s="42">
        <f t="shared" si="11"/>
        <v>0.8608893956670467</v>
      </c>
    </row>
    <row r="36" spans="1:26" s="28" customFormat="1" ht="29.25" customHeight="1" hidden="1">
      <c r="A36" s="43" t="s">
        <v>27</v>
      </c>
      <c r="B36" s="13">
        <v>156665</v>
      </c>
      <c r="C36" s="13">
        <v>158655</v>
      </c>
      <c r="D36" s="13">
        <f>SUM(F36:Z36)</f>
        <v>134722</v>
      </c>
      <c r="E36" s="19">
        <f>D36/C36</f>
        <v>0.8491506728435915</v>
      </c>
      <c r="F36" s="14">
        <v>4480</v>
      </c>
      <c r="G36" s="14">
        <v>2830</v>
      </c>
      <c r="H36" s="14">
        <v>11700</v>
      </c>
      <c r="I36" s="14">
        <v>11200</v>
      </c>
      <c r="J36" s="14">
        <v>4520</v>
      </c>
      <c r="K36" s="14">
        <v>6804</v>
      </c>
      <c r="L36" s="14">
        <v>5633</v>
      </c>
      <c r="M36" s="14">
        <v>11000</v>
      </c>
      <c r="N36" s="14">
        <v>5691</v>
      </c>
      <c r="O36" s="14">
        <v>2350</v>
      </c>
      <c r="P36" s="14">
        <v>2785</v>
      </c>
      <c r="Q36" s="14">
        <v>4650</v>
      </c>
      <c r="R36" s="14">
        <v>9600</v>
      </c>
      <c r="S36" s="14">
        <v>6100</v>
      </c>
      <c r="T36" s="14">
        <v>6295</v>
      </c>
      <c r="U36" s="14">
        <v>6341</v>
      </c>
      <c r="V36" s="14">
        <v>3987</v>
      </c>
      <c r="W36" s="14">
        <v>2056</v>
      </c>
      <c r="X36" s="14">
        <v>6870</v>
      </c>
      <c r="Y36" s="14">
        <v>16000</v>
      </c>
      <c r="Z36" s="14">
        <v>3830</v>
      </c>
    </row>
    <row r="37" spans="1:26" s="28" customFormat="1" ht="29.25" customHeight="1" hidden="1">
      <c r="A37" s="8" t="s">
        <v>106</v>
      </c>
      <c r="B37" s="13">
        <v>139472</v>
      </c>
      <c r="C37" s="13">
        <v>93873</v>
      </c>
      <c r="D37" s="13">
        <f>SUM(F37:Z37)</f>
        <v>100461</v>
      </c>
      <c r="E37" s="19">
        <f>D37/C37</f>
        <v>1.070179923939791</v>
      </c>
      <c r="F37" s="20">
        <v>4480</v>
      </c>
      <c r="G37" s="20">
        <v>1925</v>
      </c>
      <c r="H37" s="20">
        <v>8692</v>
      </c>
      <c r="I37" s="20">
        <v>9255</v>
      </c>
      <c r="J37" s="20">
        <v>836</v>
      </c>
      <c r="K37" s="20">
        <v>6804</v>
      </c>
      <c r="L37" s="20">
        <v>4882</v>
      </c>
      <c r="M37" s="20">
        <v>4357</v>
      </c>
      <c r="N37" s="20">
        <v>5691</v>
      </c>
      <c r="O37" s="20">
        <v>2350</v>
      </c>
      <c r="P37" s="20">
        <v>2150</v>
      </c>
      <c r="Q37" s="20">
        <v>4100</v>
      </c>
      <c r="R37" s="20">
        <v>7916</v>
      </c>
      <c r="S37" s="20">
        <v>2738</v>
      </c>
      <c r="T37" s="20">
        <v>6295</v>
      </c>
      <c r="U37" s="20">
        <v>6341</v>
      </c>
      <c r="V37" s="20">
        <v>3630</v>
      </c>
      <c r="W37" s="20">
        <v>450</v>
      </c>
      <c r="X37" s="20">
        <v>3786</v>
      </c>
      <c r="Y37" s="20">
        <v>9975</v>
      </c>
      <c r="Z37" s="20">
        <v>3808</v>
      </c>
    </row>
    <row r="38" spans="1:26" s="28" customFormat="1" ht="29.25" customHeight="1" hidden="1">
      <c r="A38" s="7" t="s">
        <v>20</v>
      </c>
      <c r="B38" s="19">
        <f>B37/B36</f>
        <v>0.8902562793221205</v>
      </c>
      <c r="C38" s="19">
        <f aca="true" t="shared" si="12" ref="C38:Z38">C37/C36</f>
        <v>0.5916800605086509</v>
      </c>
      <c r="D38" s="19">
        <f t="shared" si="12"/>
        <v>0.745691126913199</v>
      </c>
      <c r="E38" s="19"/>
      <c r="F38" s="42">
        <f>F37/F36</f>
        <v>1</v>
      </c>
      <c r="G38" s="42">
        <f t="shared" si="12"/>
        <v>0.6802120141342756</v>
      </c>
      <c r="H38" s="42">
        <f t="shared" si="12"/>
        <v>0.7429059829059829</v>
      </c>
      <c r="I38" s="42">
        <f t="shared" si="12"/>
        <v>0.8263392857142857</v>
      </c>
      <c r="J38" s="42">
        <f t="shared" si="12"/>
        <v>0.18495575221238938</v>
      </c>
      <c r="K38" s="42">
        <f t="shared" si="12"/>
        <v>1</v>
      </c>
      <c r="L38" s="42">
        <f t="shared" si="12"/>
        <v>0.8666785016864903</v>
      </c>
      <c r="M38" s="42">
        <f t="shared" si="12"/>
        <v>0.3960909090909091</v>
      </c>
      <c r="N38" s="42">
        <f t="shared" si="12"/>
        <v>1</v>
      </c>
      <c r="O38" s="42">
        <f t="shared" si="12"/>
        <v>1</v>
      </c>
      <c r="P38" s="42">
        <f t="shared" si="12"/>
        <v>0.7719928186714542</v>
      </c>
      <c r="Q38" s="42">
        <f t="shared" si="12"/>
        <v>0.8817204301075269</v>
      </c>
      <c r="R38" s="42">
        <f t="shared" si="12"/>
        <v>0.8245833333333333</v>
      </c>
      <c r="S38" s="42">
        <f t="shared" si="12"/>
        <v>0.4488524590163934</v>
      </c>
      <c r="T38" s="42">
        <f t="shared" si="12"/>
        <v>1</v>
      </c>
      <c r="U38" s="42">
        <f t="shared" si="12"/>
        <v>1</v>
      </c>
      <c r="V38" s="42">
        <f t="shared" si="12"/>
        <v>0.9104589917231001</v>
      </c>
      <c r="W38" s="42">
        <f t="shared" si="12"/>
        <v>0.2188715953307393</v>
      </c>
      <c r="X38" s="42">
        <f t="shared" si="12"/>
        <v>0.5510917030567686</v>
      </c>
      <c r="Y38" s="42">
        <f t="shared" si="12"/>
        <v>0.6234375</v>
      </c>
      <c r="Z38" s="42">
        <f t="shared" si="12"/>
        <v>0.9942558746736292</v>
      </c>
    </row>
    <row r="39" spans="1:26" s="28" customFormat="1" ht="29.25" customHeight="1" hidden="1">
      <c r="A39" s="44" t="s">
        <v>36</v>
      </c>
      <c r="B39" s="13">
        <v>98383</v>
      </c>
      <c r="C39" s="13">
        <v>54913</v>
      </c>
      <c r="D39" s="13">
        <f>SUM(F39:Z39)</f>
        <v>79221</v>
      </c>
      <c r="E39" s="19">
        <f>D39/C39</f>
        <v>1.4426638500901425</v>
      </c>
      <c r="F39" s="20">
        <v>3100</v>
      </c>
      <c r="G39" s="20">
        <v>2873</v>
      </c>
      <c r="H39" s="20">
        <v>8254</v>
      </c>
      <c r="I39" s="20">
        <v>8260</v>
      </c>
      <c r="J39" s="20">
        <v>635</v>
      </c>
      <c r="K39" s="20">
        <v>2807</v>
      </c>
      <c r="L39" s="20">
        <v>4270</v>
      </c>
      <c r="M39" s="20">
        <v>3335</v>
      </c>
      <c r="N39" s="20">
        <v>4265</v>
      </c>
      <c r="O39" s="20">
        <v>1270</v>
      </c>
      <c r="P39" s="20">
        <v>1900</v>
      </c>
      <c r="Q39" s="20">
        <v>4100</v>
      </c>
      <c r="R39" s="20">
        <v>6073</v>
      </c>
      <c r="S39" s="20">
        <v>2243</v>
      </c>
      <c r="T39" s="20">
        <v>5242</v>
      </c>
      <c r="U39" s="20">
        <v>2326</v>
      </c>
      <c r="V39" s="20">
        <v>3450</v>
      </c>
      <c r="W39" s="20">
        <v>170</v>
      </c>
      <c r="X39" s="20">
        <v>2961</v>
      </c>
      <c r="Y39" s="20">
        <v>8187</v>
      </c>
      <c r="Z39" s="20">
        <v>3500</v>
      </c>
    </row>
    <row r="40" spans="1:27" s="11" customFormat="1" ht="33" customHeight="1" hidden="1">
      <c r="A40" s="9" t="s">
        <v>31</v>
      </c>
      <c r="B40" s="13">
        <v>165947</v>
      </c>
      <c r="C40" s="13">
        <v>163474</v>
      </c>
      <c r="D40" s="13">
        <f>SUM(F40:Z40)</f>
        <v>191770</v>
      </c>
      <c r="E40" s="19">
        <f>D40/C40</f>
        <v>1.1730917454763448</v>
      </c>
      <c r="F40" s="18">
        <v>10698</v>
      </c>
      <c r="G40" s="18">
        <v>7689</v>
      </c>
      <c r="H40" s="18">
        <v>12616</v>
      </c>
      <c r="I40" s="18">
        <v>9340</v>
      </c>
      <c r="J40" s="18">
        <v>6240</v>
      </c>
      <c r="K40" s="18">
        <v>7952</v>
      </c>
      <c r="L40" s="18">
        <v>8725</v>
      </c>
      <c r="M40" s="18">
        <v>12248</v>
      </c>
      <c r="N40" s="18">
        <v>9206</v>
      </c>
      <c r="O40" s="18">
        <v>5031</v>
      </c>
      <c r="P40" s="18">
        <v>4500</v>
      </c>
      <c r="Q40" s="18">
        <v>11615</v>
      </c>
      <c r="R40" s="18">
        <v>9276</v>
      </c>
      <c r="S40" s="18">
        <v>10229</v>
      </c>
      <c r="T40" s="18">
        <v>13257</v>
      </c>
      <c r="U40" s="18">
        <v>8860</v>
      </c>
      <c r="V40" s="18">
        <v>8223</v>
      </c>
      <c r="W40" s="18">
        <v>3000</v>
      </c>
      <c r="X40" s="18">
        <v>8439</v>
      </c>
      <c r="Y40" s="18">
        <v>14909</v>
      </c>
      <c r="Z40" s="18">
        <v>9717</v>
      </c>
      <c r="AA40" s="51"/>
    </row>
    <row r="41" spans="1:27" s="11" customFormat="1" ht="43.5" customHeight="1" hidden="1">
      <c r="A41" s="10" t="s">
        <v>145</v>
      </c>
      <c r="B41" s="13">
        <v>168283</v>
      </c>
      <c r="C41" s="13">
        <v>171134</v>
      </c>
      <c r="D41" s="13">
        <f>SUM(F41:Z41)</f>
        <v>187105</v>
      </c>
      <c r="E41" s="19">
        <f>D41/C41</f>
        <v>1.0933245293162084</v>
      </c>
      <c r="F41" s="18">
        <v>8500</v>
      </c>
      <c r="G41" s="18">
        <v>7707</v>
      </c>
      <c r="H41" s="18">
        <v>13642</v>
      </c>
      <c r="I41" s="18">
        <v>9481</v>
      </c>
      <c r="J41" s="18">
        <v>6242</v>
      </c>
      <c r="K41" s="18">
        <v>8077</v>
      </c>
      <c r="L41" s="18">
        <v>8725</v>
      </c>
      <c r="M41" s="18">
        <v>12077</v>
      </c>
      <c r="N41" s="18">
        <v>8330</v>
      </c>
      <c r="O41" s="18">
        <v>4381</v>
      </c>
      <c r="P41" s="18">
        <v>4675</v>
      </c>
      <c r="Q41" s="18">
        <v>11615</v>
      </c>
      <c r="R41" s="18">
        <v>9936</v>
      </c>
      <c r="S41" s="18">
        <v>10744</v>
      </c>
      <c r="T41" s="18">
        <v>13532</v>
      </c>
      <c r="U41" s="18">
        <v>8303</v>
      </c>
      <c r="V41" s="18">
        <v>8330</v>
      </c>
      <c r="W41" s="18">
        <v>1802</v>
      </c>
      <c r="X41" s="18">
        <v>8439</v>
      </c>
      <c r="Y41" s="18">
        <v>12850</v>
      </c>
      <c r="Z41" s="18">
        <v>9717</v>
      </c>
      <c r="AA41" s="51"/>
    </row>
    <row r="42" spans="1:27" s="11" customFormat="1" ht="29.25" customHeight="1" hidden="1" outlineLevel="2">
      <c r="A42" s="7" t="s">
        <v>20</v>
      </c>
      <c r="B42" s="33">
        <f>B41/B40</f>
        <v>1.0140767835513749</v>
      </c>
      <c r="C42" s="33">
        <f aca="true" t="shared" si="13" ref="C42:Z42">C41/C40</f>
        <v>1.0468576042673452</v>
      </c>
      <c r="D42" s="33">
        <f t="shared" si="13"/>
        <v>0.9756739844605518</v>
      </c>
      <c r="E42" s="33"/>
      <c r="F42" s="45">
        <f>F41/F40</f>
        <v>0.7945410357076089</v>
      </c>
      <c r="G42" s="45">
        <f t="shared" si="13"/>
        <v>1.0023410066328522</v>
      </c>
      <c r="H42" s="45">
        <f t="shared" si="13"/>
        <v>1.0813253012048192</v>
      </c>
      <c r="I42" s="45">
        <f t="shared" si="13"/>
        <v>1.0150963597430407</v>
      </c>
      <c r="J42" s="45">
        <f t="shared" si="13"/>
        <v>1.0003205128205128</v>
      </c>
      <c r="K42" s="45">
        <f t="shared" si="13"/>
        <v>1.0157193158953723</v>
      </c>
      <c r="L42" s="45">
        <f t="shared" si="13"/>
        <v>1</v>
      </c>
      <c r="M42" s="45">
        <f t="shared" si="13"/>
        <v>0.9860385369039844</v>
      </c>
      <c r="N42" s="45">
        <f t="shared" si="13"/>
        <v>0.9048446665218336</v>
      </c>
      <c r="O42" s="45">
        <f t="shared" si="13"/>
        <v>0.8708010335917312</v>
      </c>
      <c r="P42" s="45">
        <f t="shared" si="13"/>
        <v>1.038888888888889</v>
      </c>
      <c r="Q42" s="45">
        <f t="shared" si="13"/>
        <v>1</v>
      </c>
      <c r="R42" s="45">
        <f t="shared" si="13"/>
        <v>1.071151358344114</v>
      </c>
      <c r="S42" s="45">
        <f t="shared" si="13"/>
        <v>1.0503470524978005</v>
      </c>
      <c r="T42" s="45">
        <f t="shared" si="13"/>
        <v>1.0207437580146337</v>
      </c>
      <c r="U42" s="45">
        <f t="shared" si="13"/>
        <v>0.9371331828442437</v>
      </c>
      <c r="V42" s="45">
        <f t="shared" si="13"/>
        <v>1.0130122826219141</v>
      </c>
      <c r="W42" s="45">
        <f t="shared" si="13"/>
        <v>0.6006666666666667</v>
      </c>
      <c r="X42" s="45">
        <f t="shared" si="13"/>
        <v>1</v>
      </c>
      <c r="Y42" s="45">
        <f t="shared" si="13"/>
        <v>0.861895499362801</v>
      </c>
      <c r="Z42" s="45">
        <f t="shared" si="13"/>
        <v>1</v>
      </c>
      <c r="AA42" s="52"/>
    </row>
    <row r="43" spans="1:27" s="11" customFormat="1" ht="24" customHeight="1" hidden="1" outlineLevel="2">
      <c r="A43" s="60" t="s">
        <v>100</v>
      </c>
      <c r="B43" s="13">
        <v>65722</v>
      </c>
      <c r="C43" s="13">
        <v>66912</v>
      </c>
      <c r="D43" s="13">
        <f aca="true" t="shared" si="14" ref="D43:D50">SUM(F43:Z43)</f>
        <v>67723</v>
      </c>
      <c r="E43" s="19">
        <f>D43/C43</f>
        <v>1.0121203969392636</v>
      </c>
      <c r="F43" s="16">
        <v>1973</v>
      </c>
      <c r="G43" s="16">
        <v>2968</v>
      </c>
      <c r="H43" s="16">
        <v>5175</v>
      </c>
      <c r="I43" s="16">
        <v>2195</v>
      </c>
      <c r="J43" s="16">
        <v>2343</v>
      </c>
      <c r="K43" s="16">
        <v>2700</v>
      </c>
      <c r="L43" s="16">
        <v>2976</v>
      </c>
      <c r="M43" s="16">
        <v>4133</v>
      </c>
      <c r="N43" s="16">
        <v>3227</v>
      </c>
      <c r="O43" s="16">
        <v>1283</v>
      </c>
      <c r="P43" s="16">
        <v>2765</v>
      </c>
      <c r="Q43" s="16">
        <v>3784</v>
      </c>
      <c r="R43" s="16">
        <v>3058</v>
      </c>
      <c r="S43" s="16">
        <v>4372</v>
      </c>
      <c r="T43" s="16">
        <v>5855</v>
      </c>
      <c r="U43" s="16">
        <v>3070</v>
      </c>
      <c r="V43" s="16">
        <v>4985</v>
      </c>
      <c r="W43" s="16">
        <v>204</v>
      </c>
      <c r="X43" s="16">
        <v>2224</v>
      </c>
      <c r="Y43" s="16">
        <v>5523</v>
      </c>
      <c r="Z43" s="16">
        <v>2910</v>
      </c>
      <c r="AA43" s="52"/>
    </row>
    <row r="44" spans="1:27" s="11" customFormat="1" ht="29.25" customHeight="1" hidden="1" outlineLevel="2">
      <c r="A44" s="60" t="s">
        <v>98</v>
      </c>
      <c r="B44" s="13">
        <v>70214</v>
      </c>
      <c r="C44" s="13">
        <v>72762</v>
      </c>
      <c r="D44" s="13">
        <f t="shared" si="14"/>
        <v>81658</v>
      </c>
      <c r="E44" s="19">
        <f>D44/C44</f>
        <v>1.1222616200764135</v>
      </c>
      <c r="F44" s="20">
        <v>1954</v>
      </c>
      <c r="G44" s="20">
        <v>3203</v>
      </c>
      <c r="H44" s="20">
        <v>6393</v>
      </c>
      <c r="I44" s="20">
        <v>6651</v>
      </c>
      <c r="J44" s="20">
        <v>2294</v>
      </c>
      <c r="K44" s="20">
        <v>2900</v>
      </c>
      <c r="L44" s="20">
        <v>3303</v>
      </c>
      <c r="M44" s="20">
        <v>4391</v>
      </c>
      <c r="N44" s="20">
        <v>4371</v>
      </c>
      <c r="O44" s="20">
        <v>1581</v>
      </c>
      <c r="P44" s="20">
        <v>1775</v>
      </c>
      <c r="Q44" s="20">
        <v>6809</v>
      </c>
      <c r="R44" s="20">
        <v>4956</v>
      </c>
      <c r="S44" s="20">
        <v>5391</v>
      </c>
      <c r="T44" s="20">
        <v>4844</v>
      </c>
      <c r="U44" s="20">
        <v>3968</v>
      </c>
      <c r="V44" s="20">
        <v>2560</v>
      </c>
      <c r="W44" s="20">
        <v>890</v>
      </c>
      <c r="X44" s="20">
        <v>3694</v>
      </c>
      <c r="Y44" s="20">
        <v>5910</v>
      </c>
      <c r="Z44" s="20">
        <v>3820</v>
      </c>
      <c r="AA44" s="52"/>
    </row>
    <row r="45" spans="1:27" s="11" customFormat="1" ht="29.25" customHeight="1" hidden="1" outlineLevel="2">
      <c r="A45" s="60" t="s">
        <v>101</v>
      </c>
      <c r="B45" s="13">
        <v>130</v>
      </c>
      <c r="C45" s="13">
        <v>428</v>
      </c>
      <c r="D45" s="13">
        <f t="shared" si="14"/>
        <v>404</v>
      </c>
      <c r="E45" s="19">
        <f>D45/C45</f>
        <v>0.9439252336448598</v>
      </c>
      <c r="F45" s="59"/>
      <c r="G45" s="16"/>
      <c r="H45" s="16">
        <v>127</v>
      </c>
      <c r="I45" s="16">
        <v>4</v>
      </c>
      <c r="J45" s="16"/>
      <c r="K45" s="16"/>
      <c r="L45" s="16"/>
      <c r="M45" s="16"/>
      <c r="N45" s="16"/>
      <c r="O45" s="16"/>
      <c r="P45" s="16"/>
      <c r="Q45" s="16">
        <v>20</v>
      </c>
      <c r="R45" s="16">
        <v>30</v>
      </c>
      <c r="S45" s="16">
        <v>43</v>
      </c>
      <c r="T45" s="16">
        <v>20</v>
      </c>
      <c r="U45" s="16"/>
      <c r="V45" s="16">
        <v>160</v>
      </c>
      <c r="W45" s="16"/>
      <c r="X45" s="16"/>
      <c r="Y45" s="16"/>
      <c r="Z45" s="16"/>
      <c r="AA45" s="52"/>
    </row>
    <row r="46" spans="1:27" s="11" customFormat="1" ht="29.25" customHeight="1" hidden="1" outlineLevel="2">
      <c r="A46" s="60" t="s">
        <v>102</v>
      </c>
      <c r="B46" s="13">
        <v>3872</v>
      </c>
      <c r="C46" s="13">
        <v>5078</v>
      </c>
      <c r="D46" s="13">
        <f t="shared" si="14"/>
        <v>7124</v>
      </c>
      <c r="E46" s="19">
        <f>D46/C46</f>
        <v>1.4029145332808193</v>
      </c>
      <c r="F46" s="20">
        <v>24</v>
      </c>
      <c r="G46" s="20">
        <v>351</v>
      </c>
      <c r="H46" s="20">
        <v>734</v>
      </c>
      <c r="I46" s="20">
        <v>605</v>
      </c>
      <c r="J46" s="20">
        <v>162</v>
      </c>
      <c r="K46" s="20">
        <v>350</v>
      </c>
      <c r="L46" s="20">
        <v>536</v>
      </c>
      <c r="M46" s="20">
        <v>294</v>
      </c>
      <c r="N46" s="20">
        <v>407</v>
      </c>
      <c r="O46" s="20">
        <v>183</v>
      </c>
      <c r="P46" s="20">
        <v>135</v>
      </c>
      <c r="Q46" s="20">
        <v>465</v>
      </c>
      <c r="R46" s="20">
        <v>790</v>
      </c>
      <c r="S46" s="20">
        <v>398</v>
      </c>
      <c r="T46" s="20">
        <v>350</v>
      </c>
      <c r="U46" s="20">
        <v>253</v>
      </c>
      <c r="V46" s="20"/>
      <c r="W46" s="20"/>
      <c r="X46" s="20">
        <v>220</v>
      </c>
      <c r="Y46" s="20">
        <v>420</v>
      </c>
      <c r="Z46" s="20">
        <v>447</v>
      </c>
      <c r="AA46" s="52"/>
    </row>
    <row r="47" spans="1:27" s="11" customFormat="1" ht="29.25" customHeight="1" hidden="1" outlineLevel="2">
      <c r="A47" s="61" t="s">
        <v>147</v>
      </c>
      <c r="B47" s="65">
        <v>264239</v>
      </c>
      <c r="C47" s="65">
        <v>273647</v>
      </c>
      <c r="D47" s="65">
        <f>SUM(F47:Z47)</f>
        <v>246054.4</v>
      </c>
      <c r="E47" s="66"/>
      <c r="F47" s="67">
        <v>13645</v>
      </c>
      <c r="G47" s="67">
        <v>8290</v>
      </c>
      <c r="H47" s="67">
        <v>19280</v>
      </c>
      <c r="I47" s="67">
        <v>13533</v>
      </c>
      <c r="J47" s="67">
        <v>8198</v>
      </c>
      <c r="K47" s="67">
        <v>12861.5</v>
      </c>
      <c r="L47" s="67">
        <v>10186</v>
      </c>
      <c r="M47" s="67">
        <v>14454</v>
      </c>
      <c r="N47" s="67">
        <v>10323.5</v>
      </c>
      <c r="O47" s="67">
        <v>4774</v>
      </c>
      <c r="P47" s="67">
        <v>5760</v>
      </c>
      <c r="Q47" s="67">
        <v>13637</v>
      </c>
      <c r="R47" s="67">
        <v>16651</v>
      </c>
      <c r="S47" s="67">
        <v>12574.4</v>
      </c>
      <c r="T47" s="67">
        <v>17250</v>
      </c>
      <c r="U47" s="67">
        <v>10319</v>
      </c>
      <c r="V47" s="67">
        <v>11579</v>
      </c>
      <c r="W47" s="67">
        <v>2616</v>
      </c>
      <c r="X47" s="67">
        <v>10471</v>
      </c>
      <c r="Y47" s="67">
        <v>17604</v>
      </c>
      <c r="Z47" s="67">
        <v>12048</v>
      </c>
      <c r="AA47" s="52"/>
    </row>
    <row r="48" spans="1:27" s="63" customFormat="1" ht="29.25" customHeight="1" hidden="1" outlineLevel="2">
      <c r="A48" s="7" t="s">
        <v>151</v>
      </c>
      <c r="B48" s="68"/>
      <c r="C48" s="68"/>
      <c r="D48" s="65">
        <f>SUM(F48:Z48)</f>
        <v>273611</v>
      </c>
      <c r="E48" s="70"/>
      <c r="F48" s="69">
        <v>16353</v>
      </c>
      <c r="G48" s="69">
        <v>8459</v>
      </c>
      <c r="H48" s="69">
        <v>17622</v>
      </c>
      <c r="I48" s="69">
        <v>14806</v>
      </c>
      <c r="J48" s="69">
        <v>8410</v>
      </c>
      <c r="K48" s="69">
        <v>13990</v>
      </c>
      <c r="L48" s="69">
        <v>11012</v>
      </c>
      <c r="M48" s="69">
        <v>14634</v>
      </c>
      <c r="N48" s="69">
        <v>12230</v>
      </c>
      <c r="O48" s="69">
        <v>6237</v>
      </c>
      <c r="P48" s="69">
        <v>7746</v>
      </c>
      <c r="Q48" s="69">
        <v>15371</v>
      </c>
      <c r="R48" s="69">
        <v>17558</v>
      </c>
      <c r="S48" s="69">
        <v>15813</v>
      </c>
      <c r="T48" s="69">
        <v>17680</v>
      </c>
      <c r="U48" s="69">
        <v>13876</v>
      </c>
      <c r="V48" s="69">
        <v>11674</v>
      </c>
      <c r="W48" s="69">
        <v>4326</v>
      </c>
      <c r="X48" s="69">
        <v>13517</v>
      </c>
      <c r="Y48" s="69">
        <v>19165</v>
      </c>
      <c r="Z48" s="69">
        <v>13132</v>
      </c>
      <c r="AA48" s="62"/>
    </row>
    <row r="49" spans="1:27" s="63" customFormat="1" ht="29.25" customHeight="1" hidden="1" outlineLevel="2">
      <c r="A49" s="64" t="s">
        <v>152</v>
      </c>
      <c r="B49" s="68"/>
      <c r="C49" s="68"/>
      <c r="D49" s="68">
        <f>D47-D48</f>
        <v>-27556.600000000006</v>
      </c>
      <c r="E49" s="70"/>
      <c r="F49" s="69">
        <f>F47-F48</f>
        <v>-2708</v>
      </c>
      <c r="G49" s="69">
        <f aca="true" t="shared" si="15" ref="G49:Z49">G47-G48</f>
        <v>-169</v>
      </c>
      <c r="H49" s="69">
        <f t="shared" si="15"/>
        <v>1658</v>
      </c>
      <c r="I49" s="69">
        <f t="shared" si="15"/>
        <v>-1273</v>
      </c>
      <c r="J49" s="69">
        <f t="shared" si="15"/>
        <v>-212</v>
      </c>
      <c r="K49" s="69">
        <f t="shared" si="15"/>
        <v>-1128.5</v>
      </c>
      <c r="L49" s="69">
        <f t="shared" si="15"/>
        <v>-826</v>
      </c>
      <c r="M49" s="69">
        <f t="shared" si="15"/>
        <v>-180</v>
      </c>
      <c r="N49" s="69">
        <f t="shared" si="15"/>
        <v>-1906.5</v>
      </c>
      <c r="O49" s="69">
        <f t="shared" si="15"/>
        <v>-1463</v>
      </c>
      <c r="P49" s="69">
        <f t="shared" si="15"/>
        <v>-1986</v>
      </c>
      <c r="Q49" s="69">
        <f t="shared" si="15"/>
        <v>-1734</v>
      </c>
      <c r="R49" s="69">
        <f t="shared" si="15"/>
        <v>-907</v>
      </c>
      <c r="S49" s="69">
        <f t="shared" si="15"/>
        <v>-3238.6000000000004</v>
      </c>
      <c r="T49" s="69">
        <f t="shared" si="15"/>
        <v>-430</v>
      </c>
      <c r="U49" s="69">
        <f t="shared" si="15"/>
        <v>-3557</v>
      </c>
      <c r="V49" s="69">
        <f t="shared" si="15"/>
        <v>-95</v>
      </c>
      <c r="W49" s="69">
        <f t="shared" si="15"/>
        <v>-1710</v>
      </c>
      <c r="X49" s="69">
        <f t="shared" si="15"/>
        <v>-3046</v>
      </c>
      <c r="Y49" s="69">
        <f t="shared" si="15"/>
        <v>-1561</v>
      </c>
      <c r="Z49" s="69">
        <f t="shared" si="15"/>
        <v>-1084</v>
      </c>
      <c r="AA49" s="62"/>
    </row>
    <row r="50" spans="1:27" s="11" customFormat="1" ht="29.25" customHeight="1" hidden="1" outlineLevel="1">
      <c r="A50" s="12" t="s">
        <v>49</v>
      </c>
      <c r="B50" s="65">
        <v>171765</v>
      </c>
      <c r="C50" s="65">
        <v>150798</v>
      </c>
      <c r="D50" s="71">
        <f t="shared" si="14"/>
        <v>191521</v>
      </c>
      <c r="E50" s="66">
        <f>D50/C50</f>
        <v>1.2700500006631388</v>
      </c>
      <c r="F50" s="69">
        <v>8065</v>
      </c>
      <c r="G50" s="69">
        <v>6325</v>
      </c>
      <c r="H50" s="69">
        <v>12090</v>
      </c>
      <c r="I50" s="69">
        <v>10799</v>
      </c>
      <c r="J50" s="69">
        <v>7003</v>
      </c>
      <c r="K50" s="69">
        <v>11115</v>
      </c>
      <c r="L50" s="69">
        <v>8845</v>
      </c>
      <c r="M50" s="69">
        <v>12305</v>
      </c>
      <c r="N50" s="69">
        <v>4850</v>
      </c>
      <c r="O50" s="69">
        <v>3406</v>
      </c>
      <c r="P50" s="69">
        <v>3020</v>
      </c>
      <c r="Q50" s="69">
        <v>10100</v>
      </c>
      <c r="R50" s="69">
        <v>15693</v>
      </c>
      <c r="S50" s="69">
        <v>11833</v>
      </c>
      <c r="T50" s="69">
        <v>14398</v>
      </c>
      <c r="U50" s="69">
        <v>6378</v>
      </c>
      <c r="V50" s="69">
        <v>9420</v>
      </c>
      <c r="W50" s="69">
        <v>2143</v>
      </c>
      <c r="X50" s="69">
        <v>9384</v>
      </c>
      <c r="Y50" s="69">
        <v>13387</v>
      </c>
      <c r="Z50" s="69">
        <v>10962</v>
      </c>
      <c r="AA50" s="52"/>
    </row>
    <row r="51" spans="1:27" s="11" customFormat="1" ht="29.25" customHeight="1" hidden="1" outlineLevel="1">
      <c r="A51" s="25" t="s">
        <v>111</v>
      </c>
      <c r="B51" s="66"/>
      <c r="C51" s="66"/>
      <c r="D51" s="66"/>
      <c r="E51" s="6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52"/>
    </row>
    <row r="52" spans="1:27" s="11" customFormat="1" ht="29.25" customHeight="1" hidden="1" outlineLevel="1">
      <c r="A52" s="23" t="s">
        <v>109</v>
      </c>
      <c r="B52" s="65"/>
      <c r="C52" s="65"/>
      <c r="D52" s="65">
        <f>SUM(F52:Z52)</f>
        <v>0</v>
      </c>
      <c r="E52" s="66" t="e">
        <f>D52/C52</f>
        <v>#DIV/0!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2"/>
    </row>
    <row r="53" spans="1:27" s="11" customFormat="1" ht="29.25" customHeight="1" hidden="1" outlineLevel="1">
      <c r="A53" s="24" t="s">
        <v>110</v>
      </c>
      <c r="B53" s="65"/>
      <c r="C53" s="65"/>
      <c r="D53" s="65">
        <f>SUM(F53:Z53)</f>
        <v>0</v>
      </c>
      <c r="E53" s="66" t="e">
        <f>D53/C53</f>
        <v>#DIV/0!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52"/>
    </row>
    <row r="54" spans="1:27" s="11" customFormat="1" ht="29.25" customHeight="1" hidden="1" outlineLevel="1">
      <c r="A54" s="12" t="s">
        <v>50</v>
      </c>
      <c r="B54" s="65">
        <v>37820</v>
      </c>
      <c r="C54" s="65">
        <v>32514</v>
      </c>
      <c r="D54" s="65">
        <f>SUM(F54:Z54)</f>
        <v>88289</v>
      </c>
      <c r="E54" s="66">
        <f>D54/C54</f>
        <v>2.7154148981976993</v>
      </c>
      <c r="F54" s="67">
        <v>2699</v>
      </c>
      <c r="G54" s="67">
        <v>1325</v>
      </c>
      <c r="H54" s="67">
        <v>4765</v>
      </c>
      <c r="I54" s="67">
        <v>10569</v>
      </c>
      <c r="J54" s="67">
        <v>1550</v>
      </c>
      <c r="K54" s="67">
        <v>4270</v>
      </c>
      <c r="L54" s="67">
        <v>5806</v>
      </c>
      <c r="M54" s="67">
        <v>2200</v>
      </c>
      <c r="N54" s="67">
        <v>1215</v>
      </c>
      <c r="O54" s="67">
        <v>100</v>
      </c>
      <c r="P54" s="67">
        <v>450</v>
      </c>
      <c r="Q54" s="67">
        <v>3400</v>
      </c>
      <c r="R54" s="67">
        <v>6055</v>
      </c>
      <c r="S54" s="67">
        <v>8344</v>
      </c>
      <c r="T54" s="67">
        <v>14138</v>
      </c>
      <c r="U54" s="67">
        <v>3996</v>
      </c>
      <c r="V54" s="67">
        <v>3210</v>
      </c>
      <c r="W54" s="67">
        <v>120</v>
      </c>
      <c r="X54" s="67">
        <v>4910</v>
      </c>
      <c r="Y54" s="67">
        <v>6811</v>
      </c>
      <c r="Z54" s="67">
        <v>2356</v>
      </c>
      <c r="AA54" s="52"/>
    </row>
    <row r="55" spans="1:27" s="11" customFormat="1" ht="29.25" customHeight="1" hidden="1">
      <c r="A55" s="9" t="s">
        <v>38</v>
      </c>
      <c r="B55" s="65">
        <v>19411</v>
      </c>
      <c r="C55" s="65">
        <v>16635</v>
      </c>
      <c r="D55" s="65">
        <f>SUM(F55:Z55)</f>
        <v>17068</v>
      </c>
      <c r="E55" s="66">
        <f>D55/C55</f>
        <v>1.026029455966336</v>
      </c>
      <c r="F55" s="67">
        <v>40</v>
      </c>
      <c r="G55" s="67">
        <v>1255</v>
      </c>
      <c r="H55" s="67">
        <v>1753</v>
      </c>
      <c r="I55" s="67">
        <v>1540</v>
      </c>
      <c r="J55" s="67">
        <v>350</v>
      </c>
      <c r="K55" s="67">
        <v>853</v>
      </c>
      <c r="L55" s="67">
        <v>1035</v>
      </c>
      <c r="M55" s="67">
        <v>2500</v>
      </c>
      <c r="N55" s="67">
        <v>800</v>
      </c>
      <c r="O55" s="67">
        <v>13</v>
      </c>
      <c r="P55" s="67">
        <v>510</v>
      </c>
      <c r="Q55" s="67">
        <v>1165</v>
      </c>
      <c r="R55" s="67">
        <v>12</v>
      </c>
      <c r="S55" s="67">
        <v>1428</v>
      </c>
      <c r="T55" s="67">
        <v>400</v>
      </c>
      <c r="U55" s="67">
        <v>200</v>
      </c>
      <c r="V55" s="67">
        <v>280</v>
      </c>
      <c r="W55" s="67">
        <v>250</v>
      </c>
      <c r="X55" s="67">
        <v>604</v>
      </c>
      <c r="Y55" s="67">
        <v>1500</v>
      </c>
      <c r="Z55" s="67">
        <v>580</v>
      </c>
      <c r="AA55" s="51"/>
    </row>
    <row r="56" spans="1:27" s="11" customFormat="1" ht="29.25" customHeight="1" hidden="1">
      <c r="A56" s="10" t="s">
        <v>39</v>
      </c>
      <c r="B56" s="65">
        <v>19882</v>
      </c>
      <c r="C56" s="65">
        <v>16983</v>
      </c>
      <c r="D56" s="71">
        <f>SUM(F56:Z56)</f>
        <v>15920.5</v>
      </c>
      <c r="E56" s="66">
        <f>D56/C56</f>
        <v>0.9374374374374375</v>
      </c>
      <c r="F56" s="67">
        <v>82</v>
      </c>
      <c r="G56" s="67">
        <v>1255</v>
      </c>
      <c r="H56" s="67">
        <v>1846</v>
      </c>
      <c r="I56" s="67">
        <v>1502</v>
      </c>
      <c r="J56" s="67">
        <v>218</v>
      </c>
      <c r="K56" s="67">
        <v>653</v>
      </c>
      <c r="L56" s="67">
        <v>1173</v>
      </c>
      <c r="M56" s="67">
        <v>2021</v>
      </c>
      <c r="N56" s="67">
        <v>763</v>
      </c>
      <c r="O56" s="67">
        <v>1</v>
      </c>
      <c r="P56" s="67">
        <v>514</v>
      </c>
      <c r="Q56" s="67">
        <v>1000</v>
      </c>
      <c r="R56" s="67">
        <v>15</v>
      </c>
      <c r="S56" s="67">
        <v>1457.5</v>
      </c>
      <c r="T56" s="67">
        <v>429</v>
      </c>
      <c r="U56" s="67">
        <v>141</v>
      </c>
      <c r="V56" s="67">
        <v>253</v>
      </c>
      <c r="W56" s="67">
        <v>119</v>
      </c>
      <c r="X56" s="67">
        <v>717</v>
      </c>
      <c r="Y56" s="67">
        <v>1259</v>
      </c>
      <c r="Z56" s="67">
        <v>502</v>
      </c>
      <c r="AA56" s="51"/>
    </row>
    <row r="57" spans="1:27" s="11" customFormat="1" ht="29.25" customHeight="1" hidden="1">
      <c r="A57" s="7" t="s">
        <v>20</v>
      </c>
      <c r="B57" s="73">
        <f>B56/B55</f>
        <v>1.0242645922415126</v>
      </c>
      <c r="C57" s="73">
        <f>C56/C55</f>
        <v>1.0209197475202885</v>
      </c>
      <c r="D57" s="73">
        <f>D56/D55</f>
        <v>0.9327689243027888</v>
      </c>
      <c r="E57" s="73"/>
      <c r="F57" s="74">
        <f>F56/F55</f>
        <v>2.05</v>
      </c>
      <c r="G57" s="74">
        <f aca="true" t="shared" si="16" ref="G57:O57">G56/G55</f>
        <v>1</v>
      </c>
      <c r="H57" s="74">
        <f t="shared" si="16"/>
        <v>1.0530519110096976</v>
      </c>
      <c r="I57" s="74">
        <f t="shared" si="16"/>
        <v>0.9753246753246754</v>
      </c>
      <c r="J57" s="74">
        <f t="shared" si="16"/>
        <v>0.6228571428571429</v>
      </c>
      <c r="K57" s="74">
        <f t="shared" si="16"/>
        <v>0.7655334114888629</v>
      </c>
      <c r="L57" s="74">
        <f t="shared" si="16"/>
        <v>1.1333333333333333</v>
      </c>
      <c r="M57" s="74">
        <f t="shared" si="16"/>
        <v>0.8084</v>
      </c>
      <c r="N57" s="74">
        <f t="shared" si="16"/>
        <v>0.95375</v>
      </c>
      <c r="O57" s="74">
        <f t="shared" si="16"/>
        <v>0.07692307692307693</v>
      </c>
      <c r="P57" s="74">
        <f aca="true" t="shared" si="17" ref="P57:Z57">P56/P55</f>
        <v>1.007843137254902</v>
      </c>
      <c r="Q57" s="74">
        <f t="shared" si="17"/>
        <v>0.8583690987124464</v>
      </c>
      <c r="R57" s="74">
        <f t="shared" si="17"/>
        <v>1.25</v>
      </c>
      <c r="S57" s="74">
        <f t="shared" si="17"/>
        <v>1.020658263305322</v>
      </c>
      <c r="T57" s="74">
        <f t="shared" si="17"/>
        <v>1.0725</v>
      </c>
      <c r="U57" s="74">
        <f t="shared" si="17"/>
        <v>0.705</v>
      </c>
      <c r="V57" s="74">
        <f t="shared" si="17"/>
        <v>0.9035714285714286</v>
      </c>
      <c r="W57" s="74">
        <f t="shared" si="17"/>
        <v>0.476</v>
      </c>
      <c r="X57" s="74">
        <f t="shared" si="17"/>
        <v>1.1870860927152318</v>
      </c>
      <c r="Y57" s="74">
        <f t="shared" si="17"/>
        <v>0.8393333333333334</v>
      </c>
      <c r="Z57" s="74">
        <f t="shared" si="17"/>
        <v>0.8655172413793103</v>
      </c>
      <c r="AA57" s="52"/>
    </row>
    <row r="58" spans="1:27" s="11" customFormat="1" ht="29.25" customHeight="1" hidden="1" outlineLevel="1">
      <c r="A58" s="12" t="s">
        <v>55</v>
      </c>
      <c r="B58" s="65">
        <v>19882</v>
      </c>
      <c r="C58" s="65">
        <v>10350</v>
      </c>
      <c r="D58" s="65">
        <f>SUM(F58:Z58)</f>
        <v>15707</v>
      </c>
      <c r="E58" s="66"/>
      <c r="F58" s="67">
        <v>82</v>
      </c>
      <c r="G58" s="67">
        <v>1200</v>
      </c>
      <c r="H58" s="67">
        <v>1846</v>
      </c>
      <c r="I58" s="67">
        <v>1502</v>
      </c>
      <c r="J58" s="67">
        <v>218</v>
      </c>
      <c r="K58" s="67">
        <v>653</v>
      </c>
      <c r="L58" s="67">
        <v>1173</v>
      </c>
      <c r="M58" s="67">
        <v>2021</v>
      </c>
      <c r="N58" s="67">
        <v>763</v>
      </c>
      <c r="O58" s="67"/>
      <c r="P58" s="67">
        <v>514</v>
      </c>
      <c r="Q58" s="67">
        <v>1000</v>
      </c>
      <c r="R58" s="67">
        <v>15</v>
      </c>
      <c r="S58" s="67">
        <v>1458</v>
      </c>
      <c r="T58" s="67">
        <v>429</v>
      </c>
      <c r="U58" s="67">
        <v>100</v>
      </c>
      <c r="V58" s="67">
        <v>253</v>
      </c>
      <c r="W58" s="67">
        <v>119</v>
      </c>
      <c r="X58" s="67">
        <v>717</v>
      </c>
      <c r="Y58" s="67">
        <v>1142</v>
      </c>
      <c r="Z58" s="67">
        <v>502</v>
      </c>
      <c r="AA58" s="52"/>
    </row>
    <row r="59" spans="1:27" s="11" customFormat="1" ht="29.25" customHeight="1" hidden="1">
      <c r="A59" s="9" t="s">
        <v>41</v>
      </c>
      <c r="B59" s="65"/>
      <c r="C59" s="65"/>
      <c r="D59" s="65">
        <f>SUM(F59:Z59)</f>
        <v>1464</v>
      </c>
      <c r="E59" s="66" t="e">
        <f>D59/C59</f>
        <v>#DIV/0!</v>
      </c>
      <c r="F59" s="75">
        <v>10</v>
      </c>
      <c r="G59" s="67">
        <v>75</v>
      </c>
      <c r="H59" s="67">
        <v>210</v>
      </c>
      <c r="I59" s="67">
        <v>15</v>
      </c>
      <c r="J59" s="67">
        <v>18</v>
      </c>
      <c r="K59" s="67">
        <v>85</v>
      </c>
      <c r="L59" s="67">
        <v>55</v>
      </c>
      <c r="M59" s="67">
        <v>226</v>
      </c>
      <c r="N59" s="67">
        <v>25</v>
      </c>
      <c r="O59" s="67">
        <v>12</v>
      </c>
      <c r="P59" s="67">
        <v>10</v>
      </c>
      <c r="Q59" s="67">
        <v>199</v>
      </c>
      <c r="R59" s="67">
        <v>0</v>
      </c>
      <c r="S59" s="67">
        <v>65</v>
      </c>
      <c r="T59" s="67">
        <v>40</v>
      </c>
      <c r="U59" s="67">
        <v>40</v>
      </c>
      <c r="V59" s="67">
        <v>20</v>
      </c>
      <c r="W59" s="67">
        <v>0</v>
      </c>
      <c r="X59" s="67">
        <v>4</v>
      </c>
      <c r="Y59" s="67">
        <v>300</v>
      </c>
      <c r="Z59" s="67">
        <v>55</v>
      </c>
      <c r="AA59" s="51"/>
    </row>
    <row r="60" spans="1:27" s="11" customFormat="1" ht="29.25" customHeight="1" hidden="1">
      <c r="A60" s="10" t="s">
        <v>42</v>
      </c>
      <c r="B60" s="65">
        <v>684</v>
      </c>
      <c r="C60" s="65">
        <v>1581</v>
      </c>
      <c r="D60" s="65">
        <f>SUM(F60:Z60)</f>
        <v>622.5</v>
      </c>
      <c r="E60" s="66">
        <f>D60/C60</f>
        <v>0.3937381404174573</v>
      </c>
      <c r="F60" s="67">
        <v>7</v>
      </c>
      <c r="G60" s="67">
        <v>45</v>
      </c>
      <c r="H60" s="67">
        <v>71.5</v>
      </c>
      <c r="I60" s="67">
        <v>8</v>
      </c>
      <c r="J60" s="67">
        <v>13</v>
      </c>
      <c r="K60" s="67">
        <v>14</v>
      </c>
      <c r="L60" s="67">
        <v>38</v>
      </c>
      <c r="M60" s="67">
        <v>163</v>
      </c>
      <c r="N60" s="67">
        <v>4</v>
      </c>
      <c r="O60" s="67"/>
      <c r="P60" s="67">
        <v>7</v>
      </c>
      <c r="Q60" s="67">
        <v>52</v>
      </c>
      <c r="R60" s="67"/>
      <c r="S60" s="67">
        <v>24</v>
      </c>
      <c r="T60" s="67">
        <v>30</v>
      </c>
      <c r="U60" s="67">
        <v>36</v>
      </c>
      <c r="V60" s="67">
        <v>20</v>
      </c>
      <c r="W60" s="67">
        <v>6</v>
      </c>
      <c r="X60" s="67">
        <v>1</v>
      </c>
      <c r="Y60" s="67">
        <v>76</v>
      </c>
      <c r="Z60" s="67">
        <v>7</v>
      </c>
      <c r="AA60" s="51"/>
    </row>
    <row r="61" spans="1:27" s="11" customFormat="1" ht="29.25" customHeight="1" hidden="1">
      <c r="A61" s="7" t="s">
        <v>20</v>
      </c>
      <c r="B61" s="73"/>
      <c r="C61" s="73"/>
      <c r="D61" s="73">
        <f>D60/D59</f>
        <v>0.42520491803278687</v>
      </c>
      <c r="E61" s="66"/>
      <c r="F61" s="7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52"/>
    </row>
    <row r="62" spans="1:27" s="11" customFormat="1" ht="29.25" customHeight="1" hidden="1">
      <c r="A62" s="7" t="s">
        <v>40</v>
      </c>
      <c r="B62" s="65">
        <v>1206</v>
      </c>
      <c r="C62" s="65">
        <v>1158</v>
      </c>
      <c r="D62" s="65">
        <f>SUM(F62:Z62)</f>
        <v>1155</v>
      </c>
      <c r="E62" s="66"/>
      <c r="F62" s="67">
        <v>180</v>
      </c>
      <c r="G62" s="67"/>
      <c r="H62" s="67">
        <v>720</v>
      </c>
      <c r="I62" s="67"/>
      <c r="J62" s="67"/>
      <c r="K62" s="67"/>
      <c r="L62" s="67"/>
      <c r="M62" s="67">
        <v>125</v>
      </c>
      <c r="N62" s="67"/>
      <c r="O62" s="67"/>
      <c r="P62" s="67"/>
      <c r="Q62" s="67"/>
      <c r="R62" s="67"/>
      <c r="S62" s="67"/>
      <c r="T62" s="67"/>
      <c r="U62" s="67"/>
      <c r="V62" s="67">
        <v>130</v>
      </c>
      <c r="W62" s="67"/>
      <c r="X62" s="67"/>
      <c r="Y62" s="67"/>
      <c r="Z62" s="67"/>
      <c r="AA62" s="51"/>
    </row>
    <row r="63" spans="1:27" s="11" customFormat="1" ht="29.25" customHeight="1" hidden="1" outlineLevel="1">
      <c r="A63" s="12" t="s">
        <v>53</v>
      </c>
      <c r="B63" s="65"/>
      <c r="C63" s="65"/>
      <c r="D63" s="65">
        <f>SUM(F63:Z63)</f>
        <v>0</v>
      </c>
      <c r="E63" s="66" t="e">
        <f>D63/C63</f>
        <v>#DIV/0!</v>
      </c>
      <c r="F63" s="7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2"/>
    </row>
    <row r="64" spans="1:27" s="11" customFormat="1" ht="29.25" customHeight="1" hidden="1" outlineLevel="1">
      <c r="A64" s="12" t="s">
        <v>54</v>
      </c>
      <c r="B64" s="65"/>
      <c r="C64" s="65"/>
      <c r="D64" s="65">
        <f>SUM(F64:Z64)</f>
        <v>0</v>
      </c>
      <c r="E64" s="66" t="e">
        <f>D64/C64</f>
        <v>#DIV/0!</v>
      </c>
      <c r="F64" s="75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52"/>
    </row>
    <row r="65" spans="1:27" s="11" customFormat="1" ht="29.25" customHeight="1" hidden="1">
      <c r="A65" s="7" t="s">
        <v>43</v>
      </c>
      <c r="B65" s="65">
        <v>956</v>
      </c>
      <c r="C65" s="65">
        <v>1157</v>
      </c>
      <c r="D65" s="65">
        <f>SUM(F65:Z65)</f>
        <v>2053</v>
      </c>
      <c r="E65" s="66">
        <f>D65/C65</f>
        <v>1.7744165946413137</v>
      </c>
      <c r="F65" s="77"/>
      <c r="G65" s="78">
        <v>71</v>
      </c>
      <c r="H65" s="78">
        <v>132</v>
      </c>
      <c r="I65" s="78"/>
      <c r="J65" s="78">
        <v>26</v>
      </c>
      <c r="K65" s="78"/>
      <c r="L65" s="78"/>
      <c r="M65" s="78">
        <v>200</v>
      </c>
      <c r="N65" s="78"/>
      <c r="O65" s="78">
        <v>20</v>
      </c>
      <c r="P65" s="78"/>
      <c r="Q65" s="78"/>
      <c r="R65" s="78">
        <v>150</v>
      </c>
      <c r="S65" s="78"/>
      <c r="T65" s="78"/>
      <c r="U65" s="78"/>
      <c r="V65" s="78"/>
      <c r="W65" s="78"/>
      <c r="X65" s="78">
        <v>129</v>
      </c>
      <c r="Y65" s="78">
        <v>1325</v>
      </c>
      <c r="Z65" s="78"/>
      <c r="AA65" s="52"/>
    </row>
    <row r="66" spans="1:27" s="11" customFormat="1" ht="29.25" customHeight="1" hidden="1">
      <c r="A66" s="7" t="s">
        <v>44</v>
      </c>
      <c r="B66" s="65">
        <v>3654</v>
      </c>
      <c r="C66" s="65">
        <v>6832</v>
      </c>
      <c r="D66" s="65">
        <f aca="true" t="shared" si="18" ref="D66:D132">SUM(F66:Z66)</f>
        <v>6451</v>
      </c>
      <c r="E66" s="66">
        <f>D66/C66</f>
        <v>0.9442330210772834</v>
      </c>
      <c r="F66" s="77"/>
      <c r="G66" s="78">
        <v>165</v>
      </c>
      <c r="H66" s="78">
        <v>514</v>
      </c>
      <c r="I66" s="78">
        <v>1155</v>
      </c>
      <c r="J66" s="78">
        <v>80</v>
      </c>
      <c r="K66" s="78">
        <v>210</v>
      </c>
      <c r="L66" s="78"/>
      <c r="M66" s="78">
        <v>296</v>
      </c>
      <c r="N66" s="78">
        <v>140</v>
      </c>
      <c r="O66" s="78">
        <v>283</v>
      </c>
      <c r="P66" s="78">
        <v>40</v>
      </c>
      <c r="Q66" s="78">
        <v>265</v>
      </c>
      <c r="R66" s="78">
        <v>390</v>
      </c>
      <c r="S66" s="78"/>
      <c r="T66" s="78"/>
      <c r="U66" s="78">
        <v>1036</v>
      </c>
      <c r="V66" s="78"/>
      <c r="W66" s="78"/>
      <c r="X66" s="78">
        <v>727</v>
      </c>
      <c r="Y66" s="78">
        <v>741</v>
      </c>
      <c r="Z66" s="78">
        <v>409</v>
      </c>
      <c r="AA66" s="52"/>
    </row>
    <row r="67" spans="1:27" s="11" customFormat="1" ht="29.25" customHeight="1" hidden="1">
      <c r="A67" s="7" t="s">
        <v>45</v>
      </c>
      <c r="B67" s="65">
        <v>17859</v>
      </c>
      <c r="C67" s="65">
        <v>20160</v>
      </c>
      <c r="D67" s="65">
        <f t="shared" si="18"/>
        <v>19603</v>
      </c>
      <c r="E67" s="66">
        <f>D67/C67</f>
        <v>0.9723710317460318</v>
      </c>
      <c r="F67" s="77"/>
      <c r="G67" s="78">
        <v>620</v>
      </c>
      <c r="H67" s="78">
        <v>1522</v>
      </c>
      <c r="I67" s="78">
        <v>1072</v>
      </c>
      <c r="J67" s="78">
        <v>1294</v>
      </c>
      <c r="K67" s="78">
        <v>1188</v>
      </c>
      <c r="L67" s="78">
        <v>184</v>
      </c>
      <c r="M67" s="78">
        <v>2334</v>
      </c>
      <c r="N67" s="78">
        <v>62</v>
      </c>
      <c r="O67" s="78">
        <v>668</v>
      </c>
      <c r="P67" s="78">
        <v>123</v>
      </c>
      <c r="Q67" s="78">
        <v>1282</v>
      </c>
      <c r="R67" s="78">
        <v>1865</v>
      </c>
      <c r="S67" s="78">
        <v>150</v>
      </c>
      <c r="T67" s="78">
        <v>806</v>
      </c>
      <c r="U67" s="78">
        <v>1093</v>
      </c>
      <c r="V67" s="78">
        <v>120</v>
      </c>
      <c r="W67" s="78">
        <v>110</v>
      </c>
      <c r="X67" s="78">
        <v>975</v>
      </c>
      <c r="Y67" s="78">
        <v>3689</v>
      </c>
      <c r="Z67" s="78">
        <v>446</v>
      </c>
      <c r="AA67" s="52"/>
    </row>
    <row r="68" spans="1:27" s="11" customFormat="1" ht="29.25" customHeight="1" hidden="1">
      <c r="A68" s="7" t="s">
        <v>137</v>
      </c>
      <c r="B68" s="65"/>
      <c r="C68" s="65">
        <v>10747</v>
      </c>
      <c r="D68" s="65">
        <f t="shared" si="18"/>
        <v>5833</v>
      </c>
      <c r="E68" s="66"/>
      <c r="F68" s="77"/>
      <c r="G68" s="78">
        <v>350</v>
      </c>
      <c r="H68" s="78">
        <v>312</v>
      </c>
      <c r="I68" s="78">
        <v>877</v>
      </c>
      <c r="J68" s="78">
        <v>416</v>
      </c>
      <c r="K68" s="78">
        <v>175</v>
      </c>
      <c r="L68" s="78">
        <v>325</v>
      </c>
      <c r="M68" s="78">
        <v>150</v>
      </c>
      <c r="N68" s="78">
        <v>57</v>
      </c>
      <c r="O68" s="78">
        <v>105</v>
      </c>
      <c r="P68" s="78">
        <v>375</v>
      </c>
      <c r="Q68" s="78">
        <v>136</v>
      </c>
      <c r="R68" s="78">
        <v>391</v>
      </c>
      <c r="S68" s="78">
        <v>350</v>
      </c>
      <c r="T68" s="78">
        <v>201</v>
      </c>
      <c r="U68" s="78">
        <v>129</v>
      </c>
      <c r="V68" s="78"/>
      <c r="W68" s="78">
        <v>10</v>
      </c>
      <c r="X68" s="78">
        <v>584</v>
      </c>
      <c r="Y68" s="78">
        <v>637</v>
      </c>
      <c r="Z68" s="78">
        <v>253</v>
      </c>
      <c r="AA68" s="52"/>
    </row>
    <row r="69" spans="1:27" s="11" customFormat="1" ht="22.5" customHeight="1" hidden="1">
      <c r="A69" s="7" t="s">
        <v>142</v>
      </c>
      <c r="B69" s="65"/>
      <c r="C69" s="65"/>
      <c r="D69" s="65">
        <f t="shared" si="18"/>
        <v>4567</v>
      </c>
      <c r="E69" s="66"/>
      <c r="F69" s="77"/>
      <c r="G69" s="78">
        <v>350</v>
      </c>
      <c r="H69" s="78">
        <v>13</v>
      </c>
      <c r="I69" s="78">
        <v>777</v>
      </c>
      <c r="J69" s="78">
        <v>416</v>
      </c>
      <c r="K69" s="78">
        <v>175</v>
      </c>
      <c r="L69" s="78">
        <v>325</v>
      </c>
      <c r="M69" s="78">
        <v>150</v>
      </c>
      <c r="N69" s="77"/>
      <c r="O69" s="78">
        <v>105</v>
      </c>
      <c r="P69" s="78">
        <v>353</v>
      </c>
      <c r="Q69" s="78">
        <v>136</v>
      </c>
      <c r="R69" s="78">
        <v>391</v>
      </c>
      <c r="S69" s="78">
        <v>350</v>
      </c>
      <c r="T69" s="78">
        <v>150</v>
      </c>
      <c r="U69" s="78">
        <v>129</v>
      </c>
      <c r="V69" s="78"/>
      <c r="W69" s="78"/>
      <c r="X69" s="77"/>
      <c r="Y69" s="78">
        <v>637</v>
      </c>
      <c r="Z69" s="78">
        <v>110</v>
      </c>
      <c r="AA69" s="52"/>
    </row>
    <row r="70" spans="1:27" s="11" customFormat="1" ht="25.5" customHeight="1" hidden="1">
      <c r="A70" s="7" t="s">
        <v>107</v>
      </c>
      <c r="B70" s="65">
        <v>30</v>
      </c>
      <c r="C70" s="65">
        <v>22</v>
      </c>
      <c r="D70" s="65">
        <f t="shared" si="18"/>
        <v>67</v>
      </c>
      <c r="E70" s="66"/>
      <c r="F70" s="77"/>
      <c r="G70" s="78"/>
      <c r="H70" s="77"/>
      <c r="I70" s="78"/>
      <c r="J70" s="77"/>
      <c r="K70" s="78"/>
      <c r="L70" s="78"/>
      <c r="M70" s="78"/>
      <c r="N70" s="77"/>
      <c r="O70" s="78"/>
      <c r="P70" s="78"/>
      <c r="Q70" s="77"/>
      <c r="R70" s="78"/>
      <c r="S70" s="78"/>
      <c r="T70" s="78">
        <v>67</v>
      </c>
      <c r="U70" s="78"/>
      <c r="V70" s="78"/>
      <c r="W70" s="78"/>
      <c r="X70" s="77"/>
      <c r="Y70" s="78"/>
      <c r="Z70" s="78"/>
      <c r="AA70" s="52"/>
    </row>
    <row r="71" spans="1:27" s="11" customFormat="1" ht="27" customHeight="1" hidden="1">
      <c r="A71" s="7" t="s">
        <v>48</v>
      </c>
      <c r="B71" s="65">
        <v>171</v>
      </c>
      <c r="C71" s="65"/>
      <c r="D71" s="65">
        <f t="shared" si="18"/>
        <v>70</v>
      </c>
      <c r="E71" s="66" t="e">
        <f>D71/C71</f>
        <v>#DIV/0!</v>
      </c>
      <c r="F71" s="77"/>
      <c r="G71" s="78"/>
      <c r="H71" s="77"/>
      <c r="I71" s="78">
        <v>8</v>
      </c>
      <c r="J71" s="77"/>
      <c r="K71" s="78">
        <v>2</v>
      </c>
      <c r="L71" s="78"/>
      <c r="M71" s="78">
        <v>34</v>
      </c>
      <c r="N71" s="77"/>
      <c r="O71" s="78"/>
      <c r="P71" s="78">
        <v>8</v>
      </c>
      <c r="Q71" s="78">
        <v>16</v>
      </c>
      <c r="R71" s="78"/>
      <c r="S71" s="78">
        <v>2</v>
      </c>
      <c r="T71" s="78"/>
      <c r="U71" s="78"/>
      <c r="V71" s="78"/>
      <c r="W71" s="78"/>
      <c r="X71" s="77"/>
      <c r="Y71" s="78"/>
      <c r="Z71" s="78"/>
      <c r="AA71" s="52"/>
    </row>
    <row r="72" spans="1:27" s="11" customFormat="1" ht="29.25" customHeight="1" hidden="1">
      <c r="A72" s="7" t="s">
        <v>46</v>
      </c>
      <c r="B72" s="65">
        <v>126</v>
      </c>
      <c r="C72" s="65">
        <v>70</v>
      </c>
      <c r="D72" s="65">
        <f t="shared" si="18"/>
        <v>116</v>
      </c>
      <c r="E72" s="66">
        <f>D72/C72</f>
        <v>1.6571428571428573</v>
      </c>
      <c r="F72" s="77"/>
      <c r="G72" s="78"/>
      <c r="H72" s="77"/>
      <c r="I72" s="78">
        <v>24</v>
      </c>
      <c r="J72" s="77"/>
      <c r="K72" s="78"/>
      <c r="L72" s="78"/>
      <c r="M72" s="78"/>
      <c r="N72" s="77"/>
      <c r="O72" s="78">
        <v>6</v>
      </c>
      <c r="P72" s="78"/>
      <c r="Q72" s="78">
        <v>4</v>
      </c>
      <c r="R72" s="78"/>
      <c r="S72" s="78">
        <v>20</v>
      </c>
      <c r="T72" s="78">
        <v>10</v>
      </c>
      <c r="U72" s="78"/>
      <c r="V72" s="78"/>
      <c r="W72" s="78"/>
      <c r="X72" s="78">
        <v>52</v>
      </c>
      <c r="Y72" s="78"/>
      <c r="Z72" s="78"/>
      <c r="AA72" s="52"/>
    </row>
    <row r="73" spans="1:26" ht="26.25" customHeight="1" hidden="1">
      <c r="A73" s="9" t="s">
        <v>51</v>
      </c>
      <c r="B73" s="65"/>
      <c r="C73" s="65"/>
      <c r="D73" s="65">
        <f t="shared" si="18"/>
        <v>20</v>
      </c>
      <c r="E73" s="66" t="e">
        <f>D73/C73</f>
        <v>#DIV/0!</v>
      </c>
      <c r="F73" s="77"/>
      <c r="G73" s="78"/>
      <c r="H73" s="77"/>
      <c r="I73" s="77"/>
      <c r="J73" s="77"/>
      <c r="K73" s="78"/>
      <c r="L73" s="78"/>
      <c r="M73" s="78"/>
      <c r="N73" s="77"/>
      <c r="O73" s="78"/>
      <c r="P73" s="78"/>
      <c r="Q73" s="77"/>
      <c r="R73" s="78"/>
      <c r="S73" s="78">
        <v>20</v>
      </c>
      <c r="T73" s="78"/>
      <c r="U73" s="77"/>
      <c r="V73" s="78"/>
      <c r="W73" s="78"/>
      <c r="X73" s="77"/>
      <c r="Y73" s="77"/>
      <c r="Z73" s="77"/>
    </row>
    <row r="74" spans="1:26" ht="33" customHeight="1" hidden="1">
      <c r="A74" s="10" t="s">
        <v>52</v>
      </c>
      <c r="B74" s="65">
        <v>145</v>
      </c>
      <c r="C74" s="65">
        <v>97</v>
      </c>
      <c r="D74" s="65">
        <f t="shared" si="18"/>
        <v>112</v>
      </c>
      <c r="E74" s="66">
        <f>D74/C74</f>
        <v>1.1546391752577319</v>
      </c>
      <c r="F74" s="77"/>
      <c r="G74" s="78"/>
      <c r="H74" s="77"/>
      <c r="I74" s="78">
        <v>26</v>
      </c>
      <c r="J74" s="77"/>
      <c r="K74" s="78"/>
      <c r="L74" s="78"/>
      <c r="M74" s="78"/>
      <c r="N74" s="77"/>
      <c r="O74" s="78">
        <v>6</v>
      </c>
      <c r="P74" s="78"/>
      <c r="Q74" s="78">
        <v>4</v>
      </c>
      <c r="R74" s="78"/>
      <c r="S74" s="78">
        <v>20</v>
      </c>
      <c r="T74" s="78">
        <v>10</v>
      </c>
      <c r="U74" s="77"/>
      <c r="V74" s="78"/>
      <c r="W74" s="78"/>
      <c r="X74" s="78">
        <v>46</v>
      </c>
      <c r="Y74" s="77"/>
      <c r="Z74" s="77"/>
    </row>
    <row r="75" spans="1:26" ht="31.5" customHeight="1" hidden="1">
      <c r="A75" s="15" t="s">
        <v>20</v>
      </c>
      <c r="B75" s="73"/>
      <c r="C75" s="73"/>
      <c r="D75" s="65">
        <f t="shared" si="18"/>
        <v>0</v>
      </c>
      <c r="E75" s="66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8.25" customHeight="1" hidden="1">
      <c r="A76" s="15"/>
      <c r="B76" s="79"/>
      <c r="C76" s="79"/>
      <c r="D76" s="65">
        <f t="shared" si="18"/>
        <v>0</v>
      </c>
      <c r="E76" s="66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28" customFormat="1" ht="29.25" customHeight="1" hidden="1">
      <c r="A77" s="9" t="s">
        <v>66</v>
      </c>
      <c r="B77" s="90">
        <v>255032</v>
      </c>
      <c r="C77" s="90">
        <v>273613</v>
      </c>
      <c r="D77" s="90">
        <f t="shared" si="18"/>
        <v>245308</v>
      </c>
      <c r="E77" s="66">
        <f>D77/C77</f>
        <v>0.8965509679730129</v>
      </c>
      <c r="F77" s="80">
        <v>13645</v>
      </c>
      <c r="G77" s="80">
        <v>8290</v>
      </c>
      <c r="H77" s="80">
        <v>17627</v>
      </c>
      <c r="I77" s="80">
        <v>13503</v>
      </c>
      <c r="J77" s="80">
        <v>8180</v>
      </c>
      <c r="K77" s="80">
        <v>12974</v>
      </c>
      <c r="L77" s="80">
        <v>10186</v>
      </c>
      <c r="M77" s="80">
        <v>14491</v>
      </c>
      <c r="N77" s="80">
        <v>10315</v>
      </c>
      <c r="O77" s="80">
        <v>4774</v>
      </c>
      <c r="P77" s="80">
        <v>5657</v>
      </c>
      <c r="Q77" s="80">
        <v>13637</v>
      </c>
      <c r="R77" s="80">
        <v>16941</v>
      </c>
      <c r="S77" s="80">
        <v>12627</v>
      </c>
      <c r="T77" s="80">
        <v>17250</v>
      </c>
      <c r="U77" s="80">
        <v>10421</v>
      </c>
      <c r="V77" s="80">
        <v>11580</v>
      </c>
      <c r="W77" s="80">
        <v>2616</v>
      </c>
      <c r="X77" s="80">
        <v>10954</v>
      </c>
      <c r="Y77" s="80">
        <v>17614</v>
      </c>
      <c r="Z77" s="80">
        <v>12026</v>
      </c>
    </row>
    <row r="78" spans="1:26" s="28" customFormat="1" ht="24.75" customHeight="1" hidden="1">
      <c r="A78" s="9" t="s">
        <v>91</v>
      </c>
      <c r="B78" s="90">
        <v>132711</v>
      </c>
      <c r="C78" s="90">
        <v>10840</v>
      </c>
      <c r="D78" s="90">
        <f t="shared" si="18"/>
        <v>16784.5</v>
      </c>
      <c r="E78" s="66">
        <f>D78/C78</f>
        <v>1.5483856088560886</v>
      </c>
      <c r="F78" s="80">
        <v>4041</v>
      </c>
      <c r="G78" s="80"/>
      <c r="H78" s="80">
        <v>2758</v>
      </c>
      <c r="I78" s="80"/>
      <c r="J78" s="80"/>
      <c r="K78" s="80"/>
      <c r="L78" s="80">
        <v>1653</v>
      </c>
      <c r="M78" s="80">
        <v>285</v>
      </c>
      <c r="N78" s="80">
        <v>571</v>
      </c>
      <c r="O78" s="80"/>
      <c r="P78" s="80">
        <v>2490</v>
      </c>
      <c r="Q78" s="80"/>
      <c r="R78" s="80">
        <v>652</v>
      </c>
      <c r="S78" s="80"/>
      <c r="T78" s="80">
        <v>2469.5</v>
      </c>
      <c r="U78" s="80">
        <v>1725</v>
      </c>
      <c r="V78" s="80">
        <v>140</v>
      </c>
      <c r="W78" s="80"/>
      <c r="X78" s="80"/>
      <c r="Y78" s="80"/>
      <c r="Z78" s="80"/>
    </row>
    <row r="79" spans="1:26" s="28" customFormat="1" ht="22.5" customHeight="1" hidden="1">
      <c r="A79" s="9" t="s">
        <v>89</v>
      </c>
      <c r="B79" s="90"/>
      <c r="C79" s="90">
        <v>16704</v>
      </c>
      <c r="D79" s="90">
        <f t="shared" si="18"/>
        <v>19873.6</v>
      </c>
      <c r="E79" s="66">
        <f>D79/C79</f>
        <v>1.189750957854406</v>
      </c>
      <c r="F79" s="80">
        <v>400</v>
      </c>
      <c r="G79" s="80">
        <v>639</v>
      </c>
      <c r="H79" s="80">
        <v>280</v>
      </c>
      <c r="I79" s="80">
        <v>520</v>
      </c>
      <c r="J79" s="80">
        <v>998</v>
      </c>
      <c r="K79" s="80">
        <v>1094</v>
      </c>
      <c r="L79" s="80">
        <v>275</v>
      </c>
      <c r="M79" s="80">
        <v>1603</v>
      </c>
      <c r="N79" s="80">
        <v>705</v>
      </c>
      <c r="O79" s="80">
        <v>483</v>
      </c>
      <c r="P79" s="80">
        <v>245</v>
      </c>
      <c r="Q79" s="80">
        <v>920</v>
      </c>
      <c r="R79" s="80">
        <v>2062</v>
      </c>
      <c r="S79" s="80">
        <v>508.6</v>
      </c>
      <c r="T79" s="80">
        <v>217</v>
      </c>
      <c r="U79" s="80">
        <v>2024</v>
      </c>
      <c r="V79" s="80">
        <v>1451</v>
      </c>
      <c r="W79" s="80">
        <v>847</v>
      </c>
      <c r="X79" s="80">
        <v>1013</v>
      </c>
      <c r="Y79" s="80">
        <v>1463</v>
      </c>
      <c r="Z79" s="80">
        <v>2126</v>
      </c>
    </row>
    <row r="80" spans="1:26" s="28" customFormat="1" ht="45" customHeight="1" hidden="1">
      <c r="A80" s="9" t="s">
        <v>92</v>
      </c>
      <c r="B80" s="90"/>
      <c r="C80" s="90"/>
      <c r="D80" s="90">
        <f t="shared" si="18"/>
        <v>0</v>
      </c>
      <c r="E80" s="66" t="e">
        <f>D80/C80</f>
        <v>#DIV/0!</v>
      </c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s="28" customFormat="1" ht="29.25" customHeight="1" hidden="1">
      <c r="A81" s="9" t="s">
        <v>93</v>
      </c>
      <c r="B81" s="90"/>
      <c r="C81" s="90"/>
      <c r="D81" s="90">
        <f t="shared" si="18"/>
        <v>0</v>
      </c>
      <c r="E81" s="66" t="e">
        <f>D81/C81</f>
        <v>#DIV/0!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s="28" customFormat="1" ht="28.5" customHeight="1" hidden="1">
      <c r="A82" s="9" t="s">
        <v>88</v>
      </c>
      <c r="B82" s="90">
        <f>B77-B78-B79</f>
        <v>122321</v>
      </c>
      <c r="C82" s="90">
        <f>C77-C78-C79</f>
        <v>246069</v>
      </c>
      <c r="D82" s="90">
        <f t="shared" si="18"/>
        <v>208649.9</v>
      </c>
      <c r="E82" s="66"/>
      <c r="F82" s="80">
        <f>F77-F78-F79</f>
        <v>9204</v>
      </c>
      <c r="G82" s="80">
        <f aca="true" t="shared" si="19" ref="G82:Z82">G77-G78-G79</f>
        <v>7651</v>
      </c>
      <c r="H82" s="80">
        <f t="shared" si="19"/>
        <v>14589</v>
      </c>
      <c r="I82" s="80">
        <f t="shared" si="19"/>
        <v>12983</v>
      </c>
      <c r="J82" s="80">
        <f t="shared" si="19"/>
        <v>7182</v>
      </c>
      <c r="K82" s="80">
        <f t="shared" si="19"/>
        <v>11880</v>
      </c>
      <c r="L82" s="80">
        <f t="shared" si="19"/>
        <v>8258</v>
      </c>
      <c r="M82" s="80">
        <f t="shared" si="19"/>
        <v>12603</v>
      </c>
      <c r="N82" s="80">
        <f t="shared" si="19"/>
        <v>9039</v>
      </c>
      <c r="O82" s="80">
        <f t="shared" si="19"/>
        <v>4291</v>
      </c>
      <c r="P82" s="80">
        <f t="shared" si="19"/>
        <v>2922</v>
      </c>
      <c r="Q82" s="80">
        <f t="shared" si="19"/>
        <v>12717</v>
      </c>
      <c r="R82" s="80">
        <f t="shared" si="19"/>
        <v>14227</v>
      </c>
      <c r="S82" s="80">
        <f t="shared" si="19"/>
        <v>12118.4</v>
      </c>
      <c r="T82" s="80">
        <f t="shared" si="19"/>
        <v>14563.5</v>
      </c>
      <c r="U82" s="80">
        <f t="shared" si="19"/>
        <v>6672</v>
      </c>
      <c r="V82" s="80">
        <f t="shared" si="19"/>
        <v>9989</v>
      </c>
      <c r="W82" s="80">
        <f t="shared" si="19"/>
        <v>1769</v>
      </c>
      <c r="X82" s="80">
        <f t="shared" si="19"/>
        <v>9941</v>
      </c>
      <c r="Y82" s="80">
        <f t="shared" si="19"/>
        <v>16151</v>
      </c>
      <c r="Z82" s="80">
        <f t="shared" si="19"/>
        <v>9900</v>
      </c>
    </row>
    <row r="83" spans="1:26" s="28" customFormat="1" ht="43.5" customHeight="1" hidden="1">
      <c r="A83" s="10" t="s">
        <v>67</v>
      </c>
      <c r="B83" s="65">
        <v>122321</v>
      </c>
      <c r="C83" s="65">
        <v>245302</v>
      </c>
      <c r="D83" s="65">
        <f t="shared" si="18"/>
        <v>208633.8</v>
      </c>
      <c r="E83" s="66">
        <f>D83/C83</f>
        <v>0.8505181368272577</v>
      </c>
      <c r="F83" s="80">
        <v>9204</v>
      </c>
      <c r="G83" s="80">
        <v>7651</v>
      </c>
      <c r="H83" s="81">
        <v>14589</v>
      </c>
      <c r="I83" s="80">
        <v>12983</v>
      </c>
      <c r="J83" s="80">
        <v>7182</v>
      </c>
      <c r="K83" s="80">
        <v>11880</v>
      </c>
      <c r="L83" s="80">
        <v>8258</v>
      </c>
      <c r="M83" s="80">
        <v>12603</v>
      </c>
      <c r="N83" s="80">
        <v>9039</v>
      </c>
      <c r="O83" s="80">
        <v>4291</v>
      </c>
      <c r="P83" s="80">
        <v>2922</v>
      </c>
      <c r="Q83" s="80">
        <v>12717</v>
      </c>
      <c r="R83" s="80">
        <v>14227</v>
      </c>
      <c r="S83" s="80">
        <v>12118</v>
      </c>
      <c r="T83" s="80">
        <v>14564</v>
      </c>
      <c r="U83" s="80">
        <v>6672</v>
      </c>
      <c r="V83" s="80">
        <v>9988</v>
      </c>
      <c r="W83" s="80">
        <v>1749</v>
      </c>
      <c r="X83" s="80">
        <v>9941</v>
      </c>
      <c r="Y83" s="80">
        <v>16155.8</v>
      </c>
      <c r="Z83" s="80">
        <v>9900</v>
      </c>
    </row>
    <row r="84" spans="1:26" s="28" customFormat="1" ht="24" customHeight="1" hidden="1">
      <c r="A84" s="15" t="s">
        <v>118</v>
      </c>
      <c r="B84" s="104">
        <f>B83/B82</f>
        <v>1</v>
      </c>
      <c r="C84" s="104">
        <f>C83/C82</f>
        <v>0.9968829881049625</v>
      </c>
      <c r="D84" s="104">
        <f>D83/D82</f>
        <v>0.9999228372503414</v>
      </c>
      <c r="E84" s="104" t="e">
        <f>E83/E82</f>
        <v>#DIV/0!</v>
      </c>
      <c r="F84" s="104">
        <f>F83/F82</f>
        <v>1</v>
      </c>
      <c r="G84" s="104">
        <f aca="true" t="shared" si="20" ref="G84:Z84">G83/G82</f>
        <v>1</v>
      </c>
      <c r="H84" s="104">
        <f t="shared" si="20"/>
        <v>1</v>
      </c>
      <c r="I84" s="104">
        <f t="shared" si="20"/>
        <v>1</v>
      </c>
      <c r="J84" s="104">
        <f t="shared" si="20"/>
        <v>1</v>
      </c>
      <c r="K84" s="104">
        <f t="shared" si="20"/>
        <v>1</v>
      </c>
      <c r="L84" s="104">
        <f t="shared" si="20"/>
        <v>1</v>
      </c>
      <c r="M84" s="104">
        <f t="shared" si="20"/>
        <v>1</v>
      </c>
      <c r="N84" s="104">
        <f t="shared" si="20"/>
        <v>1</v>
      </c>
      <c r="O84" s="104">
        <f t="shared" si="20"/>
        <v>1</v>
      </c>
      <c r="P84" s="104">
        <f t="shared" si="20"/>
        <v>1</v>
      </c>
      <c r="Q84" s="104">
        <f t="shared" si="20"/>
        <v>1</v>
      </c>
      <c r="R84" s="104">
        <f t="shared" si="20"/>
        <v>1</v>
      </c>
      <c r="S84" s="104">
        <f t="shared" si="20"/>
        <v>0.9999669923422234</v>
      </c>
      <c r="T84" s="104">
        <f t="shared" si="20"/>
        <v>1.0000343324063583</v>
      </c>
      <c r="U84" s="104">
        <f t="shared" si="20"/>
        <v>1</v>
      </c>
      <c r="V84" s="104">
        <f t="shared" si="20"/>
        <v>0.9998998898788668</v>
      </c>
      <c r="W84" s="104">
        <f t="shared" si="20"/>
        <v>0.9886941775014132</v>
      </c>
      <c r="X84" s="104">
        <f t="shared" si="20"/>
        <v>1</v>
      </c>
      <c r="Y84" s="104">
        <f t="shared" si="20"/>
        <v>1.00029719522011</v>
      </c>
      <c r="Z84" s="104">
        <f t="shared" si="20"/>
        <v>1</v>
      </c>
    </row>
    <row r="85" spans="1:26" s="28" customFormat="1" ht="24" customHeight="1" hidden="1">
      <c r="A85" s="9" t="s">
        <v>73</v>
      </c>
      <c r="B85" s="68"/>
      <c r="C85" s="68">
        <v>113263</v>
      </c>
      <c r="D85" s="68">
        <f t="shared" si="18"/>
        <v>79744</v>
      </c>
      <c r="E85" s="66">
        <f aca="true" t="shared" si="21" ref="E85:E96">D85/C85</f>
        <v>0.7040604610508286</v>
      </c>
      <c r="F85" s="80">
        <v>4330</v>
      </c>
      <c r="G85" s="80">
        <v>2412</v>
      </c>
      <c r="H85" s="80">
        <v>5051</v>
      </c>
      <c r="I85" s="80">
        <v>4110</v>
      </c>
      <c r="J85" s="80">
        <v>1718</v>
      </c>
      <c r="K85" s="80">
        <v>5600</v>
      </c>
      <c r="L85" s="80">
        <v>3462</v>
      </c>
      <c r="M85" s="80">
        <v>5797</v>
      </c>
      <c r="N85" s="80">
        <v>3530</v>
      </c>
      <c r="O85" s="80">
        <v>1517</v>
      </c>
      <c r="P85" s="80">
        <v>1823</v>
      </c>
      <c r="Q85" s="80">
        <v>3739</v>
      </c>
      <c r="R85" s="80">
        <v>5214</v>
      </c>
      <c r="S85" s="80">
        <v>5878</v>
      </c>
      <c r="T85" s="80">
        <v>8225</v>
      </c>
      <c r="U85" s="80">
        <v>2987</v>
      </c>
      <c r="V85" s="80">
        <v>5120</v>
      </c>
      <c r="W85" s="80">
        <v>526</v>
      </c>
      <c r="X85" s="80">
        <v>2133</v>
      </c>
      <c r="Y85" s="80">
        <v>3352</v>
      </c>
      <c r="Z85" s="80">
        <v>3220</v>
      </c>
    </row>
    <row r="86" spans="1:26" s="28" customFormat="1" ht="22.5" customHeight="1" hidden="1">
      <c r="A86" s="9" t="s">
        <v>71</v>
      </c>
      <c r="B86" s="68"/>
      <c r="C86" s="68">
        <v>65908</v>
      </c>
      <c r="D86" s="68">
        <f t="shared" si="18"/>
        <v>70458</v>
      </c>
      <c r="E86" s="66">
        <f t="shared" si="21"/>
        <v>1.0690356254172484</v>
      </c>
      <c r="F86" s="80">
        <v>2341</v>
      </c>
      <c r="G86" s="80">
        <v>2230</v>
      </c>
      <c r="H86" s="80">
        <v>4321</v>
      </c>
      <c r="I86" s="80">
        <v>7246</v>
      </c>
      <c r="J86" s="80">
        <v>1158</v>
      </c>
      <c r="K86" s="80">
        <v>4300</v>
      </c>
      <c r="L86" s="80">
        <v>2837</v>
      </c>
      <c r="M86" s="80">
        <v>4576</v>
      </c>
      <c r="N86" s="80">
        <v>4143</v>
      </c>
      <c r="O86" s="80">
        <v>1557</v>
      </c>
      <c r="P86" s="80">
        <v>720</v>
      </c>
      <c r="Q86" s="80">
        <v>5257</v>
      </c>
      <c r="R86" s="80">
        <v>4780</v>
      </c>
      <c r="S86" s="80">
        <v>4634</v>
      </c>
      <c r="T86" s="80">
        <v>3818</v>
      </c>
      <c r="U86" s="80">
        <v>2773</v>
      </c>
      <c r="V86" s="80">
        <v>2985</v>
      </c>
      <c r="W86" s="80">
        <v>490</v>
      </c>
      <c r="X86" s="80">
        <v>2911</v>
      </c>
      <c r="Y86" s="80">
        <v>4681</v>
      </c>
      <c r="Z86" s="80">
        <v>2700</v>
      </c>
    </row>
    <row r="87" spans="1:26" s="28" customFormat="1" ht="22.5" customHeight="1" hidden="1">
      <c r="A87" s="9" t="s">
        <v>68</v>
      </c>
      <c r="B87" s="68"/>
      <c r="C87" s="68"/>
      <c r="D87" s="65">
        <f t="shared" si="18"/>
        <v>0</v>
      </c>
      <c r="E87" s="66" t="e">
        <f t="shared" si="21"/>
        <v>#DIV/0!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s="48" customFormat="1" ht="22.5" customHeight="1" hidden="1">
      <c r="A88" s="15" t="s">
        <v>90</v>
      </c>
      <c r="B88" s="71"/>
      <c r="C88" s="71"/>
      <c r="D88" s="65">
        <f t="shared" si="18"/>
        <v>0</v>
      </c>
      <c r="E88" s="66" t="e">
        <f t="shared" si="21"/>
        <v>#DIV/0!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s="28" customFormat="1" ht="26.25" customHeight="1" hidden="1">
      <c r="A89" s="10" t="s">
        <v>69</v>
      </c>
      <c r="B89" s="65">
        <v>122321</v>
      </c>
      <c r="C89" s="65">
        <v>245290</v>
      </c>
      <c r="D89" s="65">
        <f t="shared" si="18"/>
        <v>208653.8</v>
      </c>
      <c r="E89" s="66">
        <f t="shared" si="21"/>
        <v>0.8506412817481348</v>
      </c>
      <c r="F89" s="78">
        <v>9204</v>
      </c>
      <c r="G89" s="78">
        <v>7651</v>
      </c>
      <c r="H89" s="78">
        <v>14589</v>
      </c>
      <c r="I89" s="78">
        <v>12983</v>
      </c>
      <c r="J89" s="78">
        <v>7182</v>
      </c>
      <c r="K89" s="78">
        <v>11880</v>
      </c>
      <c r="L89" s="78">
        <v>8258</v>
      </c>
      <c r="M89" s="78">
        <v>12603</v>
      </c>
      <c r="N89" s="78">
        <v>9039</v>
      </c>
      <c r="O89" s="78">
        <v>4291</v>
      </c>
      <c r="P89" s="78">
        <v>2922</v>
      </c>
      <c r="Q89" s="78">
        <v>12717</v>
      </c>
      <c r="R89" s="78">
        <v>14227</v>
      </c>
      <c r="S89" s="78">
        <v>12118</v>
      </c>
      <c r="T89" s="78">
        <v>14564</v>
      </c>
      <c r="U89" s="78">
        <v>6672</v>
      </c>
      <c r="V89" s="78">
        <v>9988</v>
      </c>
      <c r="W89" s="78">
        <v>1769</v>
      </c>
      <c r="X89" s="78">
        <v>9941</v>
      </c>
      <c r="Y89" s="78">
        <v>16155.8</v>
      </c>
      <c r="Z89" s="78">
        <v>9900</v>
      </c>
    </row>
    <row r="90" spans="1:26" s="28" customFormat="1" ht="22.5" customHeight="1" hidden="1">
      <c r="A90" s="15" t="s">
        <v>118</v>
      </c>
      <c r="B90" s="74">
        <f aca="true" t="shared" si="22" ref="B90:J90">B89/B82</f>
        <v>1</v>
      </c>
      <c r="C90" s="74">
        <f t="shared" si="22"/>
        <v>0.9968342212956528</v>
      </c>
      <c r="D90" s="74">
        <f t="shared" si="22"/>
        <v>1.0000186915977434</v>
      </c>
      <c r="E90" s="74" t="e">
        <f t="shared" si="22"/>
        <v>#DIV/0!</v>
      </c>
      <c r="F90" s="74">
        <f t="shared" si="22"/>
        <v>1</v>
      </c>
      <c r="G90" s="74">
        <f t="shared" si="22"/>
        <v>1</v>
      </c>
      <c r="H90" s="74">
        <f t="shared" si="22"/>
        <v>1</v>
      </c>
      <c r="I90" s="74">
        <f t="shared" si="22"/>
        <v>1</v>
      </c>
      <c r="J90" s="74">
        <f t="shared" si="22"/>
        <v>1</v>
      </c>
      <c r="K90" s="74">
        <f>K89/K82</f>
        <v>1</v>
      </c>
      <c r="L90" s="74">
        <f aca="true" t="shared" si="23" ref="L90:Z90">L89/L82</f>
        <v>1</v>
      </c>
      <c r="M90" s="74">
        <f t="shared" si="23"/>
        <v>1</v>
      </c>
      <c r="N90" s="74">
        <f t="shared" si="23"/>
        <v>1</v>
      </c>
      <c r="O90" s="74">
        <f t="shared" si="23"/>
        <v>1</v>
      </c>
      <c r="P90" s="74">
        <f t="shared" si="23"/>
        <v>1</v>
      </c>
      <c r="Q90" s="74">
        <f t="shared" si="23"/>
        <v>1</v>
      </c>
      <c r="R90" s="74">
        <f t="shared" si="23"/>
        <v>1</v>
      </c>
      <c r="S90" s="74">
        <f t="shared" si="23"/>
        <v>0.9999669923422234</v>
      </c>
      <c r="T90" s="74">
        <f t="shared" si="23"/>
        <v>1.0000343324063583</v>
      </c>
      <c r="U90" s="74">
        <f t="shared" si="23"/>
        <v>1</v>
      </c>
      <c r="V90" s="74">
        <f t="shared" si="23"/>
        <v>0.9998998898788668</v>
      </c>
      <c r="W90" s="74">
        <f t="shared" si="23"/>
        <v>1</v>
      </c>
      <c r="X90" s="74">
        <f t="shared" si="23"/>
        <v>1</v>
      </c>
      <c r="Y90" s="74">
        <f t="shared" si="23"/>
        <v>1.00029719522011</v>
      </c>
      <c r="Z90" s="74">
        <f t="shared" si="23"/>
        <v>1</v>
      </c>
    </row>
    <row r="91" spans="1:26" s="28" customFormat="1" ht="22.5" customHeight="1" hidden="1">
      <c r="A91" s="9" t="s">
        <v>73</v>
      </c>
      <c r="B91" s="68"/>
      <c r="C91" s="68">
        <v>112967</v>
      </c>
      <c r="D91" s="68">
        <f t="shared" si="18"/>
        <v>79405</v>
      </c>
      <c r="E91" s="70">
        <f t="shared" si="21"/>
        <v>0.7029043880071171</v>
      </c>
      <c r="F91" s="78">
        <v>4330</v>
      </c>
      <c r="G91" s="78">
        <v>2412</v>
      </c>
      <c r="H91" s="78">
        <v>5041</v>
      </c>
      <c r="I91" s="78">
        <v>4110</v>
      </c>
      <c r="J91" s="78">
        <v>1619</v>
      </c>
      <c r="K91" s="78">
        <v>5600</v>
      </c>
      <c r="L91" s="78">
        <v>3462</v>
      </c>
      <c r="M91" s="78">
        <v>5797</v>
      </c>
      <c r="N91" s="78">
        <v>3510</v>
      </c>
      <c r="O91" s="78">
        <v>1517</v>
      </c>
      <c r="P91" s="78">
        <v>1823</v>
      </c>
      <c r="Q91" s="78">
        <v>3739</v>
      </c>
      <c r="R91" s="78">
        <v>5214</v>
      </c>
      <c r="S91" s="78">
        <v>5878</v>
      </c>
      <c r="T91" s="78">
        <v>8225</v>
      </c>
      <c r="U91" s="78">
        <v>2987</v>
      </c>
      <c r="V91" s="78">
        <v>5120</v>
      </c>
      <c r="W91" s="78">
        <v>526</v>
      </c>
      <c r="X91" s="78">
        <v>2133</v>
      </c>
      <c r="Y91" s="78">
        <v>3142</v>
      </c>
      <c r="Z91" s="78">
        <v>3220</v>
      </c>
    </row>
    <row r="92" spans="1:26" s="28" customFormat="1" ht="22.5" customHeight="1" hidden="1">
      <c r="A92" s="9" t="s">
        <v>71</v>
      </c>
      <c r="B92" s="68"/>
      <c r="C92" s="68">
        <v>65660</v>
      </c>
      <c r="D92" s="68">
        <f t="shared" si="18"/>
        <v>69971</v>
      </c>
      <c r="E92" s="70">
        <f t="shared" si="21"/>
        <v>1.0656564118184588</v>
      </c>
      <c r="F92" s="78">
        <v>2341</v>
      </c>
      <c r="G92" s="78">
        <v>2230</v>
      </c>
      <c r="H92" s="78">
        <v>4286</v>
      </c>
      <c r="I92" s="78">
        <v>7246</v>
      </c>
      <c r="J92" s="78">
        <v>1112</v>
      </c>
      <c r="K92" s="78">
        <v>4300</v>
      </c>
      <c r="L92" s="78">
        <v>2837</v>
      </c>
      <c r="M92" s="78">
        <v>4576</v>
      </c>
      <c r="N92" s="78">
        <v>3929</v>
      </c>
      <c r="O92" s="78">
        <v>1557</v>
      </c>
      <c r="P92" s="78">
        <v>720</v>
      </c>
      <c r="Q92" s="78">
        <v>5257</v>
      </c>
      <c r="R92" s="78">
        <v>4780</v>
      </c>
      <c r="S92" s="78">
        <v>4634</v>
      </c>
      <c r="T92" s="78">
        <v>3818</v>
      </c>
      <c r="U92" s="78">
        <v>2773</v>
      </c>
      <c r="V92" s="78">
        <v>2985</v>
      </c>
      <c r="W92" s="78">
        <v>490</v>
      </c>
      <c r="X92" s="78">
        <v>2911</v>
      </c>
      <c r="Y92" s="78">
        <v>4489</v>
      </c>
      <c r="Z92" s="78">
        <v>2700</v>
      </c>
    </row>
    <row r="93" spans="1:26" s="28" customFormat="1" ht="25.5" customHeight="1" hidden="1">
      <c r="A93" s="9" t="s">
        <v>68</v>
      </c>
      <c r="B93" s="68"/>
      <c r="C93" s="68"/>
      <c r="D93" s="65">
        <f t="shared" si="18"/>
        <v>0</v>
      </c>
      <c r="E93" s="66" t="e">
        <f t="shared" si="21"/>
        <v>#DIV/0!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s="28" customFormat="1" ht="28.5" customHeight="1">
      <c r="A94" s="10" t="s">
        <v>70</v>
      </c>
      <c r="B94" s="65">
        <v>133473</v>
      </c>
      <c r="C94" s="65">
        <v>604271</v>
      </c>
      <c r="D94" s="65">
        <f t="shared" si="18"/>
        <v>428656.99</v>
      </c>
      <c r="E94" s="66">
        <f t="shared" si="21"/>
        <v>0.7093787224606178</v>
      </c>
      <c r="F94" s="78">
        <v>12756</v>
      </c>
      <c r="G94" s="78">
        <v>13006</v>
      </c>
      <c r="H94" s="82">
        <v>33563</v>
      </c>
      <c r="I94" s="78">
        <v>28934</v>
      </c>
      <c r="J94" s="78">
        <v>12284</v>
      </c>
      <c r="K94" s="78">
        <v>23760</v>
      </c>
      <c r="L94" s="78">
        <v>15803</v>
      </c>
      <c r="M94" s="78">
        <v>28228</v>
      </c>
      <c r="N94" s="78">
        <v>19041</v>
      </c>
      <c r="O94" s="78">
        <v>8058.4</v>
      </c>
      <c r="P94" s="78">
        <v>5894.7</v>
      </c>
      <c r="Q94" s="78">
        <v>21979</v>
      </c>
      <c r="R94" s="78">
        <v>30289</v>
      </c>
      <c r="S94" s="78">
        <v>24747</v>
      </c>
      <c r="T94" s="82">
        <v>30781.2</v>
      </c>
      <c r="U94" s="78">
        <v>14900</v>
      </c>
      <c r="V94" s="78">
        <v>21040</v>
      </c>
      <c r="W94" s="78">
        <v>2701.3</v>
      </c>
      <c r="X94" s="78">
        <v>22566</v>
      </c>
      <c r="Y94" s="82">
        <v>41495.39</v>
      </c>
      <c r="Z94" s="78">
        <v>16830</v>
      </c>
    </row>
    <row r="95" spans="1:26" s="28" customFormat="1" ht="27" customHeight="1" hidden="1">
      <c r="A95" s="9" t="s">
        <v>73</v>
      </c>
      <c r="B95" s="68"/>
      <c r="C95" s="68">
        <v>280013</v>
      </c>
      <c r="D95" s="68">
        <f t="shared" si="18"/>
        <v>157314.98</v>
      </c>
      <c r="E95" s="66">
        <f t="shared" si="21"/>
        <v>0.5618131301046737</v>
      </c>
      <c r="F95" s="78">
        <v>5672</v>
      </c>
      <c r="G95" s="78">
        <v>3618</v>
      </c>
      <c r="H95" s="78">
        <v>10287</v>
      </c>
      <c r="I95" s="78">
        <v>9426</v>
      </c>
      <c r="J95" s="78">
        <v>2111</v>
      </c>
      <c r="K95" s="78">
        <v>11200</v>
      </c>
      <c r="L95" s="78">
        <v>5826</v>
      </c>
      <c r="M95" s="78">
        <v>12183</v>
      </c>
      <c r="N95" s="78">
        <v>6404</v>
      </c>
      <c r="O95" s="78">
        <v>2064</v>
      </c>
      <c r="P95" s="78">
        <v>3719</v>
      </c>
      <c r="Q95" s="78">
        <v>5950</v>
      </c>
      <c r="R95" s="78">
        <v>9231</v>
      </c>
      <c r="S95" s="78">
        <v>11854</v>
      </c>
      <c r="T95" s="78">
        <v>14685</v>
      </c>
      <c r="U95" s="78">
        <v>5306</v>
      </c>
      <c r="V95" s="78">
        <v>10752</v>
      </c>
      <c r="W95" s="78">
        <v>790</v>
      </c>
      <c r="X95" s="78">
        <v>3611</v>
      </c>
      <c r="Y95" s="78">
        <v>17475.98</v>
      </c>
      <c r="Z95" s="78">
        <v>5150</v>
      </c>
    </row>
    <row r="96" spans="1:26" s="28" customFormat="1" ht="27" customHeight="1" hidden="1">
      <c r="A96" s="9" t="s">
        <v>71</v>
      </c>
      <c r="B96" s="68"/>
      <c r="C96" s="68">
        <v>159960</v>
      </c>
      <c r="D96" s="68">
        <f t="shared" si="18"/>
        <v>164593.71</v>
      </c>
      <c r="E96" s="66">
        <f t="shared" si="21"/>
        <v>1.0289679294823706</v>
      </c>
      <c r="F96" s="78">
        <v>4214</v>
      </c>
      <c r="G96" s="78">
        <v>4460</v>
      </c>
      <c r="H96" s="78">
        <v>10810</v>
      </c>
      <c r="I96" s="78">
        <v>16883</v>
      </c>
      <c r="J96" s="78">
        <v>2220</v>
      </c>
      <c r="K96" s="78">
        <v>9460</v>
      </c>
      <c r="L96" s="78">
        <v>6670</v>
      </c>
      <c r="M96" s="78">
        <v>10574</v>
      </c>
      <c r="N96" s="78">
        <v>9120</v>
      </c>
      <c r="O96" s="78">
        <v>3090</v>
      </c>
      <c r="P96" s="78">
        <v>1577</v>
      </c>
      <c r="Q96" s="78">
        <v>9979</v>
      </c>
      <c r="R96" s="78">
        <v>10496</v>
      </c>
      <c r="S96" s="78">
        <v>10556</v>
      </c>
      <c r="T96" s="78">
        <v>9695</v>
      </c>
      <c r="U96" s="78">
        <v>7010</v>
      </c>
      <c r="V96" s="78">
        <v>6119</v>
      </c>
      <c r="W96" s="78">
        <v>440</v>
      </c>
      <c r="X96" s="78">
        <v>6752</v>
      </c>
      <c r="Y96" s="78">
        <v>19398.71</v>
      </c>
      <c r="Z96" s="78">
        <v>5070</v>
      </c>
    </row>
    <row r="97" spans="1:26" s="28" customFormat="1" ht="27" customHeight="1" hidden="1">
      <c r="A97" s="9" t="s">
        <v>68</v>
      </c>
      <c r="B97" s="68"/>
      <c r="C97" s="68"/>
      <c r="D97" s="65">
        <f t="shared" si="18"/>
        <v>319.3</v>
      </c>
      <c r="E97" s="66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>
        <v>308</v>
      </c>
      <c r="W97" s="78"/>
      <c r="X97" s="78"/>
      <c r="Y97" s="78">
        <v>11.3</v>
      </c>
      <c r="Z97" s="78"/>
    </row>
    <row r="98" spans="1:26" s="28" customFormat="1" ht="27" customHeight="1">
      <c r="A98" s="10" t="s">
        <v>77</v>
      </c>
      <c r="B98" s="102">
        <f aca="true" t="shared" si="24" ref="B98:Z98">B94/B89*10</f>
        <v>10.91169954464074</v>
      </c>
      <c r="C98" s="102">
        <f t="shared" si="24"/>
        <v>24.634962697215542</v>
      </c>
      <c r="D98" s="102">
        <f t="shared" si="24"/>
        <v>20.543934018934713</v>
      </c>
      <c r="E98" s="83">
        <f t="shared" si="24"/>
        <v>8.339340420944405</v>
      </c>
      <c r="F98" s="103">
        <f t="shared" si="24"/>
        <v>13.859191655801826</v>
      </c>
      <c r="G98" s="103">
        <f t="shared" si="24"/>
        <v>16.999085086916743</v>
      </c>
      <c r="H98" s="103">
        <f t="shared" si="24"/>
        <v>23.0056892179039</v>
      </c>
      <c r="I98" s="103">
        <f t="shared" si="24"/>
        <v>22.286066394515906</v>
      </c>
      <c r="J98" s="103">
        <f t="shared" si="24"/>
        <v>17.103870788081316</v>
      </c>
      <c r="K98" s="103">
        <f t="shared" si="24"/>
        <v>20</v>
      </c>
      <c r="L98" s="103">
        <f t="shared" si="24"/>
        <v>19.136594817147007</v>
      </c>
      <c r="M98" s="103">
        <f t="shared" si="24"/>
        <v>22.397841783702294</v>
      </c>
      <c r="N98" s="103">
        <f t="shared" si="24"/>
        <v>21.06538333886492</v>
      </c>
      <c r="O98" s="103">
        <f t="shared" si="24"/>
        <v>18.779771615008155</v>
      </c>
      <c r="P98" s="103">
        <f t="shared" si="24"/>
        <v>20.173511293634498</v>
      </c>
      <c r="Q98" s="84">
        <f t="shared" si="24"/>
        <v>17.283164268302272</v>
      </c>
      <c r="R98" s="84">
        <f t="shared" si="24"/>
        <v>21.289801082448868</v>
      </c>
      <c r="S98" s="84">
        <f t="shared" si="24"/>
        <v>20.42168674698795</v>
      </c>
      <c r="T98" s="84">
        <f t="shared" si="24"/>
        <v>21.135127712166984</v>
      </c>
      <c r="U98" s="84">
        <f t="shared" si="24"/>
        <v>22.332134292565947</v>
      </c>
      <c r="V98" s="84">
        <f t="shared" si="24"/>
        <v>21.065278334000798</v>
      </c>
      <c r="W98" s="84">
        <f t="shared" si="24"/>
        <v>15.270209157716225</v>
      </c>
      <c r="X98" s="84">
        <f t="shared" si="24"/>
        <v>22.699929584548837</v>
      </c>
      <c r="Y98" s="84">
        <f t="shared" si="24"/>
        <v>25.68451577761547</v>
      </c>
      <c r="Z98" s="84">
        <f t="shared" si="24"/>
        <v>17</v>
      </c>
    </row>
    <row r="99" spans="1:26" s="28" customFormat="1" ht="27" customHeight="1" hidden="1">
      <c r="A99" s="9" t="s">
        <v>73</v>
      </c>
      <c r="B99" s="84"/>
      <c r="C99" s="84">
        <f>C95/C91*10</f>
        <v>24.787150229713106</v>
      </c>
      <c r="D99" s="84">
        <f>D95/D91*10</f>
        <v>19.81172218374158</v>
      </c>
      <c r="E99" s="70">
        <f>D99/C99</f>
        <v>0.7992738979728565</v>
      </c>
      <c r="F99" s="84">
        <f>F95/F91*10</f>
        <v>13.099307159353348</v>
      </c>
      <c r="G99" s="84">
        <f>G95/G91*10</f>
        <v>15</v>
      </c>
      <c r="H99" s="84">
        <f aca="true" t="shared" si="25" ref="H99:T99">H95/H91*10</f>
        <v>20.406665344177743</v>
      </c>
      <c r="I99" s="84">
        <f>I95/I91*10</f>
        <v>22.934306569343065</v>
      </c>
      <c r="J99" s="84">
        <f t="shared" si="25"/>
        <v>13.03891290920321</v>
      </c>
      <c r="K99" s="84">
        <f t="shared" si="25"/>
        <v>20</v>
      </c>
      <c r="L99" s="84">
        <f t="shared" si="25"/>
        <v>16.82842287694974</v>
      </c>
      <c r="M99" s="84">
        <f t="shared" si="25"/>
        <v>21.016042780748663</v>
      </c>
      <c r="N99" s="84">
        <f>N95/N91*10</f>
        <v>18.245014245014247</v>
      </c>
      <c r="O99" s="84">
        <f t="shared" si="25"/>
        <v>13.605800922874094</v>
      </c>
      <c r="P99" s="84">
        <f t="shared" si="25"/>
        <v>20.40043883708173</v>
      </c>
      <c r="Q99" s="84">
        <f>Q95/Q91*10</f>
        <v>15.913345814388876</v>
      </c>
      <c r="R99" s="84">
        <f t="shared" si="25"/>
        <v>17.704257767548906</v>
      </c>
      <c r="S99" s="84">
        <f t="shared" si="25"/>
        <v>20.16672337529772</v>
      </c>
      <c r="T99" s="84">
        <f t="shared" si="25"/>
        <v>17.854103343465045</v>
      </c>
      <c r="U99" s="84">
        <f aca="true" t="shared" si="26" ref="U99:Z99">U95/U91*10</f>
        <v>17.76364245061935</v>
      </c>
      <c r="V99" s="84">
        <f t="shared" si="26"/>
        <v>21</v>
      </c>
      <c r="W99" s="84">
        <f t="shared" si="26"/>
        <v>15.019011406844108</v>
      </c>
      <c r="X99" s="84">
        <f t="shared" si="26"/>
        <v>16.92920768870136</v>
      </c>
      <c r="Y99" s="84">
        <f t="shared" si="26"/>
        <v>55.62056015276894</v>
      </c>
      <c r="Z99" s="84">
        <f t="shared" si="26"/>
        <v>15.993788819875776</v>
      </c>
    </row>
    <row r="100" spans="1:26" s="28" customFormat="1" ht="22.5" customHeight="1" hidden="1">
      <c r="A100" s="9" t="s">
        <v>71</v>
      </c>
      <c r="B100" s="84"/>
      <c r="C100" s="84">
        <f>C96/C92*10</f>
        <v>24.361864148644532</v>
      </c>
      <c r="D100" s="84">
        <f>D96/D92*10</f>
        <v>23.523132440582522</v>
      </c>
      <c r="E100" s="84">
        <f>E96/E92*10</f>
        <v>9.655719405155343</v>
      </c>
      <c r="F100" s="84">
        <f>F96/F92*10</f>
        <v>18.00085433575395</v>
      </c>
      <c r="G100" s="84">
        <f>G96/G92*10</f>
        <v>20</v>
      </c>
      <c r="H100" s="84">
        <f>H96/H92*10</f>
        <v>25.22165188987401</v>
      </c>
      <c r="I100" s="84">
        <f>I96/I92*10</f>
        <v>23.29975158708253</v>
      </c>
      <c r="J100" s="84">
        <f>J96/J92*10</f>
        <v>19.964028776978417</v>
      </c>
      <c r="K100" s="84">
        <f>K96/K92*10</f>
        <v>22</v>
      </c>
      <c r="L100" s="84">
        <f>L96/L92*10</f>
        <v>23.510750793091294</v>
      </c>
      <c r="M100" s="84">
        <f>M96/M92*10</f>
        <v>23.107517482517483</v>
      </c>
      <c r="N100" s="84">
        <f>N96/N92*10</f>
        <v>23.21201323491983</v>
      </c>
      <c r="O100" s="84">
        <f aca="true" t="shared" si="27" ref="O100:Z100">O96/O92*10</f>
        <v>19.845857418111756</v>
      </c>
      <c r="P100" s="84">
        <f t="shared" si="27"/>
        <v>21.90277777777778</v>
      </c>
      <c r="Q100" s="84">
        <f t="shared" si="27"/>
        <v>18.982309301883202</v>
      </c>
      <c r="R100" s="84">
        <f t="shared" si="27"/>
        <v>21.958158995815896</v>
      </c>
      <c r="S100" s="84">
        <f t="shared" si="27"/>
        <v>22.779456193353475</v>
      </c>
      <c r="T100" s="84">
        <f t="shared" si="27"/>
        <v>25.39287585123101</v>
      </c>
      <c r="U100" s="84">
        <f t="shared" si="27"/>
        <v>25.279480706815725</v>
      </c>
      <c r="V100" s="84">
        <f t="shared" si="27"/>
        <v>20.49916247906198</v>
      </c>
      <c r="W100" s="84">
        <f t="shared" si="27"/>
        <v>8.979591836734693</v>
      </c>
      <c r="X100" s="84">
        <f t="shared" si="27"/>
        <v>23.194778426657507</v>
      </c>
      <c r="Y100" s="84">
        <f t="shared" si="27"/>
        <v>43.21387836934729</v>
      </c>
      <c r="Z100" s="84">
        <f t="shared" si="27"/>
        <v>18.77777777777778</v>
      </c>
    </row>
    <row r="101" spans="1:26" s="28" customFormat="1" ht="27" customHeight="1" hidden="1">
      <c r="A101" s="9" t="s">
        <v>72</v>
      </c>
      <c r="B101" s="84"/>
      <c r="C101" s="84"/>
      <c r="D101" s="65">
        <f t="shared" si="18"/>
        <v>60</v>
      </c>
      <c r="E101" s="66" t="e">
        <f>D101/C101</f>
        <v>#DIV/0!</v>
      </c>
      <c r="F101" s="69"/>
      <c r="G101" s="69"/>
      <c r="H101" s="69">
        <v>60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s="28" customFormat="1" ht="27" customHeight="1" hidden="1">
      <c r="A102" s="47" t="s">
        <v>74</v>
      </c>
      <c r="B102" s="71"/>
      <c r="C102" s="71"/>
      <c r="D102" s="65">
        <f t="shared" si="18"/>
        <v>0</v>
      </c>
      <c r="E102" s="66" t="e">
        <f>D102/C102</f>
        <v>#DIV/0!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s="108" customFormat="1" ht="28.5" customHeight="1" hidden="1">
      <c r="A103" s="105" t="s">
        <v>153</v>
      </c>
      <c r="B103" s="106"/>
      <c r="C103" s="106"/>
      <c r="D103" s="65">
        <f t="shared" si="18"/>
        <v>191202</v>
      </c>
      <c r="E103" s="107"/>
      <c r="F103" s="78">
        <v>6490</v>
      </c>
      <c r="G103" s="78">
        <v>6579</v>
      </c>
      <c r="H103" s="78">
        <v>14408</v>
      </c>
      <c r="I103" s="78">
        <v>11684</v>
      </c>
      <c r="J103" s="78">
        <v>6444</v>
      </c>
      <c r="K103" s="78">
        <v>11500</v>
      </c>
      <c r="L103" s="78">
        <v>7647</v>
      </c>
      <c r="M103" s="78">
        <v>12113</v>
      </c>
      <c r="N103" s="78">
        <v>7971</v>
      </c>
      <c r="O103" s="78">
        <v>3965</v>
      </c>
      <c r="P103" s="78">
        <v>2753</v>
      </c>
      <c r="Q103" s="78">
        <v>10330</v>
      </c>
      <c r="R103" s="78">
        <v>12003</v>
      </c>
      <c r="S103" s="78">
        <v>11413</v>
      </c>
      <c r="T103" s="78">
        <v>13611</v>
      </c>
      <c r="U103" s="78">
        <v>5798</v>
      </c>
      <c r="V103" s="78">
        <v>9988</v>
      </c>
      <c r="W103" s="78">
        <v>1521</v>
      </c>
      <c r="X103" s="78">
        <v>9523</v>
      </c>
      <c r="Y103" s="78">
        <v>16151</v>
      </c>
      <c r="Z103" s="78">
        <v>9310</v>
      </c>
    </row>
    <row r="104" spans="1:26" s="28" customFormat="1" ht="26.25" customHeight="1" hidden="1">
      <c r="A104" s="47" t="s">
        <v>154</v>
      </c>
      <c r="B104" s="71"/>
      <c r="C104" s="71">
        <v>0</v>
      </c>
      <c r="D104" s="65">
        <f>(D89-D103)</f>
        <v>17451.79999999999</v>
      </c>
      <c r="E104" s="65">
        <f>(E89-E103)</f>
        <v>0.8506412817481348</v>
      </c>
      <c r="F104" s="68">
        <f>(F89-F103)</f>
        <v>2714</v>
      </c>
      <c r="G104" s="68">
        <f aca="true" t="shared" si="28" ref="G104:Z104">(G89-G103)</f>
        <v>1072</v>
      </c>
      <c r="H104" s="68">
        <f t="shared" si="28"/>
        <v>181</v>
      </c>
      <c r="I104" s="68">
        <f t="shared" si="28"/>
        <v>1299</v>
      </c>
      <c r="J104" s="68">
        <f t="shared" si="28"/>
        <v>738</v>
      </c>
      <c r="K104" s="68">
        <f t="shared" si="28"/>
        <v>380</v>
      </c>
      <c r="L104" s="68">
        <f t="shared" si="28"/>
        <v>611</v>
      </c>
      <c r="M104" s="68">
        <f t="shared" si="28"/>
        <v>490</v>
      </c>
      <c r="N104" s="68">
        <f t="shared" si="28"/>
        <v>1068</v>
      </c>
      <c r="O104" s="68">
        <f t="shared" si="28"/>
        <v>326</v>
      </c>
      <c r="P104" s="68">
        <f t="shared" si="28"/>
        <v>169</v>
      </c>
      <c r="Q104" s="68">
        <f t="shared" si="28"/>
        <v>2387</v>
      </c>
      <c r="R104" s="68">
        <f t="shared" si="28"/>
        <v>2224</v>
      </c>
      <c r="S104" s="68">
        <f t="shared" si="28"/>
        <v>705</v>
      </c>
      <c r="T104" s="68">
        <f t="shared" si="28"/>
        <v>953</v>
      </c>
      <c r="U104" s="68">
        <f t="shared" si="28"/>
        <v>874</v>
      </c>
      <c r="V104" s="68">
        <f t="shared" si="28"/>
        <v>0</v>
      </c>
      <c r="W104" s="68">
        <f t="shared" si="28"/>
        <v>248</v>
      </c>
      <c r="X104" s="68">
        <f t="shared" si="28"/>
        <v>418</v>
      </c>
      <c r="Y104" s="68">
        <f t="shared" si="28"/>
        <v>4.799999999999272</v>
      </c>
      <c r="Z104" s="68">
        <f t="shared" si="28"/>
        <v>590</v>
      </c>
    </row>
    <row r="105" spans="1:26" s="28" customFormat="1" ht="27" customHeight="1" hidden="1">
      <c r="A105" s="10" t="s">
        <v>87</v>
      </c>
      <c r="B105" s="71"/>
      <c r="C105" s="71"/>
      <c r="D105" s="65">
        <f t="shared" si="18"/>
        <v>89</v>
      </c>
      <c r="E105" s="66" t="e">
        <f>D105/C105</f>
        <v>#DIV/0!</v>
      </c>
      <c r="F105" s="80">
        <v>0</v>
      </c>
      <c r="G105" s="80">
        <v>0</v>
      </c>
      <c r="H105" s="80">
        <v>0</v>
      </c>
      <c r="I105" s="80">
        <v>0</v>
      </c>
      <c r="J105" s="80">
        <v>5</v>
      </c>
      <c r="K105" s="80">
        <v>0</v>
      </c>
      <c r="L105" s="80">
        <v>8</v>
      </c>
      <c r="M105" s="80">
        <v>10</v>
      </c>
      <c r="N105" s="80">
        <v>24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16</v>
      </c>
      <c r="U105" s="80">
        <v>26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</row>
    <row r="106" spans="1:26" s="28" customFormat="1" ht="27" customHeight="1" hidden="1">
      <c r="A106" s="10" t="s">
        <v>120</v>
      </c>
      <c r="B106" s="83"/>
      <c r="C106" s="83"/>
      <c r="D106" s="83">
        <f aca="true" t="shared" si="29" ref="D106:J106">D104/D105</f>
        <v>196.08764044943808</v>
      </c>
      <c r="E106" s="83" t="e">
        <f t="shared" si="29"/>
        <v>#DIV/0!</v>
      </c>
      <c r="F106" s="84"/>
      <c r="G106" s="84"/>
      <c r="H106" s="84"/>
      <c r="I106" s="84"/>
      <c r="J106" s="84">
        <f t="shared" si="29"/>
        <v>147.6</v>
      </c>
      <c r="K106" s="84"/>
      <c r="L106" s="84">
        <f aca="true" t="shared" si="30" ref="L106:U106">L104/L105</f>
        <v>76.375</v>
      </c>
      <c r="M106" s="84">
        <f t="shared" si="30"/>
        <v>49</v>
      </c>
      <c r="N106" s="84">
        <f t="shared" si="30"/>
        <v>44.5</v>
      </c>
      <c r="O106" s="84" t="e">
        <f t="shared" si="30"/>
        <v>#DIV/0!</v>
      </c>
      <c r="P106" s="84"/>
      <c r="Q106" s="84"/>
      <c r="R106" s="84"/>
      <c r="S106" s="84"/>
      <c r="T106" s="84">
        <f t="shared" si="30"/>
        <v>59.5625</v>
      </c>
      <c r="U106" s="84">
        <f t="shared" si="30"/>
        <v>33.61538461538461</v>
      </c>
      <c r="V106" s="84"/>
      <c r="W106" s="84"/>
      <c r="X106" s="84"/>
      <c r="Y106" s="84"/>
      <c r="Z106" s="84"/>
    </row>
    <row r="107" spans="1:26" s="28" customFormat="1" ht="28.5" customHeight="1">
      <c r="A107" s="9" t="s">
        <v>163</v>
      </c>
      <c r="B107" s="109">
        <v>4085</v>
      </c>
      <c r="C107" s="109">
        <v>16273</v>
      </c>
      <c r="D107" s="114">
        <f t="shared" si="18"/>
        <v>15985</v>
      </c>
      <c r="E107" s="70"/>
      <c r="F107" s="109">
        <v>82</v>
      </c>
      <c r="G107" s="109">
        <v>1175</v>
      </c>
      <c r="H107" s="109">
        <v>2068</v>
      </c>
      <c r="I107" s="109">
        <v>1454</v>
      </c>
      <c r="J107" s="109">
        <v>223</v>
      </c>
      <c r="K107" s="109">
        <v>685</v>
      </c>
      <c r="L107" s="109">
        <v>1211</v>
      </c>
      <c r="M107" s="109">
        <v>1996</v>
      </c>
      <c r="N107" s="109">
        <v>783</v>
      </c>
      <c r="O107" s="109">
        <v>2</v>
      </c>
      <c r="P107" s="109">
        <v>406</v>
      </c>
      <c r="Q107" s="109">
        <v>1000</v>
      </c>
      <c r="R107" s="109">
        <v>14</v>
      </c>
      <c r="S107" s="109">
        <v>1509</v>
      </c>
      <c r="T107" s="109">
        <v>343</v>
      </c>
      <c r="U107" s="109">
        <v>148</v>
      </c>
      <c r="V107" s="109">
        <v>255</v>
      </c>
      <c r="W107" s="109">
        <v>120</v>
      </c>
      <c r="X107" s="109">
        <v>724</v>
      </c>
      <c r="Y107" s="109">
        <v>1259</v>
      </c>
      <c r="Z107" s="109">
        <v>528</v>
      </c>
    </row>
    <row r="108" spans="1:26" s="28" customFormat="1" ht="27" customHeight="1" outlineLevel="1">
      <c r="A108" s="10" t="s">
        <v>78</v>
      </c>
      <c r="B108" s="65">
        <v>4057</v>
      </c>
      <c r="C108" s="65">
        <v>16215</v>
      </c>
      <c r="D108" s="65">
        <f t="shared" si="18"/>
        <v>15915</v>
      </c>
      <c r="E108" s="66">
        <f>D108/C108</f>
        <v>0.9814986123959297</v>
      </c>
      <c r="F108" s="78">
        <v>82</v>
      </c>
      <c r="G108" s="78">
        <v>1175</v>
      </c>
      <c r="H108" s="78">
        <v>2068</v>
      </c>
      <c r="I108" s="78">
        <v>1454</v>
      </c>
      <c r="J108" s="78">
        <v>223</v>
      </c>
      <c r="K108" s="78">
        <v>685</v>
      </c>
      <c r="L108" s="78">
        <v>1211</v>
      </c>
      <c r="M108" s="78">
        <v>1996</v>
      </c>
      <c r="N108" s="78">
        <v>783</v>
      </c>
      <c r="O108" s="78">
        <v>2</v>
      </c>
      <c r="P108" s="78">
        <v>406</v>
      </c>
      <c r="Q108" s="69">
        <v>930</v>
      </c>
      <c r="R108" s="78">
        <v>14</v>
      </c>
      <c r="S108" s="78">
        <v>1509</v>
      </c>
      <c r="T108" s="78">
        <v>343</v>
      </c>
      <c r="U108" s="78">
        <v>148</v>
      </c>
      <c r="V108" s="78">
        <v>255</v>
      </c>
      <c r="W108" s="78">
        <v>120</v>
      </c>
      <c r="X108" s="78">
        <v>724</v>
      </c>
      <c r="Y108" s="78">
        <v>1259</v>
      </c>
      <c r="Z108" s="78">
        <v>528</v>
      </c>
    </row>
    <row r="109" spans="1:26" s="28" customFormat="1" ht="27" customHeight="1">
      <c r="A109" s="15" t="s">
        <v>20</v>
      </c>
      <c r="B109" s="74">
        <f aca="true" t="shared" si="31" ref="B109:G109">B108/B107</f>
        <v>0.9931456548347614</v>
      </c>
      <c r="C109" s="74">
        <f t="shared" si="31"/>
        <v>0.9964358139249063</v>
      </c>
      <c r="D109" s="74">
        <f t="shared" si="31"/>
        <v>0.9956208945886769</v>
      </c>
      <c r="E109" s="74" t="e">
        <f t="shared" si="31"/>
        <v>#DIV/0!</v>
      </c>
      <c r="F109" s="74">
        <f t="shared" si="31"/>
        <v>1</v>
      </c>
      <c r="G109" s="74">
        <f t="shared" si="31"/>
        <v>1</v>
      </c>
      <c r="H109" s="74">
        <f aca="true" t="shared" si="32" ref="H109:Z109">H108/H107</f>
        <v>1</v>
      </c>
      <c r="I109" s="74">
        <f t="shared" si="32"/>
        <v>1</v>
      </c>
      <c r="J109" s="74">
        <f t="shared" si="32"/>
        <v>1</v>
      </c>
      <c r="K109" s="74">
        <f t="shared" si="32"/>
        <v>1</v>
      </c>
      <c r="L109" s="74">
        <f t="shared" si="32"/>
        <v>1</v>
      </c>
      <c r="M109" s="74">
        <f t="shared" si="32"/>
        <v>1</v>
      </c>
      <c r="N109" s="74">
        <f t="shared" si="32"/>
        <v>1</v>
      </c>
      <c r="O109" s="74">
        <f t="shared" si="32"/>
        <v>1</v>
      </c>
      <c r="P109" s="74">
        <f t="shared" si="32"/>
        <v>1</v>
      </c>
      <c r="Q109" s="74">
        <f t="shared" si="32"/>
        <v>0.93</v>
      </c>
      <c r="R109" s="74">
        <f t="shared" si="32"/>
        <v>1</v>
      </c>
      <c r="S109" s="74">
        <f t="shared" si="32"/>
        <v>1</v>
      </c>
      <c r="T109" s="74">
        <f t="shared" si="32"/>
        <v>1</v>
      </c>
      <c r="U109" s="74">
        <f t="shared" si="32"/>
        <v>1</v>
      </c>
      <c r="V109" s="74">
        <f t="shared" si="32"/>
        <v>1</v>
      </c>
      <c r="W109" s="74">
        <f t="shared" si="32"/>
        <v>1</v>
      </c>
      <c r="X109" s="74">
        <f t="shared" si="32"/>
        <v>1</v>
      </c>
      <c r="Y109" s="74">
        <f t="shared" si="32"/>
        <v>1</v>
      </c>
      <c r="Z109" s="74">
        <f t="shared" si="32"/>
        <v>1</v>
      </c>
    </row>
    <row r="110" spans="1:26" s="28" customFormat="1" ht="27" customHeight="1" hidden="1">
      <c r="A110" s="15" t="s">
        <v>121</v>
      </c>
      <c r="B110" s="87"/>
      <c r="C110" s="87"/>
      <c r="D110" s="65">
        <f t="shared" si="18"/>
        <v>0</v>
      </c>
      <c r="E110" s="87" t="e">
        <f>#REF!-E108</f>
        <v>#REF!</v>
      </c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s="28" customFormat="1" ht="27" customHeight="1">
      <c r="A111" s="10" t="s">
        <v>79</v>
      </c>
      <c r="B111" s="65">
        <v>33278</v>
      </c>
      <c r="C111" s="65">
        <v>255734</v>
      </c>
      <c r="D111" s="65">
        <f t="shared" si="18"/>
        <v>307450.6099999999</v>
      </c>
      <c r="E111" s="66">
        <f>D111/C111</f>
        <v>1.2022281354845266</v>
      </c>
      <c r="F111" s="82">
        <v>1418</v>
      </c>
      <c r="G111" s="82">
        <v>24465</v>
      </c>
      <c r="H111" s="82">
        <v>43261</v>
      </c>
      <c r="I111" s="82">
        <v>29035</v>
      </c>
      <c r="J111" s="82">
        <v>3266</v>
      </c>
      <c r="K111" s="82">
        <v>14385</v>
      </c>
      <c r="L111" s="82">
        <v>23559</v>
      </c>
      <c r="M111" s="82">
        <v>38520</v>
      </c>
      <c r="N111" s="82">
        <v>15749.8</v>
      </c>
      <c r="O111" s="82">
        <v>30</v>
      </c>
      <c r="P111" s="82">
        <v>7564</v>
      </c>
      <c r="Q111" s="82">
        <v>14646</v>
      </c>
      <c r="R111" s="82">
        <v>277</v>
      </c>
      <c r="S111" s="82">
        <v>26515</v>
      </c>
      <c r="T111" s="82">
        <v>7297.3</v>
      </c>
      <c r="U111" s="82">
        <v>2560</v>
      </c>
      <c r="V111" s="82">
        <v>4633.6</v>
      </c>
      <c r="W111" s="82">
        <v>936</v>
      </c>
      <c r="X111" s="82">
        <v>12163</v>
      </c>
      <c r="Y111" s="82">
        <v>28589.91</v>
      </c>
      <c r="Z111" s="82">
        <v>8580</v>
      </c>
    </row>
    <row r="112" spans="1:27" s="28" customFormat="1" ht="27" customHeight="1">
      <c r="A112" s="10" t="s">
        <v>77</v>
      </c>
      <c r="B112" s="89">
        <f>B111/B108*10</f>
        <v>82.02612768055212</v>
      </c>
      <c r="C112" s="89">
        <f>C111/C108*10</f>
        <v>157.7144619179772</v>
      </c>
      <c r="D112" s="89">
        <f>D111/D108*10</f>
        <v>193.18291548853279</v>
      </c>
      <c r="E112" s="66">
        <f>D112/C112</f>
        <v>1.2248903058046874</v>
      </c>
      <c r="F112" s="85">
        <f>F111/F108*10</f>
        <v>172.9268292682927</v>
      </c>
      <c r="G112" s="85">
        <f aca="true" t="shared" si="33" ref="G112:O112">G111/G108*10</f>
        <v>208.2127659574468</v>
      </c>
      <c r="H112" s="85">
        <f t="shared" si="33"/>
        <v>209.19245647969052</v>
      </c>
      <c r="I112" s="85">
        <f t="shared" si="33"/>
        <v>199.69050894085282</v>
      </c>
      <c r="J112" s="85">
        <f t="shared" si="33"/>
        <v>146.457399103139</v>
      </c>
      <c r="K112" s="85">
        <f t="shared" si="33"/>
        <v>210</v>
      </c>
      <c r="L112" s="85">
        <f t="shared" si="33"/>
        <v>194.541701073493</v>
      </c>
      <c r="M112" s="85">
        <f t="shared" si="33"/>
        <v>192.98597194388776</v>
      </c>
      <c r="N112" s="85">
        <f t="shared" si="33"/>
        <v>201.14687100893997</v>
      </c>
      <c r="O112" s="85">
        <f t="shared" si="33"/>
        <v>150</v>
      </c>
      <c r="P112" s="85">
        <f aca="true" t="shared" si="34" ref="P112:Z112">P111/P108*10</f>
        <v>186.30541871921181</v>
      </c>
      <c r="Q112" s="85">
        <f t="shared" si="34"/>
        <v>157.48387096774192</v>
      </c>
      <c r="R112" s="85">
        <f t="shared" si="34"/>
        <v>197.85714285714283</v>
      </c>
      <c r="S112" s="85">
        <f t="shared" si="34"/>
        <v>175.71239231278994</v>
      </c>
      <c r="T112" s="85">
        <f t="shared" si="34"/>
        <v>212.74927113702626</v>
      </c>
      <c r="U112" s="85">
        <f t="shared" si="34"/>
        <v>172.97297297297297</v>
      </c>
      <c r="V112" s="85">
        <f t="shared" si="34"/>
        <v>181.70980392156864</v>
      </c>
      <c r="W112" s="85">
        <f t="shared" si="34"/>
        <v>78</v>
      </c>
      <c r="X112" s="85">
        <f t="shared" si="34"/>
        <v>167.99723756906076</v>
      </c>
      <c r="Y112" s="85">
        <f t="shared" si="34"/>
        <v>227.0842732327244</v>
      </c>
      <c r="Z112" s="85">
        <f t="shared" si="34"/>
        <v>162.5</v>
      </c>
      <c r="AA112" s="85"/>
    </row>
    <row r="113" spans="1:26" s="28" customFormat="1" ht="29.25" customHeight="1" outlineLevel="1">
      <c r="A113" s="9" t="s">
        <v>166</v>
      </c>
      <c r="B113" s="114">
        <v>300</v>
      </c>
      <c r="C113" s="114">
        <v>1629</v>
      </c>
      <c r="D113" s="114">
        <f t="shared" si="18"/>
        <v>738.5</v>
      </c>
      <c r="E113" s="66">
        <f>D113/C113</f>
        <v>0.45334561080417435</v>
      </c>
      <c r="F113" s="80">
        <v>9.5</v>
      </c>
      <c r="G113" s="80">
        <v>77</v>
      </c>
      <c r="H113" s="80">
        <v>74</v>
      </c>
      <c r="I113" s="80">
        <v>10</v>
      </c>
      <c r="J113" s="80">
        <v>15</v>
      </c>
      <c r="K113" s="80">
        <v>17</v>
      </c>
      <c r="L113" s="80">
        <v>45</v>
      </c>
      <c r="M113" s="80">
        <v>119</v>
      </c>
      <c r="N113" s="80">
        <v>16</v>
      </c>
      <c r="O113" s="80">
        <v>1</v>
      </c>
      <c r="P113" s="80">
        <v>7</v>
      </c>
      <c r="Q113" s="80">
        <v>63</v>
      </c>
      <c r="R113" s="80">
        <v>1</v>
      </c>
      <c r="S113" s="80">
        <v>24</v>
      </c>
      <c r="T113" s="80">
        <v>12</v>
      </c>
      <c r="U113" s="80">
        <v>67</v>
      </c>
      <c r="V113" s="80">
        <v>33</v>
      </c>
      <c r="W113" s="80">
        <v>7</v>
      </c>
      <c r="X113" s="80">
        <v>3</v>
      </c>
      <c r="Y113" s="80">
        <v>129</v>
      </c>
      <c r="Z113" s="80">
        <v>9</v>
      </c>
    </row>
    <row r="114" spans="1:26" s="28" customFormat="1" ht="27" customHeight="1" outlineLevel="1">
      <c r="A114" s="10" t="s">
        <v>80</v>
      </c>
      <c r="B114" s="65">
        <v>215</v>
      </c>
      <c r="C114" s="65">
        <v>1522</v>
      </c>
      <c r="D114" s="65">
        <f t="shared" si="18"/>
        <v>738.5</v>
      </c>
      <c r="E114" s="66">
        <f>D114/C114</f>
        <v>0.4852168199737188</v>
      </c>
      <c r="F114" s="78">
        <v>9.5</v>
      </c>
      <c r="G114" s="78">
        <v>77</v>
      </c>
      <c r="H114" s="78">
        <v>74</v>
      </c>
      <c r="I114" s="78">
        <v>10</v>
      </c>
      <c r="J114" s="78">
        <v>15</v>
      </c>
      <c r="K114" s="78">
        <v>17</v>
      </c>
      <c r="L114" s="78">
        <v>45</v>
      </c>
      <c r="M114" s="78">
        <v>119</v>
      </c>
      <c r="N114" s="78">
        <v>16</v>
      </c>
      <c r="O114" s="78">
        <v>1</v>
      </c>
      <c r="P114" s="78">
        <v>7</v>
      </c>
      <c r="Q114" s="78">
        <v>63</v>
      </c>
      <c r="R114" s="78">
        <v>1</v>
      </c>
      <c r="S114" s="78">
        <v>24</v>
      </c>
      <c r="T114" s="78">
        <v>12</v>
      </c>
      <c r="U114" s="78">
        <v>67</v>
      </c>
      <c r="V114" s="78">
        <v>33</v>
      </c>
      <c r="W114" s="78">
        <v>7</v>
      </c>
      <c r="X114" s="78">
        <v>3</v>
      </c>
      <c r="Y114" s="78">
        <v>129</v>
      </c>
      <c r="Z114" s="78">
        <v>9</v>
      </c>
    </row>
    <row r="115" spans="1:26" s="28" customFormat="1" ht="27.75" customHeight="1">
      <c r="A115" s="15" t="s">
        <v>20</v>
      </c>
      <c r="B115" s="74">
        <f>B114/B113</f>
        <v>0.7166666666666667</v>
      </c>
      <c r="C115" s="74">
        <f>C114/C113</f>
        <v>0.9343155310006138</v>
      </c>
      <c r="D115" s="74">
        <f aca="true" t="shared" si="35" ref="D115:K115">D114/D113</f>
        <v>1</v>
      </c>
      <c r="E115" s="74">
        <f t="shared" si="35"/>
        <v>1.0703022339027595</v>
      </c>
      <c r="F115" s="74">
        <f t="shared" si="35"/>
        <v>1</v>
      </c>
      <c r="G115" s="74">
        <f t="shared" si="35"/>
        <v>1</v>
      </c>
      <c r="H115" s="74">
        <f t="shared" si="35"/>
        <v>1</v>
      </c>
      <c r="I115" s="74">
        <f t="shared" si="35"/>
        <v>1</v>
      </c>
      <c r="J115" s="74">
        <f t="shared" si="35"/>
        <v>1</v>
      </c>
      <c r="K115" s="74">
        <f t="shared" si="35"/>
        <v>1</v>
      </c>
      <c r="L115" s="74">
        <f>L114/L113</f>
        <v>1</v>
      </c>
      <c r="M115" s="74">
        <f aca="true" t="shared" si="36" ref="M115:Z115">M114/M113</f>
        <v>1</v>
      </c>
      <c r="N115" s="74">
        <f t="shared" si="36"/>
        <v>1</v>
      </c>
      <c r="O115" s="74">
        <f t="shared" si="36"/>
        <v>1</v>
      </c>
      <c r="P115" s="74">
        <f t="shared" si="36"/>
        <v>1</v>
      </c>
      <c r="Q115" s="74">
        <f t="shared" si="36"/>
        <v>1</v>
      </c>
      <c r="R115" s="74">
        <f t="shared" si="36"/>
        <v>1</v>
      </c>
      <c r="S115" s="74">
        <f t="shared" si="36"/>
        <v>1</v>
      </c>
      <c r="T115" s="74">
        <f t="shared" si="36"/>
        <v>1</v>
      </c>
      <c r="U115" s="74">
        <f t="shared" si="36"/>
        <v>1</v>
      </c>
      <c r="V115" s="74">
        <f t="shared" si="36"/>
        <v>1</v>
      </c>
      <c r="W115" s="74">
        <f t="shared" si="36"/>
        <v>1</v>
      </c>
      <c r="X115" s="74">
        <f t="shared" si="36"/>
        <v>1</v>
      </c>
      <c r="Y115" s="74">
        <f t="shared" si="36"/>
        <v>1</v>
      </c>
      <c r="Z115" s="74">
        <f t="shared" si="36"/>
        <v>1</v>
      </c>
    </row>
    <row r="116" spans="1:26" s="28" customFormat="1" ht="27" customHeight="1">
      <c r="A116" s="10" t="s">
        <v>81</v>
      </c>
      <c r="B116" s="65">
        <v>2886</v>
      </c>
      <c r="C116" s="65">
        <v>27297</v>
      </c>
      <c r="D116" s="65">
        <f t="shared" si="18"/>
        <v>20517.8</v>
      </c>
      <c r="E116" s="66">
        <f>D116/C116</f>
        <v>0.7516503645089204</v>
      </c>
      <c r="F116" s="78">
        <v>165</v>
      </c>
      <c r="G116" s="78">
        <v>2310</v>
      </c>
      <c r="H116" s="78">
        <v>1850</v>
      </c>
      <c r="I116" s="78">
        <v>300</v>
      </c>
      <c r="J116" s="78">
        <v>413.4</v>
      </c>
      <c r="K116" s="78">
        <v>391</v>
      </c>
      <c r="L116" s="78">
        <v>2565</v>
      </c>
      <c r="M116" s="78">
        <v>3362</v>
      </c>
      <c r="N116" s="78">
        <v>733.5</v>
      </c>
      <c r="O116" s="78">
        <v>4.7</v>
      </c>
      <c r="P116" s="82">
        <v>192</v>
      </c>
      <c r="Q116" s="78">
        <v>1910</v>
      </c>
      <c r="R116" s="78">
        <v>18</v>
      </c>
      <c r="S116" s="78">
        <v>351</v>
      </c>
      <c r="T116" s="78">
        <v>180</v>
      </c>
      <c r="U116" s="78">
        <v>1500</v>
      </c>
      <c r="V116" s="78">
        <v>553</v>
      </c>
      <c r="W116" s="78">
        <v>12</v>
      </c>
      <c r="X116" s="78">
        <v>24</v>
      </c>
      <c r="Y116" s="78">
        <v>3592.2</v>
      </c>
      <c r="Z116" s="78">
        <v>91</v>
      </c>
    </row>
    <row r="117" spans="1:26" s="28" customFormat="1" ht="19.5" customHeight="1">
      <c r="A117" s="10" t="s">
        <v>77</v>
      </c>
      <c r="B117" s="102">
        <f>B116/B114*10</f>
        <v>134.2325581395349</v>
      </c>
      <c r="C117" s="102">
        <f>C116/C114*10</f>
        <v>179.3495400788436</v>
      </c>
      <c r="D117" s="102">
        <f>D116/D114*10</f>
        <v>277.8307379823967</v>
      </c>
      <c r="E117" s="102">
        <f aca="true" t="shared" si="37" ref="E117:T117">E116/E114*10</f>
        <v>15.491020376202801</v>
      </c>
      <c r="F117" s="103">
        <v>150</v>
      </c>
      <c r="G117" s="103">
        <f t="shared" si="37"/>
        <v>300</v>
      </c>
      <c r="H117" s="103">
        <f t="shared" si="37"/>
        <v>250</v>
      </c>
      <c r="I117" s="103">
        <f t="shared" si="37"/>
        <v>300</v>
      </c>
      <c r="J117" s="103">
        <f t="shared" si="37"/>
        <v>275.59999999999997</v>
      </c>
      <c r="K117" s="103">
        <f t="shared" si="37"/>
        <v>230</v>
      </c>
      <c r="L117" s="103">
        <f t="shared" si="37"/>
        <v>570</v>
      </c>
      <c r="M117" s="103">
        <f t="shared" si="37"/>
        <v>282.52100840336135</v>
      </c>
      <c r="N117" s="103">
        <f t="shared" si="37"/>
        <v>458.4375</v>
      </c>
      <c r="O117" s="103">
        <f t="shared" si="37"/>
        <v>47</v>
      </c>
      <c r="P117" s="103">
        <f t="shared" si="37"/>
        <v>274.2857142857143</v>
      </c>
      <c r="Q117" s="103">
        <f t="shared" si="37"/>
        <v>303.17460317460313</v>
      </c>
      <c r="R117" s="103">
        <f t="shared" si="37"/>
        <v>180</v>
      </c>
      <c r="S117" s="103">
        <f t="shared" si="37"/>
        <v>146.25</v>
      </c>
      <c r="T117" s="103">
        <f t="shared" si="37"/>
        <v>150</v>
      </c>
      <c r="U117" s="85">
        <f aca="true" t="shared" si="38" ref="U117:Z117">U116/U114*10</f>
        <v>223.88059701492537</v>
      </c>
      <c r="V117" s="85">
        <f t="shared" si="38"/>
        <v>167.57575757575756</v>
      </c>
      <c r="W117" s="85">
        <f t="shared" si="38"/>
        <v>17.142857142857142</v>
      </c>
      <c r="X117" s="85">
        <f t="shared" si="38"/>
        <v>80</v>
      </c>
      <c r="Y117" s="85">
        <f t="shared" si="38"/>
        <v>278.4651162790697</v>
      </c>
      <c r="Z117" s="85">
        <f t="shared" si="38"/>
        <v>101.11111111111111</v>
      </c>
    </row>
    <row r="118" spans="1:26" s="28" customFormat="1" ht="19.5" customHeight="1" hidden="1" outlineLevel="1">
      <c r="A118" s="9" t="s">
        <v>82</v>
      </c>
      <c r="B118" s="90"/>
      <c r="C118" s="90"/>
      <c r="D118" s="65">
        <f>SUM(F118:Z118)</f>
        <v>112</v>
      </c>
      <c r="E118" s="70" t="e">
        <f>D118/C118</f>
        <v>#DIV/0!</v>
      </c>
      <c r="F118" s="77"/>
      <c r="G118" s="78"/>
      <c r="H118" s="77"/>
      <c r="I118" s="78">
        <v>26</v>
      </c>
      <c r="J118" s="77"/>
      <c r="K118" s="78"/>
      <c r="L118" s="78"/>
      <c r="M118" s="78"/>
      <c r="N118" s="77"/>
      <c r="O118" s="117">
        <v>6</v>
      </c>
      <c r="P118" s="78"/>
      <c r="Q118" s="117">
        <v>4</v>
      </c>
      <c r="R118" s="78"/>
      <c r="S118" s="117">
        <v>20</v>
      </c>
      <c r="T118" s="117">
        <v>10</v>
      </c>
      <c r="U118" s="77"/>
      <c r="V118" s="78"/>
      <c r="W118" s="78"/>
      <c r="X118" s="117">
        <v>46</v>
      </c>
      <c r="Y118" s="77"/>
      <c r="Z118" s="77"/>
    </row>
    <row r="119" spans="1:26" s="28" customFormat="1" ht="19.5" customHeight="1" hidden="1" outlineLevel="1">
      <c r="A119" s="10" t="s">
        <v>83</v>
      </c>
      <c r="B119" s="65"/>
      <c r="C119" s="65">
        <v>107</v>
      </c>
      <c r="D119" s="102">
        <f t="shared" si="18"/>
        <v>92.9</v>
      </c>
      <c r="E119" s="66">
        <f aca="true" t="shared" si="39" ref="E119:E129">D119/C119</f>
        <v>0.8682242990654206</v>
      </c>
      <c r="F119" s="91"/>
      <c r="G119" s="78"/>
      <c r="H119" s="78"/>
      <c r="I119" s="117">
        <v>18</v>
      </c>
      <c r="J119" s="78"/>
      <c r="K119" s="78"/>
      <c r="L119" s="78"/>
      <c r="M119" s="78"/>
      <c r="N119" s="78"/>
      <c r="O119" s="117">
        <v>6</v>
      </c>
      <c r="P119" s="78"/>
      <c r="Q119" s="117">
        <v>4</v>
      </c>
      <c r="R119" s="78"/>
      <c r="S119" s="117">
        <v>20</v>
      </c>
      <c r="T119" s="117">
        <v>10.9</v>
      </c>
      <c r="U119" s="78"/>
      <c r="V119" s="78"/>
      <c r="W119" s="78"/>
      <c r="X119" s="117">
        <v>34</v>
      </c>
      <c r="Y119" s="78"/>
      <c r="Z119" s="78"/>
    </row>
    <row r="120" spans="1:26" s="28" customFormat="1" ht="27" customHeight="1" hidden="1">
      <c r="A120" s="15" t="s">
        <v>20</v>
      </c>
      <c r="B120" s="73"/>
      <c r="C120" s="111"/>
      <c r="D120" s="73">
        <f>D119/D118</f>
        <v>0.8294642857142858</v>
      </c>
      <c r="E120" s="66" t="e">
        <f t="shared" si="39"/>
        <v>#DIV/0!</v>
      </c>
      <c r="F120" s="91"/>
      <c r="G120" s="74"/>
      <c r="H120" s="74"/>
      <c r="I120" s="118">
        <f>I119/I118</f>
        <v>0.6923076923076923</v>
      </c>
      <c r="J120" s="74"/>
      <c r="K120" s="74"/>
      <c r="L120" s="74"/>
      <c r="M120" s="74"/>
      <c r="N120" s="74"/>
      <c r="O120" s="118">
        <f>O119/O118</f>
        <v>1</v>
      </c>
      <c r="P120" s="74"/>
      <c r="Q120" s="118">
        <f>Q119/Q118</f>
        <v>1</v>
      </c>
      <c r="R120" s="74"/>
      <c r="S120" s="118">
        <f>S119/S118</f>
        <v>1</v>
      </c>
      <c r="T120" s="118">
        <f>T119/T118</f>
        <v>1.09</v>
      </c>
      <c r="U120" s="74"/>
      <c r="V120" s="74"/>
      <c r="W120" s="74"/>
      <c r="X120" s="118">
        <f>X119/X118</f>
        <v>0.7391304347826086</v>
      </c>
      <c r="Y120" s="74"/>
      <c r="Z120" s="74"/>
    </row>
    <row r="121" spans="1:26" s="28" customFormat="1" ht="27" customHeight="1" hidden="1">
      <c r="A121" s="10" t="s">
        <v>84</v>
      </c>
      <c r="B121" s="65"/>
      <c r="C121" s="65">
        <v>144</v>
      </c>
      <c r="D121" s="102">
        <f t="shared" si="18"/>
        <v>153.7</v>
      </c>
      <c r="E121" s="66">
        <f t="shared" si="39"/>
        <v>1.067361111111111</v>
      </c>
      <c r="F121" s="91"/>
      <c r="G121" s="78"/>
      <c r="H121" s="78"/>
      <c r="I121" s="117">
        <v>28.8</v>
      </c>
      <c r="J121" s="78"/>
      <c r="K121" s="78"/>
      <c r="L121" s="78"/>
      <c r="M121" s="78"/>
      <c r="N121" s="78"/>
      <c r="O121" s="117">
        <v>6</v>
      </c>
      <c r="P121" s="78"/>
      <c r="Q121" s="117">
        <v>2</v>
      </c>
      <c r="R121" s="78"/>
      <c r="S121" s="117">
        <v>34.4</v>
      </c>
      <c r="T121" s="117">
        <v>17.5</v>
      </c>
      <c r="U121" s="78"/>
      <c r="V121" s="78"/>
      <c r="W121" s="78"/>
      <c r="X121" s="117">
        <v>65</v>
      </c>
      <c r="Y121" s="78"/>
      <c r="Z121" s="78"/>
    </row>
    <row r="122" spans="1:26" s="28" customFormat="1" ht="27" customHeight="1" hidden="1">
      <c r="A122" s="10" t="s">
        <v>77</v>
      </c>
      <c r="B122" s="89"/>
      <c r="C122" s="89">
        <f>C121/C119*10</f>
        <v>13.457943925233645</v>
      </c>
      <c r="D122" s="89">
        <f>D121/D119*10</f>
        <v>16.544671689989233</v>
      </c>
      <c r="E122" s="89">
        <f>E121/E119*10</f>
        <v>12.29361021408922</v>
      </c>
      <c r="F122" s="85"/>
      <c r="G122" s="85"/>
      <c r="H122" s="85"/>
      <c r="I122" s="119">
        <f>I121/I119*10</f>
        <v>16</v>
      </c>
      <c r="J122" s="85"/>
      <c r="K122" s="85"/>
      <c r="L122" s="85"/>
      <c r="M122" s="85"/>
      <c r="N122" s="85"/>
      <c r="O122" s="119">
        <f>O121/O119*10</f>
        <v>10</v>
      </c>
      <c r="P122" s="85"/>
      <c r="Q122" s="119">
        <f>Q121/Q119*10</f>
        <v>5</v>
      </c>
      <c r="R122" s="85"/>
      <c r="S122" s="119">
        <f>S121/S119*10</f>
        <v>17.2</v>
      </c>
      <c r="T122" s="119">
        <f>T121/T119*10</f>
        <v>16.05504587155963</v>
      </c>
      <c r="U122" s="85"/>
      <c r="V122" s="85"/>
      <c r="W122" s="85"/>
      <c r="X122" s="119">
        <f>X121/X119*10</f>
        <v>19.11764705882353</v>
      </c>
      <c r="Y122" s="85"/>
      <c r="Z122" s="85"/>
    </row>
    <row r="123" spans="1:26" s="28" customFormat="1" ht="27" customHeight="1" hidden="1">
      <c r="A123" s="47" t="s">
        <v>113</v>
      </c>
      <c r="B123" s="71"/>
      <c r="C123" s="71"/>
      <c r="D123" s="65">
        <f t="shared" si="18"/>
        <v>0</v>
      </c>
      <c r="E123" s="66" t="e">
        <f t="shared" si="39"/>
        <v>#DIV/0!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s="28" customFormat="1" ht="27" customHeight="1" hidden="1">
      <c r="A124" s="10" t="s">
        <v>114</v>
      </c>
      <c r="B124" s="71"/>
      <c r="C124" s="71"/>
      <c r="D124" s="65">
        <f t="shared" si="18"/>
        <v>0</v>
      </c>
      <c r="E124" s="66" t="e">
        <f t="shared" si="39"/>
        <v>#DIV/0!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s="28" customFormat="1" ht="27" customHeight="1" hidden="1">
      <c r="A125" s="10" t="s">
        <v>77</v>
      </c>
      <c r="B125" s="71"/>
      <c r="C125" s="71"/>
      <c r="D125" s="65">
        <f t="shared" si="18"/>
        <v>0</v>
      </c>
      <c r="E125" s="66" t="e">
        <f t="shared" si="39"/>
        <v>#DIV/0!</v>
      </c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s="28" customFormat="1" ht="27" customHeight="1">
      <c r="A126" s="9" t="s">
        <v>167</v>
      </c>
      <c r="B126" s="115">
        <v>713</v>
      </c>
      <c r="C126" s="115">
        <v>1320</v>
      </c>
      <c r="D126" s="114">
        <f t="shared" si="18"/>
        <v>1610</v>
      </c>
      <c r="E126" s="66"/>
      <c r="F126" s="69">
        <v>200</v>
      </c>
      <c r="G126" s="69"/>
      <c r="H126" s="69">
        <v>1020</v>
      </c>
      <c r="I126" s="69"/>
      <c r="J126" s="69"/>
      <c r="K126" s="69"/>
      <c r="L126" s="69"/>
      <c r="M126" s="69">
        <v>130</v>
      </c>
      <c r="N126" s="69"/>
      <c r="O126" s="69"/>
      <c r="P126" s="69"/>
      <c r="Q126" s="69"/>
      <c r="R126" s="69"/>
      <c r="S126" s="69"/>
      <c r="T126" s="69"/>
      <c r="U126" s="69"/>
      <c r="V126" s="69">
        <v>140</v>
      </c>
      <c r="W126" s="69"/>
      <c r="X126" s="69"/>
      <c r="Y126" s="69">
        <v>120</v>
      </c>
      <c r="Z126" s="69"/>
    </row>
    <row r="127" spans="1:26" s="28" customFormat="1" ht="27" customHeight="1" outlineLevel="1">
      <c r="A127" s="47" t="s">
        <v>75</v>
      </c>
      <c r="B127" s="71">
        <v>455</v>
      </c>
      <c r="C127" s="71">
        <v>745</v>
      </c>
      <c r="D127" s="65">
        <f t="shared" si="18"/>
        <v>1142</v>
      </c>
      <c r="E127" s="66">
        <f t="shared" si="39"/>
        <v>1.5328859060402684</v>
      </c>
      <c r="F127" s="78">
        <v>200</v>
      </c>
      <c r="G127" s="78"/>
      <c r="H127" s="78">
        <v>552</v>
      </c>
      <c r="I127" s="78"/>
      <c r="J127" s="78"/>
      <c r="K127" s="78"/>
      <c r="L127" s="78"/>
      <c r="M127" s="78">
        <v>130</v>
      </c>
      <c r="N127" s="78"/>
      <c r="O127" s="78"/>
      <c r="P127" s="78"/>
      <c r="Q127" s="78"/>
      <c r="R127" s="78"/>
      <c r="S127" s="78"/>
      <c r="T127" s="121"/>
      <c r="U127" s="78"/>
      <c r="V127" s="78">
        <v>140</v>
      </c>
      <c r="W127" s="78"/>
      <c r="X127" s="78"/>
      <c r="Y127" s="78">
        <v>120</v>
      </c>
      <c r="Z127" s="78"/>
    </row>
    <row r="128" spans="1:26" s="28" customFormat="1" ht="27" customHeight="1">
      <c r="A128" s="15" t="s">
        <v>20</v>
      </c>
      <c r="B128" s="74">
        <f>B127/B126</f>
        <v>0.638148667601683</v>
      </c>
      <c r="C128" s="74">
        <f>C127/C126</f>
        <v>0.5643939393939394</v>
      </c>
      <c r="D128" s="74">
        <f>D127/D126</f>
        <v>0.7093167701863354</v>
      </c>
      <c r="E128" s="74" t="e">
        <f>E127/E126</f>
        <v>#DIV/0!</v>
      </c>
      <c r="F128" s="74">
        <f>F127/F126</f>
        <v>1</v>
      </c>
      <c r="G128" s="74"/>
      <c r="H128" s="74">
        <f>H127/H126</f>
        <v>0.5411764705882353</v>
      </c>
      <c r="I128" s="74"/>
      <c r="J128" s="74"/>
      <c r="K128" s="74"/>
      <c r="L128" s="74"/>
      <c r="M128" s="74">
        <f>M127/M126</f>
        <v>1</v>
      </c>
      <c r="N128" s="74"/>
      <c r="O128" s="74"/>
      <c r="P128" s="74"/>
      <c r="Q128" s="74"/>
      <c r="R128" s="74"/>
      <c r="S128" s="74"/>
      <c r="T128" s="74"/>
      <c r="U128" s="74"/>
      <c r="V128" s="74">
        <f>V127/V126</f>
        <v>1</v>
      </c>
      <c r="W128" s="74"/>
      <c r="X128" s="74"/>
      <c r="Y128" s="74">
        <f>Y127/Y126</f>
        <v>1</v>
      </c>
      <c r="Z128" s="74"/>
    </row>
    <row r="129" spans="1:26" s="28" customFormat="1" ht="27" customHeight="1" outlineLevel="1">
      <c r="A129" s="10" t="s">
        <v>76</v>
      </c>
      <c r="B129" s="71">
        <v>5497</v>
      </c>
      <c r="C129" s="71">
        <v>19569</v>
      </c>
      <c r="D129" s="65">
        <f t="shared" si="18"/>
        <v>29718.6</v>
      </c>
      <c r="E129" s="66">
        <f t="shared" si="39"/>
        <v>1.5186570596351372</v>
      </c>
      <c r="F129" s="78">
        <v>5700</v>
      </c>
      <c r="G129" s="78"/>
      <c r="H129" s="78">
        <v>16115</v>
      </c>
      <c r="I129" s="78"/>
      <c r="J129" s="78"/>
      <c r="K129" s="78"/>
      <c r="L129" s="78"/>
      <c r="M129" s="78">
        <v>2275</v>
      </c>
      <c r="N129" s="78"/>
      <c r="O129" s="78"/>
      <c r="P129" s="78"/>
      <c r="Q129" s="78"/>
      <c r="R129" s="78"/>
      <c r="S129" s="78"/>
      <c r="T129" s="78"/>
      <c r="U129" s="78"/>
      <c r="V129" s="78">
        <v>2702</v>
      </c>
      <c r="W129" s="78"/>
      <c r="X129" s="78"/>
      <c r="Y129" s="78">
        <v>2926.6</v>
      </c>
      <c r="Z129" s="78"/>
    </row>
    <row r="130" spans="1:26" s="28" customFormat="1" ht="27" customHeight="1">
      <c r="A130" s="10" t="s">
        <v>77</v>
      </c>
      <c r="B130" s="89">
        <f>B129/B127*10</f>
        <v>120.8131868131868</v>
      </c>
      <c r="C130" s="89">
        <f>C129/C127*10</f>
        <v>262.6711409395973</v>
      </c>
      <c r="D130" s="89">
        <f>D129/D127*10</f>
        <v>260.2329246935201</v>
      </c>
      <c r="E130" s="85">
        <f>E129/E127*10</f>
        <v>9.907176089563723</v>
      </c>
      <c r="F130" s="85">
        <f>F129/F127*10</f>
        <v>285</v>
      </c>
      <c r="G130" s="85"/>
      <c r="H130" s="85">
        <f>H129/H127*10</f>
        <v>291.93840579710144</v>
      </c>
      <c r="I130" s="85"/>
      <c r="J130" s="85"/>
      <c r="K130" s="85"/>
      <c r="L130" s="85"/>
      <c r="M130" s="85">
        <f>M129/M127*10</f>
        <v>175</v>
      </c>
      <c r="N130" s="85"/>
      <c r="O130" s="85"/>
      <c r="P130" s="85"/>
      <c r="Q130" s="85"/>
      <c r="R130" s="85"/>
      <c r="S130" s="85"/>
      <c r="T130" s="85"/>
      <c r="U130" s="85"/>
      <c r="V130" s="85">
        <f>V129/V127*10</f>
        <v>193</v>
      </c>
      <c r="W130" s="85"/>
      <c r="X130" s="85"/>
      <c r="Y130" s="85">
        <f>Y129/Y127*10</f>
        <v>243.88333333333333</v>
      </c>
      <c r="Z130" s="85"/>
    </row>
    <row r="131" spans="1:26" s="28" customFormat="1" ht="27" customHeight="1">
      <c r="A131" s="9" t="s">
        <v>168</v>
      </c>
      <c r="B131" s="115">
        <v>1952</v>
      </c>
      <c r="C131" s="115">
        <v>8070</v>
      </c>
      <c r="D131" s="114">
        <f>SUM(F131:Z131)</f>
        <v>6860</v>
      </c>
      <c r="E131" s="66"/>
      <c r="F131" s="69"/>
      <c r="G131" s="69">
        <v>165</v>
      </c>
      <c r="H131" s="69">
        <v>475</v>
      </c>
      <c r="I131" s="69">
        <v>1155</v>
      </c>
      <c r="J131" s="69">
        <v>80</v>
      </c>
      <c r="K131" s="69">
        <v>229</v>
      </c>
      <c r="L131" s="69"/>
      <c r="M131" s="69">
        <v>296</v>
      </c>
      <c r="N131" s="69">
        <v>140</v>
      </c>
      <c r="O131" s="69">
        <v>283</v>
      </c>
      <c r="P131" s="69">
        <v>60</v>
      </c>
      <c r="Q131" s="69">
        <v>373</v>
      </c>
      <c r="R131" s="69">
        <v>390</v>
      </c>
      <c r="S131" s="69"/>
      <c r="T131" s="69"/>
      <c r="U131" s="69">
        <v>1036</v>
      </c>
      <c r="V131" s="69">
        <v>270</v>
      </c>
      <c r="W131" s="69"/>
      <c r="X131" s="69">
        <v>747</v>
      </c>
      <c r="Y131" s="69">
        <v>731</v>
      </c>
      <c r="Z131" s="69">
        <v>430</v>
      </c>
    </row>
    <row r="132" spans="1:26" s="28" customFormat="1" ht="27" customHeight="1">
      <c r="A132" s="47" t="s">
        <v>155</v>
      </c>
      <c r="B132" s="65"/>
      <c r="C132" s="65">
        <v>7790</v>
      </c>
      <c r="D132" s="65">
        <f t="shared" si="18"/>
        <v>6855</v>
      </c>
      <c r="E132" s="66">
        <f>D132/C132</f>
        <v>0.87997432605905</v>
      </c>
      <c r="F132" s="78"/>
      <c r="G132" s="78">
        <v>165</v>
      </c>
      <c r="H132" s="78">
        <v>475</v>
      </c>
      <c r="I132" s="78">
        <v>1155</v>
      </c>
      <c r="J132" s="78">
        <v>80</v>
      </c>
      <c r="K132" s="78">
        <v>229</v>
      </c>
      <c r="L132" s="78"/>
      <c r="M132" s="78">
        <v>296</v>
      </c>
      <c r="N132" s="78">
        <v>140</v>
      </c>
      <c r="O132" s="78">
        <v>283</v>
      </c>
      <c r="P132" s="78">
        <v>60</v>
      </c>
      <c r="Q132" s="78">
        <v>373</v>
      </c>
      <c r="R132" s="78">
        <v>390</v>
      </c>
      <c r="S132" s="78"/>
      <c r="T132" s="78"/>
      <c r="U132" s="78">
        <v>1031</v>
      </c>
      <c r="V132" s="78">
        <v>270</v>
      </c>
      <c r="W132" s="78"/>
      <c r="X132" s="78">
        <v>747</v>
      </c>
      <c r="Y132" s="78">
        <v>731</v>
      </c>
      <c r="Z132" s="78">
        <v>430</v>
      </c>
    </row>
    <row r="133" spans="1:26" s="28" customFormat="1" ht="27" customHeight="1">
      <c r="A133" s="15" t="s">
        <v>20</v>
      </c>
      <c r="B133" s="74">
        <f>B132/B131</f>
        <v>0</v>
      </c>
      <c r="C133" s="74">
        <f>C132/C131</f>
        <v>0.9653035935563816</v>
      </c>
      <c r="D133" s="74">
        <f aca="true" t="shared" si="40" ref="D133:Z133">D132/D131</f>
        <v>0.999271137026239</v>
      </c>
      <c r="E133" s="74" t="e">
        <f t="shared" si="40"/>
        <v>#DIV/0!</v>
      </c>
      <c r="F133" s="74"/>
      <c r="G133" s="74">
        <f t="shared" si="40"/>
        <v>1</v>
      </c>
      <c r="H133" s="74">
        <f t="shared" si="40"/>
        <v>1</v>
      </c>
      <c r="I133" s="74">
        <f t="shared" si="40"/>
        <v>1</v>
      </c>
      <c r="J133" s="74">
        <f t="shared" si="40"/>
        <v>1</v>
      </c>
      <c r="K133" s="74">
        <f t="shared" si="40"/>
        <v>1</v>
      </c>
      <c r="L133" s="74"/>
      <c r="M133" s="74">
        <f t="shared" si="40"/>
        <v>1</v>
      </c>
      <c r="N133" s="74">
        <f t="shared" si="40"/>
        <v>1</v>
      </c>
      <c r="O133" s="74">
        <f t="shared" si="40"/>
        <v>1</v>
      </c>
      <c r="P133" s="74">
        <f t="shared" si="40"/>
        <v>1</v>
      </c>
      <c r="Q133" s="74">
        <f t="shared" si="40"/>
        <v>1</v>
      </c>
      <c r="R133" s="74">
        <f t="shared" si="40"/>
        <v>1</v>
      </c>
      <c r="S133" s="74"/>
      <c r="T133" s="74"/>
      <c r="U133" s="74">
        <f t="shared" si="40"/>
        <v>0.9951737451737451</v>
      </c>
      <c r="V133" s="74">
        <f t="shared" si="40"/>
        <v>1</v>
      </c>
      <c r="W133" s="74"/>
      <c r="X133" s="74">
        <f t="shared" si="40"/>
        <v>1</v>
      </c>
      <c r="Y133" s="74">
        <f t="shared" si="40"/>
        <v>1</v>
      </c>
      <c r="Z133" s="74">
        <f t="shared" si="40"/>
        <v>1</v>
      </c>
    </row>
    <row r="134" spans="1:26" s="28" customFormat="1" ht="27" customHeight="1" hidden="1">
      <c r="A134" s="47" t="s">
        <v>116</v>
      </c>
      <c r="B134" s="65"/>
      <c r="C134" s="65"/>
      <c r="D134" s="65">
        <f aca="true" t="shared" si="41" ref="D134:D163">SUM(F134:Z134)</f>
        <v>0</v>
      </c>
      <c r="E134" s="66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s="28" customFormat="1" ht="28.5" customHeight="1" hidden="1">
      <c r="A135" s="47" t="s">
        <v>117</v>
      </c>
      <c r="B135" s="65"/>
      <c r="C135" s="65"/>
      <c r="D135" s="65">
        <f t="shared" si="41"/>
        <v>0</v>
      </c>
      <c r="E135" s="66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s="48" customFormat="1" ht="29.25" customHeight="1" hidden="1">
      <c r="A136" s="10" t="s">
        <v>115</v>
      </c>
      <c r="B136" s="65">
        <v>118874</v>
      </c>
      <c r="C136" s="65">
        <v>102450</v>
      </c>
      <c r="D136" s="65">
        <f t="shared" si="41"/>
        <v>86579</v>
      </c>
      <c r="E136" s="66">
        <f>D136/C136</f>
        <v>0.8450854075158614</v>
      </c>
      <c r="F136" s="78">
        <v>4755</v>
      </c>
      <c r="G136" s="78">
        <v>2950</v>
      </c>
      <c r="H136" s="78">
        <v>5890</v>
      </c>
      <c r="I136" s="78">
        <v>4980</v>
      </c>
      <c r="J136" s="78">
        <v>2716</v>
      </c>
      <c r="K136" s="78">
        <v>4800</v>
      </c>
      <c r="L136" s="78">
        <v>3211</v>
      </c>
      <c r="M136" s="78">
        <v>4020</v>
      </c>
      <c r="N136" s="78">
        <v>3215</v>
      </c>
      <c r="O136" s="78">
        <v>1748</v>
      </c>
      <c r="P136" s="78">
        <v>2410</v>
      </c>
      <c r="Q136" s="78">
        <v>5282</v>
      </c>
      <c r="R136" s="78">
        <v>7100</v>
      </c>
      <c r="S136" s="78">
        <v>4171</v>
      </c>
      <c r="T136" s="78">
        <v>6117</v>
      </c>
      <c r="U136" s="78">
        <v>3407</v>
      </c>
      <c r="V136" s="78">
        <v>2890</v>
      </c>
      <c r="W136" s="78">
        <v>1110</v>
      </c>
      <c r="X136" s="78">
        <v>6889</v>
      </c>
      <c r="Y136" s="78">
        <v>5248</v>
      </c>
      <c r="Z136" s="78">
        <v>3670</v>
      </c>
    </row>
    <row r="137" spans="1:26" s="48" customFormat="1" ht="26.25" customHeight="1" hidden="1">
      <c r="A137" s="15" t="s">
        <v>119</v>
      </c>
      <c r="B137" s="70">
        <f>B136/B139</f>
        <v>0.9906166666666667</v>
      </c>
      <c r="C137" s="70">
        <f>C136/C139</f>
        <v>0.8196</v>
      </c>
      <c r="D137" s="70">
        <f>D136/D139</f>
        <v>0.86579</v>
      </c>
      <c r="E137" s="70" t="e">
        <f>E136/E139</f>
        <v>#DIV/0!</v>
      </c>
      <c r="F137" s="70">
        <f>F136/F139</f>
        <v>0.8349429323968394</v>
      </c>
      <c r="G137" s="70">
        <f aca="true" t="shared" si="42" ref="G137:Z137">G136/G139</f>
        <v>0.7316468253968254</v>
      </c>
      <c r="H137" s="70">
        <f t="shared" si="42"/>
        <v>0.9203125</v>
      </c>
      <c r="I137" s="70">
        <f t="shared" si="42"/>
        <v>0.8712386284114766</v>
      </c>
      <c r="J137" s="70">
        <f t="shared" si="42"/>
        <v>0.8761290322580645</v>
      </c>
      <c r="K137" s="70">
        <f t="shared" si="42"/>
        <v>0.8260196179659267</v>
      </c>
      <c r="L137" s="70">
        <f t="shared" si="42"/>
        <v>1</v>
      </c>
      <c r="M137" s="70">
        <f t="shared" si="42"/>
        <v>0.804</v>
      </c>
      <c r="N137" s="70">
        <f t="shared" si="42"/>
        <v>0.7614874467077215</v>
      </c>
      <c r="O137" s="70">
        <f t="shared" si="42"/>
        <v>0.874</v>
      </c>
      <c r="P137" s="70">
        <f t="shared" si="42"/>
        <v>0.8310344827586207</v>
      </c>
      <c r="Q137" s="70">
        <f t="shared" si="42"/>
        <v>0.9574043864419068</v>
      </c>
      <c r="R137" s="70">
        <f t="shared" si="42"/>
        <v>0.8975979772439949</v>
      </c>
      <c r="S137" s="70">
        <f t="shared" si="42"/>
        <v>0.7567126269956459</v>
      </c>
      <c r="T137" s="70">
        <f t="shared" si="42"/>
        <v>0.8769892473118279</v>
      </c>
      <c r="U137" s="70">
        <f t="shared" si="42"/>
        <v>0.7571111111111111</v>
      </c>
      <c r="V137" s="70">
        <f t="shared" si="42"/>
        <v>0.8257142857142857</v>
      </c>
      <c r="W137" s="70">
        <f t="shared" si="42"/>
        <v>0.74</v>
      </c>
      <c r="X137" s="70">
        <f t="shared" si="42"/>
        <v>1</v>
      </c>
      <c r="Y137" s="70">
        <f t="shared" si="42"/>
        <v>0.9541818181818181</v>
      </c>
      <c r="Z137" s="70">
        <f t="shared" si="42"/>
        <v>0.8929440389294404</v>
      </c>
    </row>
    <row r="138" spans="1:26" s="28" customFormat="1" ht="27" customHeight="1">
      <c r="A138" s="10" t="s">
        <v>86</v>
      </c>
      <c r="B138" s="65">
        <v>158478</v>
      </c>
      <c r="C138" s="65">
        <v>129077</v>
      </c>
      <c r="D138" s="65">
        <f t="shared" si="41"/>
        <v>145508</v>
      </c>
      <c r="E138" s="66">
        <f>D138/C138</f>
        <v>1.127296110073832</v>
      </c>
      <c r="F138" s="80">
        <v>7030</v>
      </c>
      <c r="G138" s="80">
        <v>3005</v>
      </c>
      <c r="H138" s="80">
        <v>14894</v>
      </c>
      <c r="I138" s="80">
        <v>5954</v>
      </c>
      <c r="J138" s="80">
        <v>4613</v>
      </c>
      <c r="K138" s="80">
        <v>10500</v>
      </c>
      <c r="L138" s="80">
        <v>7388</v>
      </c>
      <c r="M138" s="80">
        <v>14263</v>
      </c>
      <c r="N138" s="80">
        <v>5097</v>
      </c>
      <c r="O138" s="80">
        <v>2397</v>
      </c>
      <c r="P138" s="80">
        <v>3205</v>
      </c>
      <c r="Q138" s="80">
        <v>4550</v>
      </c>
      <c r="R138" s="80">
        <v>7581</v>
      </c>
      <c r="S138" s="80">
        <v>7200</v>
      </c>
      <c r="T138" s="80">
        <v>12122</v>
      </c>
      <c r="U138" s="80">
        <v>4069</v>
      </c>
      <c r="V138" s="80">
        <v>5890</v>
      </c>
      <c r="W138" s="80">
        <v>220</v>
      </c>
      <c r="X138" s="80">
        <v>4440</v>
      </c>
      <c r="Y138" s="80">
        <v>17680</v>
      </c>
      <c r="Z138" s="80">
        <v>3410</v>
      </c>
    </row>
    <row r="139" spans="1:26" s="28" customFormat="1" ht="3" customHeight="1" hidden="1" outlineLevel="1">
      <c r="A139" s="10" t="s">
        <v>85</v>
      </c>
      <c r="B139" s="65">
        <v>120000</v>
      </c>
      <c r="C139" s="65">
        <v>125000</v>
      </c>
      <c r="D139" s="65">
        <f t="shared" si="41"/>
        <v>100000</v>
      </c>
      <c r="E139" s="66"/>
      <c r="F139" s="80">
        <v>5695</v>
      </c>
      <c r="G139" s="80">
        <v>4032</v>
      </c>
      <c r="H139" s="80">
        <v>6400</v>
      </c>
      <c r="I139" s="80">
        <v>5716</v>
      </c>
      <c r="J139" s="80">
        <v>3100</v>
      </c>
      <c r="K139" s="80">
        <v>5811</v>
      </c>
      <c r="L139" s="80">
        <v>3211</v>
      </c>
      <c r="M139" s="80">
        <v>5000</v>
      </c>
      <c r="N139" s="80">
        <v>4222</v>
      </c>
      <c r="O139" s="80">
        <v>2000</v>
      </c>
      <c r="P139" s="80">
        <v>2900</v>
      </c>
      <c r="Q139" s="80">
        <v>5517</v>
      </c>
      <c r="R139" s="80">
        <v>7910</v>
      </c>
      <c r="S139" s="80">
        <v>5512</v>
      </c>
      <c r="T139" s="80">
        <v>6975</v>
      </c>
      <c r="U139" s="80">
        <v>4500</v>
      </c>
      <c r="V139" s="80">
        <v>3500</v>
      </c>
      <c r="W139" s="80">
        <v>1500</v>
      </c>
      <c r="X139" s="80">
        <v>6889</v>
      </c>
      <c r="Y139" s="80">
        <v>5500</v>
      </c>
      <c r="Z139" s="80">
        <v>4110</v>
      </c>
    </row>
    <row r="140" spans="1:26" s="28" customFormat="1" ht="27" customHeight="1" outlineLevel="1">
      <c r="A140" s="10" t="s">
        <v>133</v>
      </c>
      <c r="B140" s="65">
        <v>119340</v>
      </c>
      <c r="C140" s="65">
        <v>81600</v>
      </c>
      <c r="D140" s="65">
        <f t="shared" si="41"/>
        <v>69467</v>
      </c>
      <c r="E140" s="66"/>
      <c r="F140" s="80">
        <v>4428</v>
      </c>
      <c r="G140" s="80">
        <v>2215</v>
      </c>
      <c r="H140" s="80">
        <v>4731</v>
      </c>
      <c r="I140" s="80">
        <v>3335</v>
      </c>
      <c r="J140" s="80">
        <v>2287</v>
      </c>
      <c r="K140" s="80">
        <v>3419</v>
      </c>
      <c r="L140" s="80">
        <v>2117</v>
      </c>
      <c r="M140" s="80">
        <v>3725</v>
      </c>
      <c r="N140" s="80">
        <v>2295</v>
      </c>
      <c r="O140" s="80">
        <v>1738</v>
      </c>
      <c r="P140" s="80">
        <v>1976</v>
      </c>
      <c r="Q140" s="80">
        <v>4383</v>
      </c>
      <c r="R140" s="80">
        <v>5731</v>
      </c>
      <c r="S140" s="80">
        <v>4000</v>
      </c>
      <c r="T140" s="80">
        <v>5510</v>
      </c>
      <c r="U140" s="80">
        <v>2292</v>
      </c>
      <c r="V140" s="80">
        <v>2510</v>
      </c>
      <c r="W140" s="80">
        <v>728</v>
      </c>
      <c r="X140" s="80">
        <v>4030</v>
      </c>
      <c r="Y140" s="80">
        <v>5077</v>
      </c>
      <c r="Z140" s="80">
        <v>2940</v>
      </c>
    </row>
    <row r="141" spans="1:26" s="28" customFormat="1" ht="27" customHeight="1">
      <c r="A141" s="15" t="s">
        <v>20</v>
      </c>
      <c r="B141" s="92">
        <f>B140/B139</f>
        <v>0.9945</v>
      </c>
      <c r="C141" s="92">
        <f aca="true" t="shared" si="43" ref="C141:Z141">C140/C139</f>
        <v>0.6528</v>
      </c>
      <c r="D141" s="92">
        <f t="shared" si="43"/>
        <v>0.69467</v>
      </c>
      <c r="E141" s="92" t="e">
        <f t="shared" si="43"/>
        <v>#DIV/0!</v>
      </c>
      <c r="F141" s="93">
        <f t="shared" si="43"/>
        <v>0.7775241439859526</v>
      </c>
      <c r="G141" s="93">
        <f t="shared" si="43"/>
        <v>0.5493551587301587</v>
      </c>
      <c r="H141" s="93">
        <f t="shared" si="43"/>
        <v>0.73921875</v>
      </c>
      <c r="I141" s="93">
        <f>I140/I139</f>
        <v>0.5834499650104968</v>
      </c>
      <c r="J141" s="93">
        <f t="shared" si="43"/>
        <v>0.737741935483871</v>
      </c>
      <c r="K141" s="93">
        <f t="shared" si="43"/>
        <v>0.5883668903803132</v>
      </c>
      <c r="L141" s="93">
        <f t="shared" si="43"/>
        <v>0.6592961694176269</v>
      </c>
      <c r="M141" s="93">
        <f t="shared" si="43"/>
        <v>0.745</v>
      </c>
      <c r="N141" s="93">
        <f t="shared" si="43"/>
        <v>0.5435812411179536</v>
      </c>
      <c r="O141" s="93">
        <f t="shared" si="43"/>
        <v>0.869</v>
      </c>
      <c r="P141" s="93">
        <f t="shared" si="43"/>
        <v>0.6813793103448276</v>
      </c>
      <c r="Q141" s="93">
        <f t="shared" si="43"/>
        <v>0.7944535073409462</v>
      </c>
      <c r="R141" s="93">
        <f t="shared" si="43"/>
        <v>0.7245259165613148</v>
      </c>
      <c r="S141" s="93">
        <f t="shared" si="43"/>
        <v>0.7256894049346879</v>
      </c>
      <c r="T141" s="93">
        <f t="shared" si="43"/>
        <v>0.7899641577060932</v>
      </c>
      <c r="U141" s="93">
        <f t="shared" si="43"/>
        <v>0.5093333333333333</v>
      </c>
      <c r="V141" s="93">
        <f t="shared" si="43"/>
        <v>0.7171428571428572</v>
      </c>
      <c r="W141" s="93">
        <f t="shared" si="43"/>
        <v>0.48533333333333334</v>
      </c>
      <c r="X141" s="93">
        <f t="shared" si="43"/>
        <v>0.5849905646683118</v>
      </c>
      <c r="Y141" s="93">
        <f t="shared" si="43"/>
        <v>0.9230909090909091</v>
      </c>
      <c r="Z141" s="93">
        <f t="shared" si="43"/>
        <v>0.7153284671532847</v>
      </c>
    </row>
    <row r="142" spans="1:26" s="28" customFormat="1" ht="27" customHeight="1" hidden="1">
      <c r="A142" s="9" t="s">
        <v>134</v>
      </c>
      <c r="B142" s="92"/>
      <c r="C142" s="92"/>
      <c r="D142" s="65">
        <f t="shared" si="41"/>
        <v>53732</v>
      </c>
      <c r="E142" s="92"/>
      <c r="F142" s="94">
        <v>4278</v>
      </c>
      <c r="G142" s="94">
        <v>1110</v>
      </c>
      <c r="H142" s="94">
        <v>3541</v>
      </c>
      <c r="I142" s="94">
        <v>2053</v>
      </c>
      <c r="J142" s="94">
        <v>2223</v>
      </c>
      <c r="K142" s="94">
        <v>2111</v>
      </c>
      <c r="L142" s="94">
        <v>1357</v>
      </c>
      <c r="M142" s="94">
        <v>3009</v>
      </c>
      <c r="N142" s="94">
        <v>1795</v>
      </c>
      <c r="O142" s="94">
        <v>1506</v>
      </c>
      <c r="P142" s="94">
        <v>1509</v>
      </c>
      <c r="Q142" s="94">
        <v>3537</v>
      </c>
      <c r="R142" s="94">
        <v>5590</v>
      </c>
      <c r="S142" s="94">
        <v>3720</v>
      </c>
      <c r="T142" s="94">
        <v>3161</v>
      </c>
      <c r="U142" s="94">
        <v>1775</v>
      </c>
      <c r="V142" s="94">
        <v>1890</v>
      </c>
      <c r="W142" s="94">
        <v>698</v>
      </c>
      <c r="X142" s="94">
        <v>3930</v>
      </c>
      <c r="Y142" s="94">
        <v>2759</v>
      </c>
      <c r="Z142" s="94">
        <v>2180</v>
      </c>
    </row>
    <row r="143" spans="1:26" s="28" customFormat="1" ht="27.75" customHeight="1" hidden="1">
      <c r="A143" s="9" t="s">
        <v>135</v>
      </c>
      <c r="B143" s="92"/>
      <c r="C143" s="92"/>
      <c r="D143" s="65">
        <f t="shared" si="41"/>
        <v>13678</v>
      </c>
      <c r="E143" s="92"/>
      <c r="F143" s="94">
        <v>150</v>
      </c>
      <c r="G143" s="94">
        <v>800</v>
      </c>
      <c r="H143" s="94">
        <v>1175</v>
      </c>
      <c r="I143" s="94">
        <v>1252</v>
      </c>
      <c r="J143" s="94">
        <v>64</v>
      </c>
      <c r="K143" s="94">
        <v>842</v>
      </c>
      <c r="L143" s="94">
        <v>760</v>
      </c>
      <c r="M143" s="94">
        <v>716</v>
      </c>
      <c r="N143" s="94">
        <v>500</v>
      </c>
      <c r="O143" s="94">
        <v>57</v>
      </c>
      <c r="P143" s="94">
        <v>467</v>
      </c>
      <c r="Q143" s="94">
        <v>776</v>
      </c>
      <c r="R143" s="94">
        <v>20</v>
      </c>
      <c r="S143" s="94">
        <v>272</v>
      </c>
      <c r="T143" s="94">
        <v>2265</v>
      </c>
      <c r="U143" s="94">
        <v>80</v>
      </c>
      <c r="V143" s="94">
        <v>620</v>
      </c>
      <c r="W143" s="94">
        <v>30</v>
      </c>
      <c r="X143" s="94">
        <v>50</v>
      </c>
      <c r="Y143" s="94">
        <v>2152</v>
      </c>
      <c r="Z143" s="94">
        <v>630</v>
      </c>
    </row>
    <row r="144" spans="1:26" s="28" customFormat="1" ht="24" customHeight="1" hidden="1">
      <c r="A144" s="9" t="s">
        <v>165</v>
      </c>
      <c r="B144" s="92"/>
      <c r="C144" s="92"/>
      <c r="D144" s="65">
        <f t="shared" si="41"/>
        <v>1683</v>
      </c>
      <c r="E144" s="92"/>
      <c r="F144" s="94"/>
      <c r="G144" s="94">
        <v>305</v>
      </c>
      <c r="H144" s="94"/>
      <c r="I144" s="94">
        <v>30</v>
      </c>
      <c r="J144" s="94"/>
      <c r="K144" s="94">
        <v>466</v>
      </c>
      <c r="L144" s="94"/>
      <c r="M144" s="94"/>
      <c r="N144" s="94">
        <v>0</v>
      </c>
      <c r="O144" s="94">
        <v>175</v>
      </c>
      <c r="P144" s="94"/>
      <c r="Q144" s="94">
        <v>70</v>
      </c>
      <c r="R144" s="94"/>
      <c r="S144" s="94"/>
      <c r="T144" s="94">
        <v>4</v>
      </c>
      <c r="U144" s="94">
        <v>287</v>
      </c>
      <c r="V144" s="94"/>
      <c r="W144" s="94"/>
      <c r="X144" s="94">
        <v>50</v>
      </c>
      <c r="Y144" s="94">
        <v>166</v>
      </c>
      <c r="Z144" s="94">
        <v>130</v>
      </c>
    </row>
    <row r="145" spans="1:26" s="48" customFormat="1" ht="29.25" customHeight="1" hidden="1" outlineLevel="1">
      <c r="A145" s="9" t="s">
        <v>61</v>
      </c>
      <c r="B145" s="65">
        <v>118109</v>
      </c>
      <c r="C145" s="65">
        <v>98634</v>
      </c>
      <c r="D145" s="65">
        <v>114199</v>
      </c>
      <c r="E145" s="66">
        <f>D145/C145</f>
        <v>1.1578056248352495</v>
      </c>
      <c r="F145" s="80">
        <v>2530</v>
      </c>
      <c r="G145" s="80">
        <v>4224</v>
      </c>
      <c r="H145" s="81">
        <v>6893</v>
      </c>
      <c r="I145" s="80">
        <v>7546</v>
      </c>
      <c r="J145" s="80">
        <v>6485</v>
      </c>
      <c r="K145" s="80">
        <v>5268</v>
      </c>
      <c r="L145" s="80">
        <v>3349</v>
      </c>
      <c r="M145" s="80">
        <v>6213</v>
      </c>
      <c r="N145" s="80">
        <v>5507</v>
      </c>
      <c r="O145" s="80">
        <v>6964</v>
      </c>
      <c r="P145" s="80">
        <v>3584</v>
      </c>
      <c r="Q145" s="80">
        <v>6333</v>
      </c>
      <c r="R145" s="80">
        <v>6847</v>
      </c>
      <c r="S145" s="80">
        <v>3243</v>
      </c>
      <c r="T145" s="80">
        <v>3898</v>
      </c>
      <c r="U145" s="80">
        <v>7458</v>
      </c>
      <c r="V145" s="80">
        <v>3201</v>
      </c>
      <c r="W145" s="80">
        <v>2450</v>
      </c>
      <c r="X145" s="80">
        <v>11593</v>
      </c>
      <c r="Y145" s="80">
        <v>7173</v>
      </c>
      <c r="Z145" s="80">
        <v>3443</v>
      </c>
    </row>
    <row r="146" spans="1:26" s="53" customFormat="1" ht="29.25" customHeight="1" hidden="1" outlineLevel="1">
      <c r="A146" s="10" t="s">
        <v>148</v>
      </c>
      <c r="B146" s="65">
        <v>101920</v>
      </c>
      <c r="C146" s="65">
        <v>87405</v>
      </c>
      <c r="D146" s="65">
        <f>SUM(F146:Z146)</f>
        <v>92476</v>
      </c>
      <c r="E146" s="66">
        <f>D146/C146</f>
        <v>1.058017275899548</v>
      </c>
      <c r="F146" s="78">
        <v>1525</v>
      </c>
      <c r="G146" s="78">
        <v>3237</v>
      </c>
      <c r="H146" s="95">
        <v>4010</v>
      </c>
      <c r="I146" s="78">
        <v>6362</v>
      </c>
      <c r="J146" s="78">
        <v>5605</v>
      </c>
      <c r="K146" s="78">
        <v>4332</v>
      </c>
      <c r="L146" s="78">
        <v>2357</v>
      </c>
      <c r="M146" s="78">
        <v>5295</v>
      </c>
      <c r="N146" s="78">
        <v>4522</v>
      </c>
      <c r="O146" s="78">
        <v>5667</v>
      </c>
      <c r="P146" s="78">
        <v>2450</v>
      </c>
      <c r="Q146" s="78">
        <v>6093</v>
      </c>
      <c r="R146" s="78">
        <v>6847</v>
      </c>
      <c r="S146" s="78">
        <v>3124</v>
      </c>
      <c r="T146" s="78">
        <v>3932</v>
      </c>
      <c r="U146" s="78">
        <v>5100</v>
      </c>
      <c r="V146" s="78">
        <v>3120</v>
      </c>
      <c r="W146" s="78">
        <v>1736</v>
      </c>
      <c r="X146" s="78">
        <v>6412</v>
      </c>
      <c r="Y146" s="78">
        <v>7600</v>
      </c>
      <c r="Z146" s="78">
        <v>3150</v>
      </c>
    </row>
    <row r="147" spans="1:26" s="48" customFormat="1" ht="29.25" customHeight="1" hidden="1">
      <c r="A147" s="9" t="s">
        <v>65</v>
      </c>
      <c r="B147" s="92">
        <f>B146/B145</f>
        <v>0.8629316986851129</v>
      </c>
      <c r="C147" s="92">
        <f aca="true" t="shared" si="44" ref="C147:Z147">C146/C145</f>
        <v>0.8861548756007056</v>
      </c>
      <c r="D147" s="92">
        <f t="shared" si="44"/>
        <v>0.8097794201350275</v>
      </c>
      <c r="E147" s="92">
        <f t="shared" si="44"/>
        <v>0.9138125201715954</v>
      </c>
      <c r="F147" s="93">
        <f t="shared" si="44"/>
        <v>0.6027667984189723</v>
      </c>
      <c r="G147" s="93">
        <f t="shared" si="44"/>
        <v>0.7663352272727273</v>
      </c>
      <c r="H147" s="93">
        <f t="shared" si="44"/>
        <v>0.581749601044538</v>
      </c>
      <c r="I147" s="93">
        <f t="shared" si="44"/>
        <v>0.8430956798303737</v>
      </c>
      <c r="J147" s="93">
        <f t="shared" si="44"/>
        <v>0.8643022359290671</v>
      </c>
      <c r="K147" s="93">
        <f t="shared" si="44"/>
        <v>0.8223234624145785</v>
      </c>
      <c r="L147" s="93">
        <f t="shared" si="44"/>
        <v>0.7037921767691848</v>
      </c>
      <c r="M147" s="93">
        <f t="shared" si="44"/>
        <v>0.852245292129406</v>
      </c>
      <c r="N147" s="93">
        <f t="shared" si="44"/>
        <v>0.8211367350644634</v>
      </c>
      <c r="O147" s="93">
        <f t="shared" si="44"/>
        <v>0.8137564618035612</v>
      </c>
      <c r="P147" s="93">
        <f t="shared" si="44"/>
        <v>0.68359375</v>
      </c>
      <c r="Q147" s="93">
        <f t="shared" si="44"/>
        <v>0.9621032685930838</v>
      </c>
      <c r="R147" s="93">
        <f t="shared" si="44"/>
        <v>1</v>
      </c>
      <c r="S147" s="93">
        <f t="shared" si="44"/>
        <v>0.9633055812519272</v>
      </c>
      <c r="T147" s="93">
        <f t="shared" si="44"/>
        <v>1.008722421754746</v>
      </c>
      <c r="U147" s="93">
        <f t="shared" si="44"/>
        <v>0.6838294448913917</v>
      </c>
      <c r="V147" s="93">
        <f t="shared" si="44"/>
        <v>0.9746954076850984</v>
      </c>
      <c r="W147" s="93">
        <f t="shared" si="44"/>
        <v>0.7085714285714285</v>
      </c>
      <c r="X147" s="93">
        <f t="shared" si="44"/>
        <v>0.553092383334771</v>
      </c>
      <c r="Y147" s="93">
        <f t="shared" si="44"/>
        <v>1.0595287885124773</v>
      </c>
      <c r="Z147" s="93">
        <f t="shared" si="44"/>
        <v>0.9148997966889341</v>
      </c>
    </row>
    <row r="148" spans="1:26" s="53" customFormat="1" ht="29.25" customHeight="1" hidden="1" outlineLevel="1">
      <c r="A148" s="47" t="s">
        <v>149</v>
      </c>
      <c r="B148" s="65"/>
      <c r="C148" s="65"/>
      <c r="D148" s="65"/>
      <c r="E148" s="66"/>
      <c r="F148" s="78"/>
      <c r="G148" s="78"/>
      <c r="H148" s="95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s="48" customFormat="1" ht="25.5" customHeight="1" hidden="1" outlineLevel="1">
      <c r="A149" s="9" t="s">
        <v>112</v>
      </c>
      <c r="B149" s="86">
        <v>24241</v>
      </c>
      <c r="C149" s="86">
        <v>27219</v>
      </c>
      <c r="D149" s="90">
        <f t="shared" si="41"/>
        <v>25902</v>
      </c>
      <c r="E149" s="110">
        <f>D149/C149</f>
        <v>0.9516146809214152</v>
      </c>
      <c r="F149" s="80">
        <v>177</v>
      </c>
      <c r="G149" s="80">
        <v>759</v>
      </c>
      <c r="H149" s="80">
        <v>1904</v>
      </c>
      <c r="I149" s="80">
        <v>1883</v>
      </c>
      <c r="J149" s="80">
        <v>1403</v>
      </c>
      <c r="K149" s="80">
        <v>2063</v>
      </c>
      <c r="L149" s="80">
        <v>214</v>
      </c>
      <c r="M149" s="80">
        <v>2574</v>
      </c>
      <c r="N149" s="80">
        <v>216</v>
      </c>
      <c r="O149" s="80">
        <v>668</v>
      </c>
      <c r="P149" s="80">
        <v>269</v>
      </c>
      <c r="Q149" s="80">
        <v>1921</v>
      </c>
      <c r="R149" s="80">
        <v>1900</v>
      </c>
      <c r="S149" s="80">
        <v>214</v>
      </c>
      <c r="T149" s="80">
        <v>2605</v>
      </c>
      <c r="U149" s="80">
        <v>794</v>
      </c>
      <c r="V149" s="80">
        <v>601</v>
      </c>
      <c r="W149" s="80">
        <v>123</v>
      </c>
      <c r="X149" s="80">
        <v>917</v>
      </c>
      <c r="Y149" s="80">
        <v>4150</v>
      </c>
      <c r="Z149" s="80">
        <v>547</v>
      </c>
    </row>
    <row r="150" spans="1:26" s="48" customFormat="1" ht="29.25" customHeight="1" collapsed="1">
      <c r="A150" s="15" t="s">
        <v>108</v>
      </c>
      <c r="B150" s="65"/>
      <c r="C150" s="65"/>
      <c r="D150" s="65"/>
      <c r="E150" s="66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 t="s">
        <v>47</v>
      </c>
      <c r="V150" s="78"/>
      <c r="W150" s="78"/>
      <c r="X150" s="78"/>
      <c r="Y150" s="78"/>
      <c r="Z150" s="78"/>
    </row>
    <row r="151" spans="1:26" s="53" customFormat="1" ht="29.25" customHeight="1" outlineLevel="1">
      <c r="A151" s="47" t="s">
        <v>129</v>
      </c>
      <c r="B151" s="65">
        <v>60714</v>
      </c>
      <c r="C151" s="65">
        <v>127776</v>
      </c>
      <c r="D151" s="65">
        <f t="shared" si="41"/>
        <v>96817</v>
      </c>
      <c r="E151" s="66">
        <f>D151/C151</f>
        <v>0.7577088029050839</v>
      </c>
      <c r="F151" s="78">
        <v>2923</v>
      </c>
      <c r="G151" s="78">
        <v>3517</v>
      </c>
      <c r="H151" s="78">
        <v>4863</v>
      </c>
      <c r="I151" s="95">
        <v>5475</v>
      </c>
      <c r="J151" s="78">
        <v>6140</v>
      </c>
      <c r="K151" s="78">
        <v>3500</v>
      </c>
      <c r="L151" s="78">
        <v>1571</v>
      </c>
      <c r="M151" s="78">
        <v>7378</v>
      </c>
      <c r="N151" s="78">
        <v>3527</v>
      </c>
      <c r="O151" s="78">
        <v>4293</v>
      </c>
      <c r="P151" s="78">
        <v>1250</v>
      </c>
      <c r="Q151" s="78">
        <v>5143</v>
      </c>
      <c r="R151" s="78">
        <v>11140</v>
      </c>
      <c r="S151" s="78">
        <v>5908</v>
      </c>
      <c r="T151" s="78">
        <v>3120</v>
      </c>
      <c r="U151" s="78">
        <v>6484</v>
      </c>
      <c r="V151" s="78">
        <v>3680</v>
      </c>
      <c r="W151" s="78">
        <v>1607</v>
      </c>
      <c r="X151" s="78">
        <v>6166</v>
      </c>
      <c r="Y151" s="78">
        <v>4822</v>
      </c>
      <c r="Z151" s="78">
        <v>4310</v>
      </c>
    </row>
    <row r="152" spans="1:36" s="48" customFormat="1" ht="29.25" customHeight="1" hidden="1" outlineLevel="1">
      <c r="A152" s="15" t="s">
        <v>57</v>
      </c>
      <c r="B152" s="65">
        <v>67167</v>
      </c>
      <c r="C152" s="65">
        <v>77999</v>
      </c>
      <c r="D152" s="65">
        <f t="shared" si="41"/>
        <v>73455</v>
      </c>
      <c r="E152" s="66">
        <f>D152/C152</f>
        <v>0.9417428428569597</v>
      </c>
      <c r="F152" s="82">
        <v>999</v>
      </c>
      <c r="G152" s="82">
        <v>2400</v>
      </c>
      <c r="H152" s="82">
        <v>3905</v>
      </c>
      <c r="I152" s="82">
        <v>6656</v>
      </c>
      <c r="J152" s="82">
        <v>3464</v>
      </c>
      <c r="K152" s="82">
        <v>3656</v>
      </c>
      <c r="L152" s="82">
        <v>110</v>
      </c>
      <c r="M152" s="82">
        <v>6800</v>
      </c>
      <c r="N152" s="82">
        <v>2624</v>
      </c>
      <c r="O152" s="82">
        <v>3403</v>
      </c>
      <c r="P152" s="82">
        <v>798</v>
      </c>
      <c r="Q152" s="82">
        <v>5239</v>
      </c>
      <c r="R152" s="82">
        <v>3834</v>
      </c>
      <c r="S152" s="82">
        <v>913</v>
      </c>
      <c r="T152" s="82">
        <v>2401</v>
      </c>
      <c r="U152" s="82">
        <v>6389</v>
      </c>
      <c r="V152" s="82">
        <v>1622</v>
      </c>
      <c r="W152" s="82">
        <v>814</v>
      </c>
      <c r="X152" s="82">
        <v>6061</v>
      </c>
      <c r="Y152" s="82">
        <v>7866</v>
      </c>
      <c r="Z152" s="82">
        <v>3501</v>
      </c>
      <c r="AJ152" s="48" t="s">
        <v>47</v>
      </c>
    </row>
    <row r="153" spans="1:27" s="48" customFormat="1" ht="29.25" customHeight="1" hidden="1" outlineLevel="1">
      <c r="A153" s="15" t="s">
        <v>62</v>
      </c>
      <c r="B153" s="71">
        <f>B151*0.45</f>
        <v>27321.3</v>
      </c>
      <c r="C153" s="71">
        <f>C151*0.45</f>
        <v>57499.200000000004</v>
      </c>
      <c r="D153" s="71">
        <f>D151*0.45</f>
        <v>43567.65</v>
      </c>
      <c r="E153" s="71">
        <f>E151*0.45</f>
        <v>0.34096896130728777</v>
      </c>
      <c r="F153" s="69">
        <f>F151*0.45</f>
        <v>1315.3500000000001</v>
      </c>
      <c r="G153" s="69">
        <f aca="true" t="shared" si="45" ref="G153:Z153">G151*0.45</f>
        <v>1582.65</v>
      </c>
      <c r="H153" s="69">
        <f t="shared" si="45"/>
        <v>2188.35</v>
      </c>
      <c r="I153" s="69">
        <f t="shared" si="45"/>
        <v>2463.75</v>
      </c>
      <c r="J153" s="69">
        <f t="shared" si="45"/>
        <v>2763</v>
      </c>
      <c r="K153" s="69">
        <f t="shared" si="45"/>
        <v>1575</v>
      </c>
      <c r="L153" s="69">
        <f t="shared" si="45"/>
        <v>706.95</v>
      </c>
      <c r="M153" s="69">
        <f t="shared" si="45"/>
        <v>3320.1</v>
      </c>
      <c r="N153" s="69">
        <f t="shared" si="45"/>
        <v>1587.15</v>
      </c>
      <c r="O153" s="69">
        <f t="shared" si="45"/>
        <v>1931.8500000000001</v>
      </c>
      <c r="P153" s="69">
        <f t="shared" si="45"/>
        <v>562.5</v>
      </c>
      <c r="Q153" s="69">
        <f t="shared" si="45"/>
        <v>2314.35</v>
      </c>
      <c r="R153" s="69">
        <f t="shared" si="45"/>
        <v>5013</v>
      </c>
      <c r="S153" s="69">
        <f t="shared" si="45"/>
        <v>2658.6</v>
      </c>
      <c r="T153" s="69">
        <f t="shared" si="45"/>
        <v>1404</v>
      </c>
      <c r="U153" s="69">
        <f t="shared" si="45"/>
        <v>2917.8</v>
      </c>
      <c r="V153" s="69">
        <f t="shared" si="45"/>
        <v>1656</v>
      </c>
      <c r="W153" s="69">
        <f t="shared" si="45"/>
        <v>723.15</v>
      </c>
      <c r="X153" s="69">
        <f t="shared" si="45"/>
        <v>2774.7000000000003</v>
      </c>
      <c r="Y153" s="69">
        <f t="shared" si="45"/>
        <v>2169.9</v>
      </c>
      <c r="Z153" s="69">
        <f t="shared" si="45"/>
        <v>1939.5</v>
      </c>
      <c r="AA153" s="55"/>
    </row>
    <row r="154" spans="1:26" s="48" customFormat="1" ht="29.25" customHeight="1" collapsed="1">
      <c r="A154" s="47" t="s">
        <v>58</v>
      </c>
      <c r="B154" s="66">
        <f>B151/B152</f>
        <v>0.9039260351065255</v>
      </c>
      <c r="C154" s="66">
        <f>C151/C152</f>
        <v>1.6381748483954923</v>
      </c>
      <c r="D154" s="66">
        <f aca="true" t="shared" si="46" ref="D154:Z154">D151/D152</f>
        <v>1.3180450616023416</v>
      </c>
      <c r="E154" s="70">
        <f t="shared" si="46"/>
        <v>0.8045814296888386</v>
      </c>
      <c r="F154" s="70">
        <f t="shared" si="46"/>
        <v>2.925925925925926</v>
      </c>
      <c r="G154" s="70">
        <f>G151/G152</f>
        <v>1.4654166666666666</v>
      </c>
      <c r="H154" s="70">
        <f t="shared" si="46"/>
        <v>1.2453265044814341</v>
      </c>
      <c r="I154" s="70">
        <f t="shared" si="46"/>
        <v>0.8225661057692307</v>
      </c>
      <c r="J154" s="70">
        <f t="shared" si="46"/>
        <v>1.7725173210161662</v>
      </c>
      <c r="K154" s="70">
        <f t="shared" si="46"/>
        <v>0.9573304157549234</v>
      </c>
      <c r="L154" s="101"/>
      <c r="M154" s="70">
        <f t="shared" si="46"/>
        <v>1.085</v>
      </c>
      <c r="N154" s="70">
        <f t="shared" si="46"/>
        <v>1.3441310975609757</v>
      </c>
      <c r="O154" s="70">
        <f t="shared" si="46"/>
        <v>1.2615339406406112</v>
      </c>
      <c r="P154" s="70">
        <f t="shared" si="46"/>
        <v>1.5664160401002507</v>
      </c>
      <c r="Q154" s="70">
        <f t="shared" si="46"/>
        <v>0.9816758923458675</v>
      </c>
      <c r="R154" s="70">
        <f t="shared" si="46"/>
        <v>2.905581637976004</v>
      </c>
      <c r="S154" s="101"/>
      <c r="T154" s="70">
        <f t="shared" si="46"/>
        <v>1.2994585589337775</v>
      </c>
      <c r="U154" s="70">
        <f t="shared" si="46"/>
        <v>1.0148693066207544</v>
      </c>
      <c r="V154" s="70">
        <f t="shared" si="46"/>
        <v>2.2688039457459928</v>
      </c>
      <c r="W154" s="70">
        <f t="shared" si="46"/>
        <v>1.9742014742014742</v>
      </c>
      <c r="X154" s="70">
        <f t="shared" si="46"/>
        <v>1.0173238739481933</v>
      </c>
      <c r="Y154" s="70">
        <f t="shared" si="46"/>
        <v>0.6130180523773201</v>
      </c>
      <c r="Z154" s="70">
        <f t="shared" si="46"/>
        <v>1.2310768351899457</v>
      </c>
    </row>
    <row r="155" spans="1:26" s="53" customFormat="1" ht="29.25" customHeight="1" outlineLevel="1">
      <c r="A155" s="47" t="s">
        <v>130</v>
      </c>
      <c r="B155" s="65">
        <v>142804</v>
      </c>
      <c r="C155" s="65">
        <v>280372</v>
      </c>
      <c r="D155" s="65">
        <f t="shared" si="41"/>
        <v>224455</v>
      </c>
      <c r="E155" s="66">
        <f>D155/C155</f>
        <v>0.800561397001127</v>
      </c>
      <c r="F155" s="78">
        <v>800</v>
      </c>
      <c r="G155" s="78">
        <v>6550</v>
      </c>
      <c r="H155" s="78">
        <v>13895</v>
      </c>
      <c r="I155" s="78">
        <v>21350</v>
      </c>
      <c r="J155" s="78">
        <v>8818</v>
      </c>
      <c r="K155" s="78">
        <v>12000</v>
      </c>
      <c r="L155" s="78"/>
      <c r="M155" s="78">
        <v>24409</v>
      </c>
      <c r="N155" s="78">
        <v>8750</v>
      </c>
      <c r="O155" s="78">
        <v>11192</v>
      </c>
      <c r="P155" s="78">
        <v>2100</v>
      </c>
      <c r="Q155" s="78">
        <v>16901</v>
      </c>
      <c r="R155" s="78">
        <v>2318</v>
      </c>
      <c r="S155" s="78">
        <v>2485</v>
      </c>
      <c r="T155" s="78">
        <v>8500</v>
      </c>
      <c r="U155" s="78">
        <v>22913</v>
      </c>
      <c r="V155" s="78">
        <v>6800</v>
      </c>
      <c r="W155" s="78">
        <v>1400</v>
      </c>
      <c r="X155" s="78">
        <v>8150</v>
      </c>
      <c r="Y155" s="78">
        <v>34224</v>
      </c>
      <c r="Z155" s="78">
        <v>10900</v>
      </c>
    </row>
    <row r="156" spans="1:26" s="48" customFormat="1" ht="29.25" customHeight="1" hidden="1" outlineLevel="1">
      <c r="A156" s="15" t="s">
        <v>59</v>
      </c>
      <c r="B156" s="65">
        <v>113281</v>
      </c>
      <c r="C156" s="65">
        <v>149552</v>
      </c>
      <c r="D156" s="65">
        <f t="shared" si="41"/>
        <v>226764</v>
      </c>
      <c r="E156" s="66">
        <f>D156/C156</f>
        <v>1.5162886487643095</v>
      </c>
      <c r="F156" s="82">
        <v>3098</v>
      </c>
      <c r="G156" s="82">
        <v>7441</v>
      </c>
      <c r="H156" s="82">
        <v>12106</v>
      </c>
      <c r="I156" s="82">
        <v>20637</v>
      </c>
      <c r="J156" s="82">
        <v>10740</v>
      </c>
      <c r="K156" s="82">
        <v>11335</v>
      </c>
      <c r="L156" s="82">
        <v>340</v>
      </c>
      <c r="M156" s="82">
        <v>20100</v>
      </c>
      <c r="N156" s="82">
        <v>8137</v>
      </c>
      <c r="O156" s="82">
        <v>10551</v>
      </c>
      <c r="P156" s="82">
        <v>2475</v>
      </c>
      <c r="Q156" s="82">
        <v>16245</v>
      </c>
      <c r="R156" s="82">
        <v>11888</v>
      </c>
      <c r="S156" s="82">
        <v>2830</v>
      </c>
      <c r="T156" s="82">
        <v>7444</v>
      </c>
      <c r="U156" s="82">
        <v>19808</v>
      </c>
      <c r="V156" s="82">
        <v>5028</v>
      </c>
      <c r="W156" s="82">
        <v>2524</v>
      </c>
      <c r="X156" s="82">
        <v>18793</v>
      </c>
      <c r="Y156" s="82">
        <v>24390</v>
      </c>
      <c r="Z156" s="82">
        <v>10854</v>
      </c>
    </row>
    <row r="157" spans="1:26" s="48" customFormat="1" ht="29.25" customHeight="1" hidden="1" outlineLevel="1">
      <c r="A157" s="15" t="s">
        <v>63</v>
      </c>
      <c r="B157" s="65">
        <f>B155*0.3</f>
        <v>42841.2</v>
      </c>
      <c r="C157" s="65">
        <f>C155*0.3</f>
        <v>84111.59999999999</v>
      </c>
      <c r="D157" s="65">
        <f>D155*0.3</f>
        <v>67336.5</v>
      </c>
      <c r="E157" s="68">
        <f>E155*0.3</f>
        <v>0.2401684191003381</v>
      </c>
      <c r="F157" s="68">
        <f>F155*0.3</f>
        <v>240</v>
      </c>
      <c r="G157" s="68">
        <f aca="true" t="shared" si="47" ref="G157:Z157">G155*0.3</f>
        <v>1965</v>
      </c>
      <c r="H157" s="68">
        <f t="shared" si="47"/>
        <v>4168.5</v>
      </c>
      <c r="I157" s="68">
        <f t="shared" si="47"/>
        <v>6405</v>
      </c>
      <c r="J157" s="68">
        <f t="shared" si="47"/>
        <v>2645.4</v>
      </c>
      <c r="K157" s="68">
        <f t="shared" si="47"/>
        <v>3600</v>
      </c>
      <c r="L157" s="68">
        <f t="shared" si="47"/>
        <v>0</v>
      </c>
      <c r="M157" s="68">
        <f t="shared" si="47"/>
        <v>7322.7</v>
      </c>
      <c r="N157" s="68">
        <f t="shared" si="47"/>
        <v>2625</v>
      </c>
      <c r="O157" s="68">
        <f t="shared" si="47"/>
        <v>3357.6</v>
      </c>
      <c r="P157" s="68">
        <f t="shared" si="47"/>
        <v>630</v>
      </c>
      <c r="Q157" s="68">
        <f t="shared" si="47"/>
        <v>5070.3</v>
      </c>
      <c r="R157" s="68">
        <f t="shared" si="47"/>
        <v>695.4</v>
      </c>
      <c r="S157" s="68">
        <f t="shared" si="47"/>
        <v>745.5</v>
      </c>
      <c r="T157" s="68">
        <f t="shared" si="47"/>
        <v>2550</v>
      </c>
      <c r="U157" s="68">
        <f t="shared" si="47"/>
        <v>6873.9</v>
      </c>
      <c r="V157" s="68">
        <f t="shared" si="47"/>
        <v>2040</v>
      </c>
      <c r="W157" s="68">
        <f t="shared" si="47"/>
        <v>420</v>
      </c>
      <c r="X157" s="68">
        <f t="shared" si="47"/>
        <v>2445</v>
      </c>
      <c r="Y157" s="68">
        <f t="shared" si="47"/>
        <v>10267.199999999999</v>
      </c>
      <c r="Z157" s="68">
        <f t="shared" si="47"/>
        <v>3270</v>
      </c>
    </row>
    <row r="158" spans="1:26" s="53" customFormat="1" ht="29.25" customHeight="1" collapsed="1">
      <c r="A158" s="15" t="s">
        <v>127</v>
      </c>
      <c r="B158" s="66">
        <f>B155/B156</f>
        <v>1.2606174027418544</v>
      </c>
      <c r="C158" s="66">
        <f>C155/C156</f>
        <v>1.8747459077778967</v>
      </c>
      <c r="D158" s="66">
        <f aca="true" t="shared" si="48" ref="D158:Z158">D155/D156</f>
        <v>0.9898176077331499</v>
      </c>
      <c r="E158" s="70">
        <f t="shared" si="48"/>
        <v>0.5279742730076756</v>
      </c>
      <c r="F158" s="70">
        <f t="shared" si="48"/>
        <v>0.2582311168495804</v>
      </c>
      <c r="G158" s="70">
        <f t="shared" si="48"/>
        <v>0.8802580298346996</v>
      </c>
      <c r="H158" s="70">
        <f t="shared" si="48"/>
        <v>1.1477779613414836</v>
      </c>
      <c r="I158" s="70">
        <f t="shared" si="48"/>
        <v>1.0345495953869264</v>
      </c>
      <c r="J158" s="70">
        <f t="shared" si="48"/>
        <v>0.8210428305400372</v>
      </c>
      <c r="K158" s="70">
        <f t="shared" si="48"/>
        <v>1.05866784296427</v>
      </c>
      <c r="L158" s="70">
        <f t="shared" si="48"/>
        <v>0</v>
      </c>
      <c r="M158" s="70">
        <f t="shared" si="48"/>
        <v>1.2143781094527364</v>
      </c>
      <c r="N158" s="70">
        <f t="shared" si="48"/>
        <v>1.0753348900086026</v>
      </c>
      <c r="O158" s="70">
        <f t="shared" si="48"/>
        <v>1.0607525353047105</v>
      </c>
      <c r="P158" s="70">
        <f t="shared" si="48"/>
        <v>0.8484848484848485</v>
      </c>
      <c r="Q158" s="70">
        <f t="shared" si="48"/>
        <v>1.0403816558941212</v>
      </c>
      <c r="R158" s="70">
        <f t="shared" si="48"/>
        <v>0.19498654104979812</v>
      </c>
      <c r="S158" s="70">
        <f t="shared" si="48"/>
        <v>0.8780918727915195</v>
      </c>
      <c r="T158" s="70">
        <f t="shared" si="48"/>
        <v>1.1418592154755507</v>
      </c>
      <c r="U158" s="70">
        <f t="shared" si="48"/>
        <v>1.156754846526656</v>
      </c>
      <c r="V158" s="70">
        <f t="shared" si="48"/>
        <v>1.3524264120922833</v>
      </c>
      <c r="W158" s="70">
        <f t="shared" si="48"/>
        <v>0.554675118858954</v>
      </c>
      <c r="X158" s="70">
        <f t="shared" si="48"/>
        <v>0.43367211195657956</v>
      </c>
      <c r="Y158" s="70">
        <f t="shared" si="48"/>
        <v>1.40319803198032</v>
      </c>
      <c r="Z158" s="70">
        <f t="shared" si="48"/>
        <v>1.004238068914686</v>
      </c>
    </row>
    <row r="159" spans="1:26" s="53" customFormat="1" ht="29.25" customHeight="1" outlineLevel="1">
      <c r="A159" s="47" t="s">
        <v>131</v>
      </c>
      <c r="B159" s="65">
        <v>35308</v>
      </c>
      <c r="C159" s="65">
        <v>205221</v>
      </c>
      <c r="D159" s="65">
        <f t="shared" si="41"/>
        <v>160398</v>
      </c>
      <c r="E159" s="66"/>
      <c r="F159" s="78"/>
      <c r="G159" s="78">
        <v>6927</v>
      </c>
      <c r="H159" s="78">
        <v>9797</v>
      </c>
      <c r="I159" s="78">
        <v>18754</v>
      </c>
      <c r="J159" s="78">
        <v>4825</v>
      </c>
      <c r="K159" s="78">
        <v>4200</v>
      </c>
      <c r="L159" s="78"/>
      <c r="M159" s="78">
        <v>6607</v>
      </c>
      <c r="N159" s="78">
        <v>3605</v>
      </c>
      <c r="O159" s="78">
        <v>3000</v>
      </c>
      <c r="P159" s="78">
        <v>3500</v>
      </c>
      <c r="Q159" s="78">
        <v>11250</v>
      </c>
      <c r="R159" s="78">
        <v>7442</v>
      </c>
      <c r="S159" s="78"/>
      <c r="T159" s="78">
        <v>603</v>
      </c>
      <c r="U159" s="78">
        <v>25298</v>
      </c>
      <c r="V159" s="78">
        <v>2500</v>
      </c>
      <c r="W159" s="78">
        <v>1220</v>
      </c>
      <c r="X159" s="78">
        <v>32600</v>
      </c>
      <c r="Y159" s="78">
        <v>9480</v>
      </c>
      <c r="Z159" s="78">
        <v>8790</v>
      </c>
    </row>
    <row r="160" spans="1:26" s="48" customFormat="1" ht="29.25" customHeight="1" hidden="1" outlineLevel="1">
      <c r="A160" s="15" t="s">
        <v>60</v>
      </c>
      <c r="B160" s="65">
        <v>163167</v>
      </c>
      <c r="C160" s="65">
        <v>236270</v>
      </c>
      <c r="D160" s="65">
        <f t="shared" si="41"/>
        <v>173995</v>
      </c>
      <c r="E160" s="66"/>
      <c r="F160" s="82">
        <v>2503</v>
      </c>
      <c r="G160" s="82">
        <v>6013</v>
      </c>
      <c r="H160" s="82">
        <v>9782</v>
      </c>
      <c r="I160" s="82">
        <v>16676</v>
      </c>
      <c r="J160" s="82">
        <v>8678</v>
      </c>
      <c r="K160" s="82">
        <v>9159</v>
      </c>
      <c r="L160" s="82">
        <v>275</v>
      </c>
      <c r="M160" s="82">
        <v>7000</v>
      </c>
      <c r="N160" s="82">
        <v>6575</v>
      </c>
      <c r="O160" s="82">
        <v>8526</v>
      </c>
      <c r="P160" s="82">
        <v>2000</v>
      </c>
      <c r="Q160" s="82">
        <v>13127</v>
      </c>
      <c r="R160" s="82">
        <v>9606</v>
      </c>
      <c r="S160" s="82">
        <v>2287</v>
      </c>
      <c r="T160" s="82">
        <v>6015</v>
      </c>
      <c r="U160" s="82">
        <v>16006</v>
      </c>
      <c r="V160" s="82">
        <v>4063</v>
      </c>
      <c r="W160" s="82">
        <v>2039</v>
      </c>
      <c r="X160" s="82">
        <v>15186</v>
      </c>
      <c r="Y160" s="82">
        <v>19709</v>
      </c>
      <c r="Z160" s="82">
        <v>8770</v>
      </c>
    </row>
    <row r="161" spans="1:26" s="48" customFormat="1" ht="29.25" customHeight="1" hidden="1" outlineLevel="1">
      <c r="A161" s="15" t="s">
        <v>64</v>
      </c>
      <c r="B161" s="65">
        <f>B159*0.19</f>
        <v>6708.52</v>
      </c>
      <c r="C161" s="65">
        <f>C159*0.19</f>
        <v>38991.99</v>
      </c>
      <c r="D161" s="65">
        <f>D159*0.19</f>
        <v>30475.62</v>
      </c>
      <c r="E161" s="68">
        <f>E159*0.19</f>
        <v>0</v>
      </c>
      <c r="F161" s="68">
        <f>F159*0.19</f>
        <v>0</v>
      </c>
      <c r="G161" s="68">
        <f aca="true" t="shared" si="49" ref="G161:Z161">G159*0.19</f>
        <v>1316.13</v>
      </c>
      <c r="H161" s="68">
        <f t="shared" si="49"/>
        <v>1861.43</v>
      </c>
      <c r="I161" s="68">
        <f t="shared" si="49"/>
        <v>3563.26</v>
      </c>
      <c r="J161" s="68">
        <f t="shared" si="49"/>
        <v>916.75</v>
      </c>
      <c r="K161" s="68">
        <f t="shared" si="49"/>
        <v>798</v>
      </c>
      <c r="L161" s="68">
        <f t="shared" si="49"/>
        <v>0</v>
      </c>
      <c r="M161" s="68">
        <f t="shared" si="49"/>
        <v>1255.33</v>
      </c>
      <c r="N161" s="68">
        <f t="shared" si="49"/>
        <v>684.95</v>
      </c>
      <c r="O161" s="68">
        <f t="shared" si="49"/>
        <v>570</v>
      </c>
      <c r="P161" s="68">
        <f t="shared" si="49"/>
        <v>665</v>
      </c>
      <c r="Q161" s="68">
        <f t="shared" si="49"/>
        <v>2137.5</v>
      </c>
      <c r="R161" s="68">
        <f t="shared" si="49"/>
        <v>1413.98</v>
      </c>
      <c r="S161" s="68">
        <f t="shared" si="49"/>
        <v>0</v>
      </c>
      <c r="T161" s="68">
        <f t="shared" si="49"/>
        <v>114.57000000000001</v>
      </c>
      <c r="U161" s="68">
        <f t="shared" si="49"/>
        <v>4806.62</v>
      </c>
      <c r="V161" s="68">
        <f t="shared" si="49"/>
        <v>475</v>
      </c>
      <c r="W161" s="68">
        <f t="shared" si="49"/>
        <v>231.8</v>
      </c>
      <c r="X161" s="68">
        <f t="shared" si="49"/>
        <v>6194</v>
      </c>
      <c r="Y161" s="68">
        <f t="shared" si="49"/>
        <v>1801.2</v>
      </c>
      <c r="Z161" s="68">
        <f t="shared" si="49"/>
        <v>1670.1</v>
      </c>
    </row>
    <row r="162" spans="1:26" s="53" customFormat="1" ht="29.25" customHeight="1" collapsed="1">
      <c r="A162" s="15" t="s">
        <v>128</v>
      </c>
      <c r="B162" s="66">
        <f>B159/B160</f>
        <v>0.21639179490950988</v>
      </c>
      <c r="C162" s="66">
        <f>C159/C160</f>
        <v>0.8685867863038049</v>
      </c>
      <c r="D162" s="66">
        <f>D159/D160</f>
        <v>0.9218540762665594</v>
      </c>
      <c r="E162" s="66" t="e">
        <f aca="true" t="shared" si="50" ref="E162:Z162">E159/E160</f>
        <v>#DIV/0!</v>
      </c>
      <c r="F162" s="70">
        <f t="shared" si="50"/>
        <v>0</v>
      </c>
      <c r="G162" s="70">
        <f t="shared" si="50"/>
        <v>1.1520039913520705</v>
      </c>
      <c r="H162" s="70">
        <f t="shared" si="50"/>
        <v>1.0015334287466775</v>
      </c>
      <c r="I162" s="70">
        <f t="shared" si="50"/>
        <v>1.1246102182777644</v>
      </c>
      <c r="J162" s="70">
        <f t="shared" si="50"/>
        <v>0.5560036874855958</v>
      </c>
      <c r="K162" s="70">
        <f t="shared" si="50"/>
        <v>0.45856534556174255</v>
      </c>
      <c r="L162" s="70">
        <f t="shared" si="50"/>
        <v>0</v>
      </c>
      <c r="M162" s="70">
        <f t="shared" si="50"/>
        <v>0.9438571428571428</v>
      </c>
      <c r="N162" s="70">
        <f t="shared" si="50"/>
        <v>0.5482889733840304</v>
      </c>
      <c r="O162" s="70">
        <f t="shared" si="50"/>
        <v>0.3518648838845883</v>
      </c>
      <c r="P162" s="70">
        <f t="shared" si="50"/>
        <v>1.75</v>
      </c>
      <c r="Q162" s="70">
        <f t="shared" si="50"/>
        <v>0.8570122647977451</v>
      </c>
      <c r="R162" s="70">
        <f t="shared" si="50"/>
        <v>0.7747241307516136</v>
      </c>
      <c r="S162" s="70">
        <f t="shared" si="50"/>
        <v>0</v>
      </c>
      <c r="T162" s="70">
        <f t="shared" si="50"/>
        <v>0.1002493765586035</v>
      </c>
      <c r="U162" s="70">
        <f t="shared" si="50"/>
        <v>1.5805323003873548</v>
      </c>
      <c r="V162" s="70">
        <f t="shared" si="50"/>
        <v>0.6153088850603002</v>
      </c>
      <c r="W162" s="70">
        <f t="shared" si="50"/>
        <v>0.5983325159391859</v>
      </c>
      <c r="X162" s="70">
        <f t="shared" si="50"/>
        <v>2.14671407875675</v>
      </c>
      <c r="Y162" s="70">
        <f t="shared" si="50"/>
        <v>0.480998528590999</v>
      </c>
      <c r="Z162" s="70">
        <f t="shared" si="50"/>
        <v>1.0022805017103762</v>
      </c>
    </row>
    <row r="163" spans="1:26" s="48" customFormat="1" ht="29.25" customHeight="1">
      <c r="A163" s="47" t="s">
        <v>56</v>
      </c>
      <c r="B163" s="96">
        <v>407</v>
      </c>
      <c r="C163" s="96">
        <v>817</v>
      </c>
      <c r="D163" s="65">
        <f t="shared" si="41"/>
        <v>883</v>
      </c>
      <c r="E163" s="66">
        <f>D163/C163</f>
        <v>1.0807833537331701</v>
      </c>
      <c r="F163" s="78"/>
      <c r="G163" s="78"/>
      <c r="H163" s="78"/>
      <c r="I163" s="78"/>
      <c r="J163" s="78"/>
      <c r="K163" s="78"/>
      <c r="L163" s="78">
        <v>183</v>
      </c>
      <c r="M163" s="78"/>
      <c r="N163" s="78"/>
      <c r="O163" s="78"/>
      <c r="P163" s="78"/>
      <c r="Q163" s="78">
        <v>100</v>
      </c>
      <c r="R163" s="78"/>
      <c r="S163" s="78">
        <v>300</v>
      </c>
      <c r="T163" s="78">
        <v>300</v>
      </c>
      <c r="U163" s="78"/>
      <c r="V163" s="78"/>
      <c r="W163" s="78"/>
      <c r="X163" s="78"/>
      <c r="Y163" s="78"/>
      <c r="Z163" s="78"/>
    </row>
    <row r="164" spans="1:26" s="48" customFormat="1" ht="29.25" customHeight="1" hidden="1">
      <c r="A164" s="15" t="s">
        <v>64</v>
      </c>
      <c r="B164" s="71">
        <f>B163*0.7</f>
        <v>284.9</v>
      </c>
      <c r="C164" s="71">
        <f>C163*0.7</f>
        <v>571.9</v>
      </c>
      <c r="D164" s="71">
        <f>D163*0.7</f>
        <v>618.0999999999999</v>
      </c>
      <c r="E164" s="69">
        <f>E163*0.7</f>
        <v>0.7565483476132191</v>
      </c>
      <c r="F164" s="69">
        <f>F163*0.7</f>
        <v>0</v>
      </c>
      <c r="G164" s="69">
        <f aca="true" t="shared" si="51" ref="G164:Z164">G163*0.7</f>
        <v>0</v>
      </c>
      <c r="H164" s="69">
        <f t="shared" si="51"/>
        <v>0</v>
      </c>
      <c r="I164" s="69">
        <f t="shared" si="51"/>
        <v>0</v>
      </c>
      <c r="J164" s="69">
        <f t="shared" si="51"/>
        <v>0</v>
      </c>
      <c r="K164" s="69">
        <f t="shared" si="51"/>
        <v>0</v>
      </c>
      <c r="L164" s="69">
        <f t="shared" si="51"/>
        <v>128.1</v>
      </c>
      <c r="M164" s="69">
        <f t="shared" si="51"/>
        <v>0</v>
      </c>
      <c r="N164" s="69">
        <f t="shared" si="51"/>
        <v>0</v>
      </c>
      <c r="O164" s="69">
        <f t="shared" si="51"/>
        <v>0</v>
      </c>
      <c r="P164" s="69">
        <f t="shared" si="51"/>
        <v>0</v>
      </c>
      <c r="Q164" s="69">
        <f t="shared" si="51"/>
        <v>70</v>
      </c>
      <c r="R164" s="69">
        <f t="shared" si="51"/>
        <v>0</v>
      </c>
      <c r="S164" s="69">
        <f t="shared" si="51"/>
        <v>210</v>
      </c>
      <c r="T164" s="69">
        <f t="shared" si="51"/>
        <v>210</v>
      </c>
      <c r="U164" s="69">
        <f t="shared" si="51"/>
        <v>0</v>
      </c>
      <c r="V164" s="69">
        <f t="shared" si="51"/>
        <v>0</v>
      </c>
      <c r="W164" s="69">
        <f t="shared" si="51"/>
        <v>0</v>
      </c>
      <c r="X164" s="69">
        <f t="shared" si="51"/>
        <v>0</v>
      </c>
      <c r="Y164" s="69">
        <f t="shared" si="51"/>
        <v>0</v>
      </c>
      <c r="Z164" s="69">
        <f t="shared" si="51"/>
        <v>0</v>
      </c>
    </row>
    <row r="165" spans="1:26" s="48" customFormat="1" ht="28.5" customHeight="1" hidden="1">
      <c r="A165" s="10" t="s">
        <v>150</v>
      </c>
      <c r="B165" s="71"/>
      <c r="C165" s="71"/>
      <c r="D165" s="65">
        <f>SUM(F165:Z165)</f>
        <v>0</v>
      </c>
      <c r="E165" s="66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97"/>
      <c r="W165" s="82"/>
      <c r="X165" s="82"/>
      <c r="Y165" s="82"/>
      <c r="Z165" s="82"/>
    </row>
    <row r="166" spans="1:27" s="48" customFormat="1" ht="29.25" customHeight="1" hidden="1">
      <c r="A166" s="15" t="s">
        <v>64</v>
      </c>
      <c r="B166" s="98">
        <f>B165*0.2</f>
        <v>0</v>
      </c>
      <c r="C166" s="98">
        <f>C165*0.2</f>
        <v>0</v>
      </c>
      <c r="D166" s="98">
        <f>D165*0.2</f>
        <v>0</v>
      </c>
      <c r="E166" s="82">
        <f>E165*0.2</f>
        <v>0</v>
      </c>
      <c r="F166" s="82">
        <f>F165*0.2</f>
        <v>0</v>
      </c>
      <c r="G166" s="82">
        <f aca="true" t="shared" si="52" ref="G166:Z166">G165*0.2</f>
        <v>0</v>
      </c>
      <c r="H166" s="82">
        <f t="shared" si="52"/>
        <v>0</v>
      </c>
      <c r="I166" s="82">
        <f t="shared" si="52"/>
        <v>0</v>
      </c>
      <c r="J166" s="82">
        <f t="shared" si="52"/>
        <v>0</v>
      </c>
      <c r="K166" s="82">
        <f t="shared" si="52"/>
        <v>0</v>
      </c>
      <c r="L166" s="82">
        <f t="shared" si="52"/>
        <v>0</v>
      </c>
      <c r="M166" s="82">
        <f t="shared" si="52"/>
        <v>0</v>
      </c>
      <c r="N166" s="82">
        <f t="shared" si="52"/>
        <v>0</v>
      </c>
      <c r="O166" s="82">
        <f t="shared" si="52"/>
        <v>0</v>
      </c>
      <c r="P166" s="82">
        <f t="shared" si="52"/>
        <v>0</v>
      </c>
      <c r="Q166" s="82">
        <f t="shared" si="52"/>
        <v>0</v>
      </c>
      <c r="R166" s="82">
        <f t="shared" si="52"/>
        <v>0</v>
      </c>
      <c r="S166" s="82">
        <f t="shared" si="52"/>
        <v>0</v>
      </c>
      <c r="T166" s="82">
        <f t="shared" si="52"/>
        <v>0</v>
      </c>
      <c r="U166" s="82">
        <f t="shared" si="52"/>
        <v>0</v>
      </c>
      <c r="V166" s="82">
        <f t="shared" si="52"/>
        <v>0</v>
      </c>
      <c r="W166" s="82">
        <f t="shared" si="52"/>
        <v>0</v>
      </c>
      <c r="X166" s="82">
        <f t="shared" si="52"/>
        <v>0</v>
      </c>
      <c r="Y166" s="82">
        <f t="shared" si="52"/>
        <v>0</v>
      </c>
      <c r="Z166" s="82">
        <f t="shared" si="52"/>
        <v>0</v>
      </c>
      <c r="AA166" s="46"/>
    </row>
    <row r="167" spans="1:26" s="48" customFormat="1" ht="29.25" customHeight="1">
      <c r="A167" s="10" t="s">
        <v>126</v>
      </c>
      <c r="B167" s="71">
        <f>(B153+B157+B161+B164+B166)*10</f>
        <v>771559.2</v>
      </c>
      <c r="C167" s="71">
        <f>(C153+C157+C161+C164+C166)*10</f>
        <v>1811746.8999999997</v>
      </c>
      <c r="D167" s="71">
        <f>(D153+D157+D161+D164+D166)*10</f>
        <v>1419978.7</v>
      </c>
      <c r="E167" s="69">
        <f>(E153+E157+E161+E164+E166)*10</f>
        <v>13.37685728020845</v>
      </c>
      <c r="F167" s="69">
        <f>(F153+F157+F161+F164+F166)*10</f>
        <v>15553.500000000002</v>
      </c>
      <c r="G167" s="69">
        <f aca="true" t="shared" si="53" ref="G167:Z167">(G153+G157+G161+G164+G166)*10</f>
        <v>48637.8</v>
      </c>
      <c r="H167" s="69">
        <f t="shared" si="53"/>
        <v>82182.8</v>
      </c>
      <c r="I167" s="69">
        <f t="shared" si="53"/>
        <v>124320.1</v>
      </c>
      <c r="J167" s="69">
        <f t="shared" si="53"/>
        <v>63251.5</v>
      </c>
      <c r="K167" s="69">
        <f t="shared" si="53"/>
        <v>59730</v>
      </c>
      <c r="L167" s="69">
        <f t="shared" si="53"/>
        <v>8350.5</v>
      </c>
      <c r="M167" s="69">
        <f t="shared" si="53"/>
        <v>118981.29999999999</v>
      </c>
      <c r="N167" s="69">
        <f t="shared" si="53"/>
        <v>48970.99999999999</v>
      </c>
      <c r="O167" s="69">
        <f t="shared" si="53"/>
        <v>58594.5</v>
      </c>
      <c r="P167" s="69">
        <f t="shared" si="53"/>
        <v>18575</v>
      </c>
      <c r="Q167" s="69">
        <f t="shared" si="53"/>
        <v>95921.5</v>
      </c>
      <c r="R167" s="69">
        <f t="shared" si="53"/>
        <v>71223.79999999999</v>
      </c>
      <c r="S167" s="69">
        <f t="shared" si="53"/>
        <v>36141</v>
      </c>
      <c r="T167" s="69">
        <f t="shared" si="53"/>
        <v>42785.7</v>
      </c>
      <c r="U167" s="69">
        <f t="shared" si="53"/>
        <v>145983.2</v>
      </c>
      <c r="V167" s="69">
        <f t="shared" si="53"/>
        <v>41710</v>
      </c>
      <c r="W167" s="69">
        <f t="shared" si="53"/>
        <v>13749.5</v>
      </c>
      <c r="X167" s="69">
        <f t="shared" si="53"/>
        <v>114137</v>
      </c>
      <c r="Y167" s="69">
        <f t="shared" si="53"/>
        <v>142383</v>
      </c>
      <c r="Z167" s="69">
        <f t="shared" si="53"/>
        <v>68796</v>
      </c>
    </row>
    <row r="168" spans="1:26" s="48" customFormat="1" ht="33.75" customHeight="1" hidden="1">
      <c r="A168" s="15" t="s">
        <v>136</v>
      </c>
      <c r="B168" s="69">
        <v>62148</v>
      </c>
      <c r="C168" s="69">
        <v>56674</v>
      </c>
      <c r="D168" s="68">
        <v>54088</v>
      </c>
      <c r="E168" s="70"/>
      <c r="F168" s="82">
        <v>714</v>
      </c>
      <c r="G168" s="82">
        <v>1848</v>
      </c>
      <c r="H168" s="82">
        <v>2892</v>
      </c>
      <c r="I168" s="82">
        <v>4926</v>
      </c>
      <c r="J168" s="82">
        <v>2541</v>
      </c>
      <c r="K168" s="82">
        <v>2644</v>
      </c>
      <c r="L168" s="82">
        <v>85</v>
      </c>
      <c r="M168" s="82">
        <v>5099</v>
      </c>
      <c r="N168" s="82">
        <v>1913</v>
      </c>
      <c r="O168" s="82">
        <v>2419</v>
      </c>
      <c r="P168" s="82">
        <v>610</v>
      </c>
      <c r="Q168" s="82">
        <v>3780</v>
      </c>
      <c r="R168" s="82">
        <v>2795</v>
      </c>
      <c r="S168" s="82">
        <v>519</v>
      </c>
      <c r="T168" s="82">
        <v>1690</v>
      </c>
      <c r="U168" s="82">
        <v>4933</v>
      </c>
      <c r="V168" s="82">
        <v>1241</v>
      </c>
      <c r="W168" s="82">
        <v>603</v>
      </c>
      <c r="X168" s="82">
        <v>4358</v>
      </c>
      <c r="Y168" s="82">
        <v>5879</v>
      </c>
      <c r="Z168" s="82">
        <v>2581</v>
      </c>
    </row>
    <row r="169" spans="1:26" s="48" customFormat="1" ht="51" customHeight="1">
      <c r="A169" s="47" t="s">
        <v>125</v>
      </c>
      <c r="B169" s="99">
        <f aca="true" t="shared" si="54" ref="B169:Z169">B167/B168</f>
        <v>12.414867735083993</v>
      </c>
      <c r="C169" s="99">
        <f t="shared" si="54"/>
        <v>31.967867099551817</v>
      </c>
      <c r="D169" s="99">
        <f t="shared" si="54"/>
        <v>26.253118991273478</v>
      </c>
      <c r="E169" s="99" t="e">
        <f t="shared" si="54"/>
        <v>#DIV/0!</v>
      </c>
      <c r="F169" s="100">
        <f t="shared" si="54"/>
        <v>21.783613445378155</v>
      </c>
      <c r="G169" s="100">
        <f t="shared" si="54"/>
        <v>26.319155844155844</v>
      </c>
      <c r="H169" s="100">
        <f t="shared" si="54"/>
        <v>28.41728907330567</v>
      </c>
      <c r="I169" s="100">
        <f t="shared" si="54"/>
        <v>25.237535525781567</v>
      </c>
      <c r="J169" s="100">
        <f t="shared" si="54"/>
        <v>24.89236521054703</v>
      </c>
      <c r="K169" s="100">
        <f t="shared" si="54"/>
        <v>22.590771558245084</v>
      </c>
      <c r="L169" s="100"/>
      <c r="M169" s="100">
        <f t="shared" si="54"/>
        <v>23.334242008236906</v>
      </c>
      <c r="N169" s="100">
        <f t="shared" si="54"/>
        <v>25.599059069524305</v>
      </c>
      <c r="O169" s="100">
        <f t="shared" si="54"/>
        <v>24.22261264985531</v>
      </c>
      <c r="P169" s="100">
        <f t="shared" si="54"/>
        <v>30.450819672131146</v>
      </c>
      <c r="Q169" s="100">
        <f t="shared" si="54"/>
        <v>25.3760582010582</v>
      </c>
      <c r="R169" s="100">
        <f t="shared" si="54"/>
        <v>25.482576028622535</v>
      </c>
      <c r="S169" s="100"/>
      <c r="T169" s="100">
        <f t="shared" si="54"/>
        <v>25.31698224852071</v>
      </c>
      <c r="U169" s="100">
        <f t="shared" si="54"/>
        <v>29.593188728968176</v>
      </c>
      <c r="V169" s="100">
        <f t="shared" si="54"/>
        <v>33.60999194198227</v>
      </c>
      <c r="W169" s="100">
        <f t="shared" si="54"/>
        <v>22.801824212271974</v>
      </c>
      <c r="X169" s="100">
        <f t="shared" si="54"/>
        <v>26.19022487379532</v>
      </c>
      <c r="Y169" s="100">
        <f t="shared" si="54"/>
        <v>24.21891478142541</v>
      </c>
      <c r="Z169" s="100">
        <f t="shared" si="54"/>
        <v>26.654784967067027</v>
      </c>
    </row>
    <row r="170" spans="1:5" ht="16.5" customHeight="1" hidden="1">
      <c r="A170" s="54"/>
      <c r="B170" s="49"/>
      <c r="C170" s="11"/>
      <c r="D170" s="11"/>
      <c r="E170" s="11"/>
    </row>
    <row r="171" spans="1:26" ht="22.5" customHeight="1" hidden="1">
      <c r="A171" s="54" t="s">
        <v>156</v>
      </c>
      <c r="B171" s="49"/>
      <c r="C171" s="11"/>
      <c r="D171" s="65">
        <f>SUM(F171:Z171)</f>
        <v>211</v>
      </c>
      <c r="E171" s="11"/>
      <c r="F171" s="49">
        <v>2</v>
      </c>
      <c r="G171" s="49">
        <v>5</v>
      </c>
      <c r="H171" s="49">
        <v>24</v>
      </c>
      <c r="I171" s="49">
        <v>12</v>
      </c>
      <c r="J171" s="49">
        <v>5</v>
      </c>
      <c r="K171" s="49">
        <v>17</v>
      </c>
      <c r="L171" s="49">
        <v>3</v>
      </c>
      <c r="M171" s="49">
        <v>19</v>
      </c>
      <c r="N171" s="49">
        <v>3</v>
      </c>
      <c r="O171" s="49">
        <v>5</v>
      </c>
      <c r="P171" s="49">
        <v>5</v>
      </c>
      <c r="Q171" s="49">
        <v>6</v>
      </c>
      <c r="R171" s="49">
        <v>7</v>
      </c>
      <c r="S171" s="49">
        <v>10</v>
      </c>
      <c r="U171" s="49">
        <v>2</v>
      </c>
      <c r="V171" s="49">
        <v>6</v>
      </c>
      <c r="W171" s="49">
        <v>6</v>
      </c>
      <c r="X171" s="49">
        <v>4</v>
      </c>
      <c r="Y171" s="49">
        <v>53</v>
      </c>
      <c r="Z171" s="49">
        <v>17</v>
      </c>
    </row>
    <row r="172" spans="1:17" ht="16.5" customHeight="1" hidden="1">
      <c r="A172" s="54" t="s">
        <v>157</v>
      </c>
      <c r="B172" s="49"/>
      <c r="C172" s="11"/>
      <c r="D172" s="11"/>
      <c r="E172" s="11"/>
      <c r="J172" s="49" t="s">
        <v>160</v>
      </c>
      <c r="Q172" s="49" t="s">
        <v>158</v>
      </c>
    </row>
    <row r="173" spans="1:26" ht="22.5" customHeight="1" hidden="1">
      <c r="A173" s="54" t="s">
        <v>159</v>
      </c>
      <c r="B173" s="49"/>
      <c r="C173" s="11"/>
      <c r="D173" s="65">
        <f>SUM(F173:Z173)</f>
        <v>223</v>
      </c>
      <c r="E173" s="11"/>
      <c r="F173" s="49">
        <v>6</v>
      </c>
      <c r="G173" s="49">
        <v>6</v>
      </c>
      <c r="H173" s="49">
        <v>17</v>
      </c>
      <c r="I173" s="49">
        <v>17</v>
      </c>
      <c r="J173" s="49">
        <v>8</v>
      </c>
      <c r="K173" s="49">
        <v>15</v>
      </c>
      <c r="L173" s="49">
        <v>9</v>
      </c>
      <c r="M173" s="49">
        <v>23</v>
      </c>
      <c r="O173" s="49">
        <v>6</v>
      </c>
      <c r="P173" s="49">
        <v>4</v>
      </c>
      <c r="Q173" s="49">
        <v>15</v>
      </c>
      <c r="R173" s="49">
        <v>10</v>
      </c>
      <c r="S173" s="49">
        <v>10</v>
      </c>
      <c r="U173" s="49">
        <v>8</v>
      </c>
      <c r="V173" s="49">
        <v>5</v>
      </c>
      <c r="W173" s="49">
        <v>2</v>
      </c>
      <c r="X173" s="49">
        <v>12</v>
      </c>
      <c r="Y173" s="49">
        <v>35</v>
      </c>
      <c r="Z173" s="49">
        <v>15</v>
      </c>
    </row>
    <row r="174" spans="1:25" ht="16.5" customHeight="1" hidden="1">
      <c r="A174" s="54" t="s">
        <v>161</v>
      </c>
      <c r="B174" s="49"/>
      <c r="C174" s="11"/>
      <c r="D174" s="11"/>
      <c r="E174" s="11"/>
      <c r="M174" s="49" t="s">
        <v>47</v>
      </c>
      <c r="Y174" s="49">
        <v>9</v>
      </c>
    </row>
    <row r="175" spans="1:5" ht="16.5" customHeight="1" hidden="1">
      <c r="A175" s="54"/>
      <c r="B175" s="49"/>
      <c r="C175" s="11"/>
      <c r="D175" s="11"/>
      <c r="E175" s="11"/>
    </row>
    <row r="176" spans="1:26" ht="22.5" customHeight="1" hidden="1">
      <c r="A176" s="112" t="s">
        <v>164</v>
      </c>
      <c r="B176" s="112"/>
      <c r="C176" s="113"/>
      <c r="D176" s="71">
        <f>SUM(F176:Z176)</f>
        <v>2667</v>
      </c>
      <c r="E176" s="113"/>
      <c r="F176" s="112">
        <v>0</v>
      </c>
      <c r="G176" s="112">
        <v>310</v>
      </c>
      <c r="H176" s="112">
        <v>294</v>
      </c>
      <c r="I176" s="112">
        <v>250</v>
      </c>
      <c r="J176" s="112">
        <v>260</v>
      </c>
      <c r="K176" s="112">
        <v>76</v>
      </c>
      <c r="L176" s="112">
        <v>213</v>
      </c>
      <c r="M176" s="112">
        <v>400</v>
      </c>
      <c r="N176" s="112">
        <v>20</v>
      </c>
      <c r="O176" s="112"/>
      <c r="P176" s="112">
        <v>140</v>
      </c>
      <c r="Q176" s="112"/>
      <c r="R176" s="112">
        <v>0</v>
      </c>
      <c r="S176" s="112">
        <v>200</v>
      </c>
      <c r="T176" s="112">
        <v>184</v>
      </c>
      <c r="U176" s="112">
        <v>35</v>
      </c>
      <c r="V176" s="112"/>
      <c r="W176" s="112">
        <v>0</v>
      </c>
      <c r="X176" s="112">
        <v>220</v>
      </c>
      <c r="Y176" s="112">
        <v>65</v>
      </c>
      <c r="Z176" s="112"/>
    </row>
    <row r="177" spans="1:26" ht="16.5" customHeight="1" hidden="1">
      <c r="A177" s="112"/>
      <c r="B177" s="112"/>
      <c r="C177" s="113"/>
      <c r="D177" s="113"/>
      <c r="E177" s="113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ht="198" customHeight="1" hidden="1">
      <c r="A178" s="112"/>
      <c r="B178" s="112"/>
      <c r="C178" s="113"/>
      <c r="D178" s="113"/>
      <c r="E178" s="113"/>
      <c r="F178" s="112"/>
      <c r="G178" s="116" t="s">
        <v>171</v>
      </c>
      <c r="H178" s="116" t="s">
        <v>172</v>
      </c>
      <c r="I178" s="116" t="s">
        <v>179</v>
      </c>
      <c r="J178" s="112" t="s">
        <v>173</v>
      </c>
      <c r="K178" s="112"/>
      <c r="L178" s="116" t="s">
        <v>170</v>
      </c>
      <c r="M178" s="116" t="s">
        <v>177</v>
      </c>
      <c r="N178" s="116" t="s">
        <v>174</v>
      </c>
      <c r="O178" s="112"/>
      <c r="P178" s="116" t="s">
        <v>169</v>
      </c>
      <c r="Q178" s="116" t="s">
        <v>176</v>
      </c>
      <c r="R178" s="112"/>
      <c r="S178" s="112"/>
      <c r="T178" s="112"/>
      <c r="U178" s="116" t="s">
        <v>178</v>
      </c>
      <c r="V178" s="112"/>
      <c r="W178" s="116" t="s">
        <v>175</v>
      </c>
      <c r="X178" s="112" t="s">
        <v>181</v>
      </c>
      <c r="Y178" s="112"/>
      <c r="Z178" s="116" t="s">
        <v>180</v>
      </c>
    </row>
    <row r="179" spans="1:26" ht="16.5" customHeight="1" hidden="1">
      <c r="A179" s="112" t="s">
        <v>182</v>
      </c>
      <c r="B179" s="112"/>
      <c r="C179" s="113"/>
      <c r="D179" s="113">
        <f>SUM(F179:Z179)</f>
        <v>16</v>
      </c>
      <c r="E179" s="113"/>
      <c r="F179" s="112"/>
      <c r="G179" s="112">
        <v>2</v>
      </c>
      <c r="H179" s="112"/>
      <c r="I179" s="112">
        <v>6</v>
      </c>
      <c r="J179" s="112"/>
      <c r="K179" s="112"/>
      <c r="L179" s="112"/>
      <c r="M179" s="112"/>
      <c r="N179" s="112">
        <v>3</v>
      </c>
      <c r="O179" s="112" t="s">
        <v>47</v>
      </c>
      <c r="P179" s="112"/>
      <c r="Q179" s="112">
        <v>4</v>
      </c>
      <c r="R179" s="112" t="s">
        <v>47</v>
      </c>
      <c r="S179" s="112"/>
      <c r="T179" s="112" t="s">
        <v>47</v>
      </c>
      <c r="U179" s="112"/>
      <c r="V179" s="112"/>
      <c r="W179" s="112">
        <v>1</v>
      </c>
      <c r="X179" s="112"/>
      <c r="Y179" s="112"/>
      <c r="Z179" s="112"/>
    </row>
    <row r="180" spans="1:26" ht="16.5" customHeight="1" hidden="1">
      <c r="A180" s="112" t="s">
        <v>183</v>
      </c>
      <c r="B180" s="112"/>
      <c r="C180" s="113"/>
      <c r="D180" s="120" t="s">
        <v>185</v>
      </c>
      <c r="E180" s="113"/>
      <c r="F180" s="112"/>
      <c r="G180" s="112"/>
      <c r="H180" s="120" t="s">
        <v>185</v>
      </c>
      <c r="I180" s="112"/>
      <c r="J180" s="112"/>
      <c r="K180" s="112"/>
      <c r="L180" s="112"/>
      <c r="M180" s="120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20"/>
      <c r="Z180" s="112"/>
    </row>
    <row r="181" spans="1:5" ht="16.5" customHeight="1" hidden="1">
      <c r="A181" s="54" t="s">
        <v>184</v>
      </c>
      <c r="B181" s="49"/>
      <c r="C181" s="11"/>
      <c r="D181" s="11"/>
      <c r="E181" s="11"/>
    </row>
    <row r="182" spans="1:5" ht="16.5">
      <c r="A182" s="54"/>
      <c r="B182" s="49"/>
      <c r="C182" s="11"/>
      <c r="D182" s="11"/>
      <c r="E182" s="11"/>
    </row>
    <row r="183" spans="1:5" ht="16.5">
      <c r="A183" s="54"/>
      <c r="B183" s="49"/>
      <c r="C183" s="11"/>
      <c r="D183" s="11"/>
      <c r="E183" s="11"/>
    </row>
  </sheetData>
  <sheetProtection/>
  <mergeCells count="28">
    <mergeCell ref="B4:B6"/>
    <mergeCell ref="I5:I6"/>
    <mergeCell ref="L5:L6"/>
    <mergeCell ref="R5:R6"/>
    <mergeCell ref="Q5:Q6"/>
    <mergeCell ref="M5:M6"/>
    <mergeCell ref="K5:K6"/>
    <mergeCell ref="J5:J6"/>
    <mergeCell ref="G5:G6"/>
    <mergeCell ref="H5:H6"/>
    <mergeCell ref="Z5:Z6"/>
    <mergeCell ref="O5:O6"/>
    <mergeCell ref="A2:Z2"/>
    <mergeCell ref="A4:A6"/>
    <mergeCell ref="C4:C6"/>
    <mergeCell ref="D4:D6"/>
    <mergeCell ref="F4:Z4"/>
    <mergeCell ref="F5:F6"/>
    <mergeCell ref="E4:E6"/>
    <mergeCell ref="X5:X6"/>
    <mergeCell ref="N5:N6"/>
    <mergeCell ref="T5:T6"/>
    <mergeCell ref="U5:U6"/>
    <mergeCell ref="Y5:Y6"/>
    <mergeCell ref="W5:W6"/>
    <mergeCell ref="S5:S6"/>
    <mergeCell ref="V5:V6"/>
    <mergeCell ref="P5:P6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Минсельхоз 28.</cp:lastModifiedBy>
  <cp:lastPrinted>2012-11-01T06:54:21Z</cp:lastPrinted>
  <dcterms:created xsi:type="dcterms:W3CDTF">2001-05-07T11:51:26Z</dcterms:created>
  <dcterms:modified xsi:type="dcterms:W3CDTF">2012-11-01T12:25:49Z</dcterms:modified>
  <cp:category/>
  <cp:version/>
  <cp:contentType/>
  <cp:contentStatus/>
</cp:coreProperties>
</file>