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Свод" sheetId="1" r:id="rId1"/>
  </sheets>
  <externalReferences>
    <externalReference r:id="rId4"/>
  </externalReferences>
  <definedNames>
    <definedName name="А2">#REF!</definedName>
    <definedName name="_xlnm.Print_Area" localSheetId="0">'Свод'!$A$1:$Y$178</definedName>
  </definedNames>
  <calcPr fullCalcOnLoad="1"/>
</workbook>
</file>

<file path=xl/sharedStrings.xml><?xml version="1.0" encoding="utf-8"?>
<sst xmlns="http://schemas.openxmlformats.org/spreadsheetml/2006/main" count="200" uniqueCount="164">
  <si>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</si>
  <si>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</si>
  <si>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</si>
  <si>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</si>
  <si>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</si>
  <si>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</si>
  <si>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</si>
  <si>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</si>
  <si>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</si>
  <si>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</si>
  <si>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</si>
  <si>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</si>
  <si>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</si>
  <si>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</si>
  <si>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</si>
  <si>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</si>
  <si>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</si>
  <si>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</si>
  <si>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</si>
  <si>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</si>
  <si>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</si>
  <si>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</si>
  <si>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</si>
  <si>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</si>
  <si>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</si>
  <si>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</si>
  <si>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</si>
  <si>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</si>
  <si>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</si>
  <si>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</si>
  <si>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</si>
  <si>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</si>
  <si>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</si>
  <si>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</si>
  <si>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</si>
  <si>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</si>
  <si>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</si>
  <si>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</si>
  <si>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</si>
  <si>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</si>
  <si>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</si>
  <si>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</si>
  <si>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</si>
  <si>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</si>
  <si>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</si>
  <si>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</si>
  <si>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</si>
  <si>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</si>
  <si>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</si>
  <si>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</si>
  <si>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</si>
  <si>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</si>
  <si>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</si>
  <si>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</si>
  <si>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</si>
  <si>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</si>
  <si>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</si>
  <si>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</si>
  <si>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</si>
  <si>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</si>
  <si>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</si>
  <si>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</si>
  <si>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</si>
  <si>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</si>
  <si>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</si>
  <si>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</si>
  <si>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</si>
  <si>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</si>
  <si>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</si>
  <si>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</si>
  <si>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</si>
  <si>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</si>
  <si>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</si>
  <si>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</si>
  <si>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</si>
  <si>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</si>
  <si>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</si>
  <si>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</si>
  <si>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</si>
  <si>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</si>
  <si>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</si>
  <si>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</si>
  <si>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</si>
  <si>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</si>
  <si>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</si>
  <si>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</si>
  <si>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</si>
  <si>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</si>
  <si>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</si>
  <si>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</si>
  <si>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</si>
  <si>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</si>
  <si>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</si>
  <si>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</si>
  <si>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</si>
  <si>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</si>
  <si>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</si>
  <si>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</si>
  <si>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</si>
  <si>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</si>
  <si>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</si>
  <si>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</si>
  <si>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</si>
  <si>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</si>
  <si>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</si>
  <si>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</si>
  <si>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</si>
  <si>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</si>
  <si>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% от площади зерновых культур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</si>
  <si>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</si>
  <si>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</si>
  <si>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</si>
  <si>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</si>
  <si>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</si>
  <si>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</si>
  <si>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</si>
  <si>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</si>
  <si>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</si>
  <si>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</si>
  <si>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</si>
  <si>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Посеяно яр.зерн. и з/боб. (без учета площади пересева),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</si>
  <si>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</si>
  <si>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</si>
  <si>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</si>
  <si>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</si>
  <si>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</si>
  <si>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</si>
  <si>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</si>
  <si>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</si>
  <si>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</si>
  <si>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</si>
  <si>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</si>
  <si>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</si>
  <si>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>Площадь посадки картофеля, га</t>
  </si>
  <si>
    <t xml:space="preserve">            в том числе за счет завоза из других регионов</t>
  </si>
  <si>
    <t>в том числе завезено из других регионов</t>
  </si>
  <si>
    <t>Всего период 2011 г.</t>
  </si>
  <si>
    <t>На соответ. период 2010 г.</t>
  </si>
  <si>
    <t>Посеяно многолетних беспокровных трав, га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</si>
  <si>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</si>
  <si>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</si>
  <si>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</si>
  <si>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>Наличие минеральных удобрений, тонн в физическом весе</t>
  </si>
  <si>
    <t>Площадь многолетних трав посева прошлых лет всего,  га</t>
  </si>
  <si>
    <t>Выбрано всего, тонн</t>
  </si>
  <si>
    <t>Посеяно рапса, га</t>
  </si>
  <si>
    <t xml:space="preserve">                          %</t>
  </si>
  <si>
    <t>Посеяно кукурузы, га</t>
  </si>
  <si>
    <t xml:space="preserve">План выборки дизельного топлива по льготной цене ОАО "НК "РОСНЕФТЬ"  ЗАО "Ульяновскнефтепродукт" всего, тонн </t>
  </si>
  <si>
    <t>Скошено многолетних трав первым укосом, га</t>
  </si>
  <si>
    <t>Скошено многолетних трав вторым укосом, га</t>
  </si>
  <si>
    <t>Площадь однолетних трав (включая озимые на зеленый корм), га</t>
  </si>
  <si>
    <t>Скошено однолетних трав (включая озимые на зеленый корм), га</t>
  </si>
  <si>
    <t>Всего зерновых и зернобобовых культур, га</t>
  </si>
  <si>
    <t>Поголовье скота (без свиней и птицы), усл.голов</t>
  </si>
  <si>
    <t xml:space="preserve">                                      факт. к.ед.</t>
  </si>
  <si>
    <t>Работает косилок, ед.</t>
  </si>
  <si>
    <t>Работает КУК, ед.</t>
  </si>
  <si>
    <t xml:space="preserve">Ежесуточный обмолот, га </t>
  </si>
  <si>
    <t xml:space="preserve">План выборки дизельного топлива по льготной цене ОАО "НК "РОСНЕФТЬ"  ЗАО "Ульяновскнефтепродукт" в августе, тонн </t>
  </si>
  <si>
    <t>Выбрано в августе, тонн</t>
  </si>
  <si>
    <t>На соответ. период 2009 г.</t>
  </si>
  <si>
    <t>Информация о сельскохозяйственных работах по состоянию на 19 августа 2011 г. (сельскохозяйственные организации и крупные К(Ф)Х)</t>
  </si>
  <si>
    <t>Количество хозяйств, завершивших уборку зерновых (включая КФХ)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</si>
</sst>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#,###,##0.???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9" fontId="6" fillId="0" borderId="13" xfId="55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5" fontId="8" fillId="0" borderId="13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55" applyNumberFormat="1" applyFont="1" applyFill="1" applyBorder="1" applyAlignment="1">
      <alignment horizontal="center" vertical="center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" fontId="5" fillId="0" borderId="12" xfId="55" applyNumberFormat="1" applyFont="1" applyFill="1" applyBorder="1" applyAlignment="1">
      <alignment horizontal="center" vertical="center"/>
    </xf>
    <xf numFmtId="9" fontId="7" fillId="0" borderId="13" xfId="55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" fontId="7" fillId="24" borderId="12" xfId="55" applyNumberFormat="1" applyFont="1" applyFill="1" applyBorder="1" applyAlignment="1">
      <alignment horizontal="center" vertical="center"/>
    </xf>
    <xf numFmtId="1" fontId="7" fillId="0" borderId="14" xfId="55" applyNumberFormat="1" applyFont="1" applyFill="1" applyBorder="1" applyAlignment="1">
      <alignment horizontal="center" vertical="center"/>
    </xf>
    <xf numFmtId="0" fontId="7" fillId="0" borderId="13" xfId="5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0" fontId="7" fillId="24" borderId="12" xfId="55" applyNumberFormat="1" applyFont="1" applyFill="1" applyBorder="1" applyAlignment="1">
      <alignment horizontal="center" vertical="center"/>
    </xf>
    <xf numFmtId="0" fontId="7" fillId="0" borderId="13" xfId="55" applyNumberFormat="1" applyFont="1" applyFill="1" applyBorder="1" applyAlignment="1">
      <alignment horizontal="center" vertical="center"/>
    </xf>
    <xf numFmtId="0" fontId="7" fillId="24" borderId="13" xfId="55" applyNumberFormat="1" applyFont="1" applyFill="1" applyBorder="1" applyAlignment="1">
      <alignment horizontal="center" vertical="center"/>
    </xf>
    <xf numFmtId="1" fontId="6" fillId="0" borderId="12" xfId="55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textRotation="90" wrapText="1"/>
    </xf>
    <xf numFmtId="0" fontId="11" fillId="0" borderId="19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agro6\Local%20Settings\Temporary%20Internet%20Files\Content.IE5\EQIPP5OI\16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4">
          <cell r="E84">
            <v>6731</v>
          </cell>
          <cell r="F84">
            <v>4710</v>
          </cell>
          <cell r="G84">
            <v>8863</v>
          </cell>
          <cell r="H84">
            <v>10110</v>
          </cell>
          <cell r="I84">
            <v>3508</v>
          </cell>
          <cell r="J84">
            <v>7746</v>
          </cell>
          <cell r="K84">
            <v>6211</v>
          </cell>
          <cell r="L84">
            <v>6991</v>
          </cell>
          <cell r="M84">
            <v>5850</v>
          </cell>
          <cell r="N84">
            <v>2517</v>
          </cell>
          <cell r="O84">
            <v>3785</v>
          </cell>
          <cell r="P84">
            <v>6822</v>
          </cell>
          <cell r="Q84">
            <v>8677</v>
          </cell>
          <cell r="R84">
            <v>9751</v>
          </cell>
          <cell r="S84">
            <v>7902</v>
          </cell>
          <cell r="T84">
            <v>5732</v>
          </cell>
          <cell r="U84">
            <v>6350</v>
          </cell>
          <cell r="V84">
            <v>1720</v>
          </cell>
          <cell r="W84">
            <v>5248</v>
          </cell>
          <cell r="X84">
            <v>10046</v>
          </cell>
          <cell r="Y84">
            <v>5450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K192"/>
  <sheetViews>
    <sheetView tabSelected="1" view="pageBreakPreview" zoomScale="70" zoomScaleNormal="85" zoomScaleSheetLayoutView="70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7" sqref="F77"/>
    </sheetView>
  </sheetViews>
  <sheetFormatPr defaultColWidth="9.00390625" defaultRowHeight="12.75" outlineLevelRow="2"/>
  <cols>
    <col min="1" max="1" width="68.00390625" style="5" customWidth="1"/>
    <col min="2" max="2" width="16.375" style="2" hidden="1" customWidth="1"/>
    <col min="3" max="3" width="13.75390625" style="4" customWidth="1"/>
    <col min="4" max="4" width="15.125" style="4" customWidth="1"/>
    <col min="5" max="5" width="15.00390625" style="61" customWidth="1"/>
    <col min="6" max="10" width="13.75390625" style="61" customWidth="1"/>
    <col min="11" max="11" width="14.00390625" style="61" customWidth="1"/>
    <col min="12" max="25" width="13.75390625" style="61" customWidth="1"/>
    <col min="26" max="37" width="9.125" style="61" customWidth="1"/>
    <col min="38" max="16384" width="9.125" style="2" customWidth="1"/>
  </cols>
  <sheetData>
    <row r="1" spans="1:25" ht="26.25">
      <c r="A1" s="1"/>
      <c r="B1" s="1"/>
      <c r="C1" s="6"/>
      <c r="D1" s="6"/>
      <c r="Y1" s="68"/>
    </row>
    <row r="2" spans="1:37" s="3" customFormat="1" ht="39" customHeight="1">
      <c r="A2" s="88" t="s">
        <v>162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3" customFormat="1" ht="0.75" customHeight="1" thickBot="1">
      <c r="A3" s="24"/>
      <c r="B3" s="24"/>
      <c r="C3" s="24"/>
      <c r="D3" s="24"/>
      <c r="E3" s="24"/>
      <c r="F3" s="24"/>
      <c r="G3" s="24" t="s">
        <v>23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 t="s">
        <v>22</v>
      </c>
      <c r="Y3" s="25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4" customFormat="1" ht="21" customHeight="1" thickBot="1">
      <c r="A4" s="89" t="s">
        <v>20</v>
      </c>
      <c r="B4" s="83" t="s">
        <v>161</v>
      </c>
      <c r="C4" s="83" t="s">
        <v>137</v>
      </c>
      <c r="D4" s="83" t="s">
        <v>136</v>
      </c>
      <c r="E4" s="92" t="s">
        <v>24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25" s="11" customFormat="1" ht="120" customHeight="1">
      <c r="A5" s="90"/>
      <c r="B5" s="84"/>
      <c r="C5" s="84"/>
      <c r="D5" s="84"/>
      <c r="E5" s="86" t="s">
        <v>0</v>
      </c>
      <c r="F5" s="86" t="s">
        <v>1</v>
      </c>
      <c r="G5" s="86" t="s">
        <v>2</v>
      </c>
      <c r="H5" s="86" t="s">
        <v>3</v>
      </c>
      <c r="I5" s="86" t="s">
        <v>4</v>
      </c>
      <c r="J5" s="86" t="s">
        <v>5</v>
      </c>
      <c r="K5" s="86" t="s">
        <v>6</v>
      </c>
      <c r="L5" s="86" t="s">
        <v>7</v>
      </c>
      <c r="M5" s="86" t="s">
        <v>8</v>
      </c>
      <c r="N5" s="86" t="s">
        <v>9</v>
      </c>
      <c r="O5" s="86" t="s">
        <v>10</v>
      </c>
      <c r="P5" s="86" t="s">
        <v>11</v>
      </c>
      <c r="Q5" s="86" t="s">
        <v>12</v>
      </c>
      <c r="R5" s="86" t="s">
        <v>13</v>
      </c>
      <c r="S5" s="86" t="s">
        <v>14</v>
      </c>
      <c r="T5" s="86" t="s">
        <v>15</v>
      </c>
      <c r="U5" s="86" t="s">
        <v>16</v>
      </c>
      <c r="V5" s="86" t="s">
        <v>17</v>
      </c>
      <c r="W5" s="86" t="s">
        <v>18</v>
      </c>
      <c r="X5" s="86" t="s">
        <v>19</v>
      </c>
      <c r="Y5" s="86" t="s">
        <v>25</v>
      </c>
    </row>
    <row r="6" spans="1:25" s="11" customFormat="1" ht="51" customHeight="1" thickBot="1">
      <c r="A6" s="91"/>
      <c r="B6" s="85"/>
      <c r="C6" s="85"/>
      <c r="D6" s="85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s="11" customFormat="1" ht="32.25" customHeight="1" hidden="1" outlineLevel="1">
      <c r="A7" s="39" t="s">
        <v>139</v>
      </c>
      <c r="B7" s="39"/>
      <c r="C7" s="17">
        <v>46144</v>
      </c>
      <c r="D7" s="17">
        <v>47438</v>
      </c>
      <c r="E7" s="18">
        <v>2013</v>
      </c>
      <c r="F7" s="18">
        <v>1811</v>
      </c>
      <c r="G7" s="18">
        <v>3709</v>
      </c>
      <c r="H7" s="18">
        <v>2421</v>
      </c>
      <c r="I7" s="18">
        <v>1481</v>
      </c>
      <c r="J7" s="18">
        <v>2156</v>
      </c>
      <c r="K7" s="18">
        <v>2415</v>
      </c>
      <c r="L7" s="18">
        <v>2616</v>
      </c>
      <c r="M7" s="18">
        <v>1869</v>
      </c>
      <c r="N7" s="18">
        <v>1576</v>
      </c>
      <c r="O7" s="18">
        <v>748</v>
      </c>
      <c r="P7" s="18">
        <v>2386</v>
      </c>
      <c r="Q7" s="18">
        <v>2372</v>
      </c>
      <c r="R7" s="18">
        <v>2961</v>
      </c>
      <c r="S7" s="18">
        <v>2875</v>
      </c>
      <c r="T7" s="18">
        <v>1854</v>
      </c>
      <c r="U7" s="18">
        <v>2501</v>
      </c>
      <c r="V7" s="18">
        <v>978</v>
      </c>
      <c r="W7" s="18">
        <v>2415</v>
      </c>
      <c r="X7" s="18">
        <v>3738</v>
      </c>
      <c r="Y7" s="18">
        <v>2544</v>
      </c>
    </row>
    <row r="8" spans="1:25" s="26" customFormat="1" ht="22.5" hidden="1" outlineLevel="1">
      <c r="A8" s="9" t="s">
        <v>128</v>
      </c>
      <c r="B8" s="74"/>
      <c r="C8" s="17">
        <v>49749</v>
      </c>
      <c r="D8" s="17">
        <f>SUM(E8:Y8)</f>
        <v>46606</v>
      </c>
      <c r="E8" s="18">
        <v>1472</v>
      </c>
      <c r="F8" s="18">
        <v>1873</v>
      </c>
      <c r="G8" s="18">
        <v>4152</v>
      </c>
      <c r="H8" s="18">
        <v>2924</v>
      </c>
      <c r="I8" s="18">
        <v>1492</v>
      </c>
      <c r="J8" s="18">
        <v>2408</v>
      </c>
      <c r="K8" s="18">
        <v>1899</v>
      </c>
      <c r="L8" s="18">
        <v>2714</v>
      </c>
      <c r="M8" s="18">
        <v>1869</v>
      </c>
      <c r="N8" s="18">
        <v>1181</v>
      </c>
      <c r="O8" s="18">
        <v>748</v>
      </c>
      <c r="P8" s="18">
        <v>2570</v>
      </c>
      <c r="Q8" s="18">
        <v>2047</v>
      </c>
      <c r="R8" s="18">
        <v>2984</v>
      </c>
      <c r="S8" s="18">
        <v>2692</v>
      </c>
      <c r="T8" s="18">
        <v>1864</v>
      </c>
      <c r="U8" s="18">
        <v>2119</v>
      </c>
      <c r="V8" s="18">
        <v>805</v>
      </c>
      <c r="W8" s="18">
        <v>2418</v>
      </c>
      <c r="X8" s="18">
        <v>3811</v>
      </c>
      <c r="Y8" s="18">
        <v>2564</v>
      </c>
    </row>
    <row r="9" spans="1:25" s="26" customFormat="1" ht="29.25" customHeight="1" hidden="1" outlineLevel="1">
      <c r="A9" s="15" t="s">
        <v>93</v>
      </c>
      <c r="B9" s="75"/>
      <c r="C9" s="40">
        <f aca="true" t="shared" si="0" ref="C9:Y9">C8/C7</f>
        <v>1.078125</v>
      </c>
      <c r="D9" s="40">
        <f t="shared" si="0"/>
        <v>0.9824613179307728</v>
      </c>
      <c r="E9" s="41">
        <f t="shared" si="0"/>
        <v>0.7312468951813215</v>
      </c>
      <c r="F9" s="41">
        <f t="shared" si="0"/>
        <v>1.0342352291551629</v>
      </c>
      <c r="G9" s="41">
        <f t="shared" si="0"/>
        <v>1.119439201941224</v>
      </c>
      <c r="H9" s="41">
        <f t="shared" si="0"/>
        <v>1.2077653862040478</v>
      </c>
      <c r="I9" s="41">
        <f t="shared" si="0"/>
        <v>1.0074274139095205</v>
      </c>
      <c r="J9" s="41">
        <f t="shared" si="0"/>
        <v>1.1168831168831168</v>
      </c>
      <c r="K9" s="41">
        <f t="shared" si="0"/>
        <v>0.7863354037267081</v>
      </c>
      <c r="L9" s="41">
        <f t="shared" si="0"/>
        <v>1.0374617737003058</v>
      </c>
      <c r="M9" s="41">
        <f t="shared" si="0"/>
        <v>1</v>
      </c>
      <c r="N9" s="41">
        <f t="shared" si="0"/>
        <v>0.7493654822335025</v>
      </c>
      <c r="O9" s="41">
        <f t="shared" si="0"/>
        <v>1</v>
      </c>
      <c r="P9" s="41">
        <f t="shared" si="0"/>
        <v>1.077116512992456</v>
      </c>
      <c r="Q9" s="41">
        <f t="shared" si="0"/>
        <v>0.8629848229342327</v>
      </c>
      <c r="R9" s="41">
        <f t="shared" si="0"/>
        <v>1.0077676460655185</v>
      </c>
      <c r="S9" s="41">
        <f t="shared" si="0"/>
        <v>0.9363478260869565</v>
      </c>
      <c r="T9" s="41">
        <f t="shared" si="0"/>
        <v>1.0053937432578208</v>
      </c>
      <c r="U9" s="41">
        <f t="shared" si="0"/>
        <v>0.8472610955617753</v>
      </c>
      <c r="V9" s="41">
        <f t="shared" si="0"/>
        <v>0.8231083844580777</v>
      </c>
      <c r="W9" s="41">
        <f t="shared" si="0"/>
        <v>1.0012422360248447</v>
      </c>
      <c r="X9" s="41">
        <f t="shared" si="0"/>
        <v>1.0195291599785983</v>
      </c>
      <c r="Y9" s="41">
        <f t="shared" si="0"/>
        <v>1.0078616352201257</v>
      </c>
    </row>
    <row r="10" spans="1:25" s="26" customFormat="1" ht="29.25" customHeight="1" hidden="1" outlineLevel="1">
      <c r="A10" s="9" t="s">
        <v>95</v>
      </c>
      <c r="B10" s="74"/>
      <c r="C10" s="17">
        <v>43339</v>
      </c>
      <c r="D10" s="17">
        <f>SUM(E10:Y10)</f>
        <v>40956</v>
      </c>
      <c r="E10" s="18">
        <v>1186</v>
      </c>
      <c r="F10" s="18">
        <v>1456</v>
      </c>
      <c r="G10" s="18">
        <v>3653</v>
      </c>
      <c r="H10" s="18">
        <v>2766</v>
      </c>
      <c r="I10" s="18">
        <v>1426</v>
      </c>
      <c r="J10" s="18">
        <v>2132</v>
      </c>
      <c r="K10" s="18">
        <v>1362</v>
      </c>
      <c r="L10" s="18">
        <v>2420</v>
      </c>
      <c r="M10" s="18">
        <v>1575</v>
      </c>
      <c r="N10" s="18">
        <v>943</v>
      </c>
      <c r="O10" s="18">
        <v>677</v>
      </c>
      <c r="P10" s="18">
        <v>2428</v>
      </c>
      <c r="Q10" s="18">
        <v>1693</v>
      </c>
      <c r="R10" s="18">
        <v>2634</v>
      </c>
      <c r="S10" s="18">
        <v>2493</v>
      </c>
      <c r="T10" s="18">
        <v>1710</v>
      </c>
      <c r="U10" s="18">
        <v>1673</v>
      </c>
      <c r="V10" s="18">
        <v>706</v>
      </c>
      <c r="W10" s="18">
        <v>2230</v>
      </c>
      <c r="X10" s="18">
        <v>3491</v>
      </c>
      <c r="Y10" s="18">
        <v>2302</v>
      </c>
    </row>
    <row r="11" spans="1:25" s="26" customFormat="1" ht="29.25" customHeight="1" hidden="1" outlineLevel="1">
      <c r="A11" s="9" t="s">
        <v>96</v>
      </c>
      <c r="B11" s="74"/>
      <c r="C11" s="38">
        <f aca="true" t="shared" si="1" ref="C11:Y11">C10/C8</f>
        <v>0.8711531890088243</v>
      </c>
      <c r="D11" s="38">
        <f t="shared" si="1"/>
        <v>0.8787709736943741</v>
      </c>
      <c r="E11" s="41">
        <f t="shared" si="1"/>
        <v>0.8057065217391305</v>
      </c>
      <c r="F11" s="41">
        <f t="shared" si="1"/>
        <v>0.7773625200213561</v>
      </c>
      <c r="G11" s="41">
        <f t="shared" si="1"/>
        <v>0.8798169556840078</v>
      </c>
      <c r="H11" s="41">
        <f t="shared" si="1"/>
        <v>0.9459644322845417</v>
      </c>
      <c r="I11" s="41">
        <f t="shared" si="1"/>
        <v>0.9557640750670241</v>
      </c>
      <c r="J11" s="41">
        <f t="shared" si="1"/>
        <v>0.8853820598006644</v>
      </c>
      <c r="K11" s="41">
        <f t="shared" si="1"/>
        <v>0.717219589257504</v>
      </c>
      <c r="L11" s="41">
        <f t="shared" si="1"/>
        <v>0.8916728076639646</v>
      </c>
      <c r="M11" s="41">
        <f t="shared" si="1"/>
        <v>0.8426966292134831</v>
      </c>
      <c r="N11" s="41">
        <f t="shared" si="1"/>
        <v>0.7984758679085521</v>
      </c>
      <c r="O11" s="41">
        <f t="shared" si="1"/>
        <v>0.9050802139037433</v>
      </c>
      <c r="P11" s="41">
        <f t="shared" si="1"/>
        <v>0.9447470817120622</v>
      </c>
      <c r="Q11" s="41">
        <f t="shared" si="1"/>
        <v>0.8270639960918417</v>
      </c>
      <c r="R11" s="41">
        <f t="shared" si="1"/>
        <v>0.8827077747989276</v>
      </c>
      <c r="S11" s="41">
        <f t="shared" si="1"/>
        <v>0.9260772659732541</v>
      </c>
      <c r="T11" s="41">
        <f t="shared" si="1"/>
        <v>0.9173819742489271</v>
      </c>
      <c r="U11" s="41">
        <f t="shared" si="1"/>
        <v>0.7895233600755073</v>
      </c>
      <c r="V11" s="41">
        <f t="shared" si="1"/>
        <v>0.8770186335403727</v>
      </c>
      <c r="W11" s="41">
        <f t="shared" si="1"/>
        <v>0.9222497932175352</v>
      </c>
      <c r="X11" s="41">
        <f t="shared" si="1"/>
        <v>0.9160325373917607</v>
      </c>
      <c r="Y11" s="41">
        <f t="shared" si="1"/>
        <v>0.8978159126365055</v>
      </c>
    </row>
    <row r="12" spans="1:25" s="26" customFormat="1" ht="29.25" customHeight="1" hidden="1" outlineLevel="1">
      <c r="A12" s="15" t="s">
        <v>29</v>
      </c>
      <c r="B12" s="75"/>
      <c r="C12" s="17">
        <v>19232</v>
      </c>
      <c r="D12" s="17">
        <f>SUM(E12:Y12)</f>
        <v>10931</v>
      </c>
      <c r="E12" s="27">
        <v>330</v>
      </c>
      <c r="F12" s="27">
        <v>360</v>
      </c>
      <c r="G12" s="27">
        <v>1100</v>
      </c>
      <c r="H12" s="27">
        <v>1350</v>
      </c>
      <c r="I12" s="27">
        <v>220</v>
      </c>
      <c r="J12" s="27">
        <v>420</v>
      </c>
      <c r="K12" s="27">
        <v>329</v>
      </c>
      <c r="L12" s="27">
        <v>941</v>
      </c>
      <c r="M12" s="27">
        <v>130</v>
      </c>
      <c r="N12" s="27">
        <v>30</v>
      </c>
      <c r="O12" s="27">
        <v>145</v>
      </c>
      <c r="P12" s="27">
        <v>530</v>
      </c>
      <c r="Q12" s="27">
        <v>205</v>
      </c>
      <c r="R12" s="27">
        <v>350</v>
      </c>
      <c r="S12" s="27">
        <v>812</v>
      </c>
      <c r="T12" s="27">
        <v>550</v>
      </c>
      <c r="U12" s="27">
        <v>960</v>
      </c>
      <c r="V12" s="27">
        <v>431</v>
      </c>
      <c r="W12" s="27">
        <v>152</v>
      </c>
      <c r="X12" s="27">
        <v>1500</v>
      </c>
      <c r="Y12" s="27">
        <v>86</v>
      </c>
    </row>
    <row r="13" spans="1:25" s="26" customFormat="1" ht="29.25" customHeight="1" hidden="1" outlineLevel="1">
      <c r="A13" s="15" t="s">
        <v>36</v>
      </c>
      <c r="B13" s="75"/>
      <c r="C13" s="40">
        <f aca="true" t="shared" si="2" ref="C13:Y13">C12/C8</f>
        <v>0.38658063478662885</v>
      </c>
      <c r="D13" s="40">
        <f t="shared" si="2"/>
        <v>0.2345406170879286</v>
      </c>
      <c r="E13" s="41">
        <f t="shared" si="2"/>
        <v>0.22418478260869565</v>
      </c>
      <c r="F13" s="41">
        <f t="shared" si="2"/>
        <v>0.19220501868659903</v>
      </c>
      <c r="G13" s="41">
        <f t="shared" si="2"/>
        <v>0.2649325626204239</v>
      </c>
      <c r="H13" s="41">
        <f t="shared" si="2"/>
        <v>0.46169630642954856</v>
      </c>
      <c r="I13" s="41">
        <f t="shared" si="2"/>
        <v>0.14745308310991956</v>
      </c>
      <c r="J13" s="41">
        <f t="shared" si="2"/>
        <v>0.1744186046511628</v>
      </c>
      <c r="K13" s="41">
        <f t="shared" si="2"/>
        <v>0.1732490784623486</v>
      </c>
      <c r="L13" s="41">
        <f t="shared" si="2"/>
        <v>0.34672070744288874</v>
      </c>
      <c r="M13" s="41">
        <f t="shared" si="2"/>
        <v>0.06955591225254147</v>
      </c>
      <c r="N13" s="41">
        <f t="shared" si="2"/>
        <v>0.02540220152413209</v>
      </c>
      <c r="O13" s="41">
        <f t="shared" si="2"/>
        <v>0.19385026737967914</v>
      </c>
      <c r="P13" s="41">
        <f t="shared" si="2"/>
        <v>0.20622568093385213</v>
      </c>
      <c r="Q13" s="41">
        <f t="shared" si="2"/>
        <v>0.10014655593551539</v>
      </c>
      <c r="R13" s="41">
        <f t="shared" si="2"/>
        <v>0.11729222520107238</v>
      </c>
      <c r="S13" s="41">
        <f t="shared" si="2"/>
        <v>0.3016344725111441</v>
      </c>
      <c r="T13" s="41">
        <f t="shared" si="2"/>
        <v>0.29506437768240346</v>
      </c>
      <c r="U13" s="41">
        <f t="shared" si="2"/>
        <v>0.4530438886267107</v>
      </c>
      <c r="V13" s="41">
        <f t="shared" si="2"/>
        <v>0.5354037267080746</v>
      </c>
      <c r="W13" s="41">
        <f t="shared" si="2"/>
        <v>0.06286186931348221</v>
      </c>
      <c r="X13" s="41">
        <f t="shared" si="2"/>
        <v>0.39359748097612174</v>
      </c>
      <c r="Y13" s="41">
        <f t="shared" si="2"/>
        <v>0.033541341653666144</v>
      </c>
    </row>
    <row r="14" spans="1:25" s="26" customFormat="1" ht="29.25" customHeight="1" hidden="1" outlineLevel="1">
      <c r="A14" s="12" t="s">
        <v>30</v>
      </c>
      <c r="B14" s="12"/>
      <c r="C14" s="17"/>
      <c r="D14" s="17">
        <f>SUM(E14:Y14)</f>
        <v>24722</v>
      </c>
      <c r="E14" s="18">
        <v>0</v>
      </c>
      <c r="F14" s="18">
        <v>2991</v>
      </c>
      <c r="G14" s="18"/>
      <c r="H14" s="18">
        <v>3825</v>
      </c>
      <c r="I14" s="18">
        <v>710</v>
      </c>
      <c r="J14" s="18">
        <v>934</v>
      </c>
      <c r="K14" s="18">
        <v>2618</v>
      </c>
      <c r="L14" s="18">
        <v>6194</v>
      </c>
      <c r="M14" s="18"/>
      <c r="N14" s="18">
        <v>0</v>
      </c>
      <c r="O14" s="18">
        <v>1145</v>
      </c>
      <c r="P14" s="18">
        <v>1897</v>
      </c>
      <c r="Q14" s="18">
        <v>60</v>
      </c>
      <c r="R14" s="18"/>
      <c r="S14" s="18">
        <v>992</v>
      </c>
      <c r="T14" s="18">
        <v>265</v>
      </c>
      <c r="U14" s="18"/>
      <c r="V14" s="18">
        <v>600</v>
      </c>
      <c r="W14" s="18">
        <v>741</v>
      </c>
      <c r="X14" s="18">
        <v>1750</v>
      </c>
      <c r="Y14" s="18"/>
    </row>
    <row r="15" spans="1:25" s="26" customFormat="1" ht="29.25" customHeight="1" hidden="1" outlineLevel="1">
      <c r="A15" s="7" t="s">
        <v>98</v>
      </c>
      <c r="B15" s="7"/>
      <c r="C15" s="17">
        <v>40553</v>
      </c>
      <c r="D15" s="17">
        <f>SUM(E15:Y15)</f>
        <v>22660</v>
      </c>
      <c r="E15" s="18">
        <v>0</v>
      </c>
      <c r="F15" s="18">
        <v>2391</v>
      </c>
      <c r="G15" s="18">
        <v>2100</v>
      </c>
      <c r="H15" s="18">
        <v>3100</v>
      </c>
      <c r="I15" s="18">
        <v>754</v>
      </c>
      <c r="J15" s="18">
        <v>638</v>
      </c>
      <c r="K15" s="18">
        <v>611</v>
      </c>
      <c r="L15" s="18">
        <v>4433</v>
      </c>
      <c r="M15" s="18">
        <v>810</v>
      </c>
      <c r="N15" s="18">
        <v>35</v>
      </c>
      <c r="O15" s="18">
        <v>520</v>
      </c>
      <c r="P15" s="18">
        <v>1840</v>
      </c>
      <c r="Q15" s="18">
        <v>0</v>
      </c>
      <c r="R15" s="18">
        <v>620</v>
      </c>
      <c r="S15" s="18">
        <v>650</v>
      </c>
      <c r="T15" s="18">
        <v>188</v>
      </c>
      <c r="U15" s="18">
        <v>985</v>
      </c>
      <c r="V15" s="18">
        <v>480</v>
      </c>
      <c r="W15" s="18">
        <v>260</v>
      </c>
      <c r="X15" s="18">
        <v>1700</v>
      </c>
      <c r="Y15" s="18">
        <v>545</v>
      </c>
    </row>
    <row r="16" spans="1:25" s="26" customFormat="1" ht="23.25" customHeight="1" hidden="1" outlineLevel="1">
      <c r="A16" s="15" t="s">
        <v>35</v>
      </c>
      <c r="B16" s="75"/>
      <c r="C16" s="42"/>
      <c r="D16" s="17" t="e">
        <f>SUM(E16:Y16)</f>
        <v>#DIV/0!</v>
      </c>
      <c r="E16" s="41" t="e">
        <f aca="true" t="shared" si="3" ref="E16:Y16">E15/E14</f>
        <v>#DIV/0!</v>
      </c>
      <c r="F16" s="41">
        <f t="shared" si="3"/>
        <v>0.7993981945837513</v>
      </c>
      <c r="G16" s="41" t="e">
        <f t="shared" si="3"/>
        <v>#DIV/0!</v>
      </c>
      <c r="H16" s="41">
        <f t="shared" si="3"/>
        <v>0.8104575163398693</v>
      </c>
      <c r="I16" s="41">
        <f t="shared" si="3"/>
        <v>1.0619718309859154</v>
      </c>
      <c r="J16" s="41">
        <f t="shared" si="3"/>
        <v>0.683083511777302</v>
      </c>
      <c r="K16" s="41">
        <f t="shared" si="3"/>
        <v>0.2333842627960275</v>
      </c>
      <c r="L16" s="41">
        <f t="shared" si="3"/>
        <v>0.7156926057474976</v>
      </c>
      <c r="M16" s="41" t="e">
        <f t="shared" si="3"/>
        <v>#DIV/0!</v>
      </c>
      <c r="N16" s="41" t="e">
        <f t="shared" si="3"/>
        <v>#DIV/0!</v>
      </c>
      <c r="O16" s="41">
        <f t="shared" si="3"/>
        <v>0.45414847161572053</v>
      </c>
      <c r="P16" s="41">
        <f t="shared" si="3"/>
        <v>0.9699525566684238</v>
      </c>
      <c r="Q16" s="41">
        <f t="shared" si="3"/>
        <v>0</v>
      </c>
      <c r="R16" s="41" t="e">
        <f t="shared" si="3"/>
        <v>#DIV/0!</v>
      </c>
      <c r="S16" s="41">
        <f t="shared" si="3"/>
        <v>0.655241935483871</v>
      </c>
      <c r="T16" s="41">
        <f t="shared" si="3"/>
        <v>0.7094339622641509</v>
      </c>
      <c r="U16" s="41" t="e">
        <f t="shared" si="3"/>
        <v>#DIV/0!</v>
      </c>
      <c r="V16" s="41">
        <f t="shared" si="3"/>
        <v>0.8</v>
      </c>
      <c r="W16" s="41">
        <f t="shared" si="3"/>
        <v>0.3508771929824561</v>
      </c>
      <c r="X16" s="41">
        <f t="shared" si="3"/>
        <v>0.9714285714285714</v>
      </c>
      <c r="Y16" s="41" t="e">
        <f t="shared" si="3"/>
        <v>#DIV/0!</v>
      </c>
    </row>
    <row r="17" spans="1:25" s="26" customFormat="1" ht="45.75" customHeight="1" hidden="1" outlineLevel="1">
      <c r="A17" s="9" t="s">
        <v>140</v>
      </c>
      <c r="B17" s="74"/>
      <c r="C17" s="17">
        <v>19700</v>
      </c>
      <c r="D17" s="17">
        <f>SUM(E17:Y17)</f>
        <v>16499.9</v>
      </c>
      <c r="E17" s="29">
        <v>832.6</v>
      </c>
      <c r="F17" s="29">
        <v>652.7</v>
      </c>
      <c r="G17" s="29">
        <v>1425.7</v>
      </c>
      <c r="H17" s="29">
        <v>1105.3</v>
      </c>
      <c r="I17" s="29">
        <v>477.3</v>
      </c>
      <c r="J17" s="29">
        <v>987.3</v>
      </c>
      <c r="K17" s="29">
        <v>515.6</v>
      </c>
      <c r="L17" s="29">
        <v>1044.9</v>
      </c>
      <c r="M17" s="29">
        <v>538.2</v>
      </c>
      <c r="N17" s="29">
        <v>438.9</v>
      </c>
      <c r="O17" s="29">
        <v>514.3</v>
      </c>
      <c r="P17" s="29">
        <v>856.1</v>
      </c>
      <c r="Q17" s="29">
        <v>829.8</v>
      </c>
      <c r="R17" s="29">
        <v>742.9</v>
      </c>
      <c r="S17" s="29">
        <v>970.7</v>
      </c>
      <c r="T17" s="29">
        <v>757.2</v>
      </c>
      <c r="U17" s="29">
        <v>703.8</v>
      </c>
      <c r="V17" s="29">
        <v>355.4</v>
      </c>
      <c r="W17" s="29">
        <v>1306.6</v>
      </c>
      <c r="X17" s="29">
        <v>835.9</v>
      </c>
      <c r="Y17" s="29">
        <v>608.7</v>
      </c>
    </row>
    <row r="18" spans="1:25" s="26" customFormat="1" ht="45.75" customHeight="1" hidden="1" outlineLevel="1">
      <c r="A18" s="9" t="s">
        <v>142</v>
      </c>
      <c r="B18" s="74"/>
      <c r="C18" s="17">
        <v>25603.3</v>
      </c>
      <c r="D18" s="17">
        <f>SUM(E18:Y18)+1223</f>
        <v>26304.4</v>
      </c>
      <c r="E18" s="29">
        <v>1058</v>
      </c>
      <c r="F18" s="29">
        <v>909.4</v>
      </c>
      <c r="G18" s="29">
        <v>1650</v>
      </c>
      <c r="H18" s="29">
        <v>2650</v>
      </c>
      <c r="I18" s="29">
        <v>554.1</v>
      </c>
      <c r="J18" s="29">
        <v>1221</v>
      </c>
      <c r="K18" s="29">
        <v>1091</v>
      </c>
      <c r="L18" s="29">
        <v>1832</v>
      </c>
      <c r="M18" s="29">
        <v>995.2</v>
      </c>
      <c r="N18" s="29">
        <v>407.7</v>
      </c>
      <c r="O18" s="29">
        <v>943</v>
      </c>
      <c r="P18" s="29">
        <v>1002</v>
      </c>
      <c r="Q18" s="29">
        <v>1218</v>
      </c>
      <c r="R18" s="29">
        <v>934</v>
      </c>
      <c r="S18" s="29">
        <v>1646</v>
      </c>
      <c r="T18" s="29">
        <v>1723</v>
      </c>
      <c r="U18" s="29">
        <v>960</v>
      </c>
      <c r="V18" s="29">
        <v>303</v>
      </c>
      <c r="W18" s="29">
        <v>1307</v>
      </c>
      <c r="X18" s="29">
        <v>1700</v>
      </c>
      <c r="Y18" s="29">
        <v>977</v>
      </c>
    </row>
    <row r="19" spans="1:25" s="11" customFormat="1" ht="29.25" customHeight="1" hidden="1" outlineLevel="1">
      <c r="A19" s="9" t="s">
        <v>141</v>
      </c>
      <c r="B19" s="74"/>
      <c r="C19" s="17">
        <f aca="true" t="shared" si="4" ref="C19:Y19">C18*0.485</f>
        <v>12417.600499999999</v>
      </c>
      <c r="D19" s="13">
        <f t="shared" si="4"/>
        <v>12757.634</v>
      </c>
      <c r="E19" s="29">
        <f t="shared" si="4"/>
        <v>513.13</v>
      </c>
      <c r="F19" s="29">
        <f t="shared" si="4"/>
        <v>441.05899999999997</v>
      </c>
      <c r="G19" s="29">
        <f t="shared" si="4"/>
        <v>800.25</v>
      </c>
      <c r="H19" s="29">
        <f t="shared" si="4"/>
        <v>1285.25</v>
      </c>
      <c r="I19" s="29">
        <f t="shared" si="4"/>
        <v>268.7385</v>
      </c>
      <c r="J19" s="29">
        <f t="shared" si="4"/>
        <v>592.185</v>
      </c>
      <c r="K19" s="29">
        <f t="shared" si="4"/>
        <v>529.135</v>
      </c>
      <c r="L19" s="29">
        <f t="shared" si="4"/>
        <v>888.52</v>
      </c>
      <c r="M19" s="29">
        <f t="shared" si="4"/>
        <v>482.672</v>
      </c>
      <c r="N19" s="29">
        <f t="shared" si="4"/>
        <v>197.7345</v>
      </c>
      <c r="O19" s="29">
        <f t="shared" si="4"/>
        <v>457.35499999999996</v>
      </c>
      <c r="P19" s="29">
        <f t="shared" si="4"/>
        <v>485.96999999999997</v>
      </c>
      <c r="Q19" s="29">
        <f t="shared" si="4"/>
        <v>590.73</v>
      </c>
      <c r="R19" s="29">
        <f t="shared" si="4"/>
        <v>452.99</v>
      </c>
      <c r="S19" s="29">
        <f t="shared" si="4"/>
        <v>798.31</v>
      </c>
      <c r="T19" s="29">
        <f t="shared" si="4"/>
        <v>835.655</v>
      </c>
      <c r="U19" s="29">
        <f t="shared" si="4"/>
        <v>465.59999999999997</v>
      </c>
      <c r="V19" s="29">
        <f t="shared" si="4"/>
        <v>146.95499999999998</v>
      </c>
      <c r="W19" s="29">
        <f t="shared" si="4"/>
        <v>633.895</v>
      </c>
      <c r="X19" s="29">
        <f t="shared" si="4"/>
        <v>824.5</v>
      </c>
      <c r="Y19" s="29">
        <f t="shared" si="4"/>
        <v>473.84499999999997</v>
      </c>
    </row>
    <row r="20" spans="1:25" s="11" customFormat="1" ht="29.25" customHeight="1" hidden="1" outlineLevel="1">
      <c r="A20" s="7" t="s">
        <v>94</v>
      </c>
      <c r="B20" s="7"/>
      <c r="C20" s="40">
        <f>C19/C17</f>
        <v>0.6303350507614213</v>
      </c>
      <c r="D20" s="40">
        <f>D19/D17</f>
        <v>0.7731946254219721</v>
      </c>
      <c r="E20" s="41">
        <f aca="true" t="shared" si="5" ref="E20:Y20">E19/E17</f>
        <v>0.6162983425414365</v>
      </c>
      <c r="F20" s="41">
        <f t="shared" si="5"/>
        <v>0.6757453654052397</v>
      </c>
      <c r="G20" s="41">
        <f t="shared" si="5"/>
        <v>0.5613032194711369</v>
      </c>
      <c r="H20" s="41">
        <f t="shared" si="5"/>
        <v>1.1628064778793088</v>
      </c>
      <c r="I20" s="41">
        <f t="shared" si="5"/>
        <v>0.5630389692017599</v>
      </c>
      <c r="J20" s="41">
        <f t="shared" si="5"/>
        <v>0.5998024916438772</v>
      </c>
      <c r="K20" s="41">
        <f t="shared" si="5"/>
        <v>1.0262509697439874</v>
      </c>
      <c r="L20" s="41">
        <f t="shared" si="5"/>
        <v>0.8503397454301846</v>
      </c>
      <c r="M20" s="41">
        <f t="shared" si="5"/>
        <v>0.896826458565589</v>
      </c>
      <c r="N20" s="41">
        <f t="shared" si="5"/>
        <v>0.4505228981544771</v>
      </c>
      <c r="O20" s="41">
        <f t="shared" si="5"/>
        <v>0.8892766867587012</v>
      </c>
      <c r="P20" s="41">
        <f t="shared" si="5"/>
        <v>0.5676556477047073</v>
      </c>
      <c r="Q20" s="41">
        <f t="shared" si="5"/>
        <v>0.7118944323933478</v>
      </c>
      <c r="R20" s="41">
        <f t="shared" si="5"/>
        <v>0.6097590523623637</v>
      </c>
      <c r="S20" s="41">
        <f t="shared" si="5"/>
        <v>0.8224065107654269</v>
      </c>
      <c r="T20" s="41">
        <f t="shared" si="5"/>
        <v>1.1036119915478075</v>
      </c>
      <c r="U20" s="41">
        <f t="shared" si="5"/>
        <v>0.6615515771526002</v>
      </c>
      <c r="V20" s="41">
        <f t="shared" si="5"/>
        <v>0.4134918401800788</v>
      </c>
      <c r="W20" s="41">
        <f t="shared" si="5"/>
        <v>0.48514847696311036</v>
      </c>
      <c r="X20" s="41">
        <f t="shared" si="5"/>
        <v>0.9863620050245245</v>
      </c>
      <c r="Y20" s="41">
        <f t="shared" si="5"/>
        <v>0.7784540824708394</v>
      </c>
    </row>
    <row r="21" spans="1:25" s="26" customFormat="1" ht="29.25" customHeight="1" hidden="1">
      <c r="A21" s="43" t="s">
        <v>33</v>
      </c>
      <c r="B21" s="76"/>
      <c r="C21" s="13">
        <v>117029</v>
      </c>
      <c r="D21" s="13">
        <f>SUM(E21:Y21)</f>
        <v>119349</v>
      </c>
      <c r="E21" s="14">
        <v>9254</v>
      </c>
      <c r="F21" s="14">
        <v>3753</v>
      </c>
      <c r="G21" s="14">
        <v>7000</v>
      </c>
      <c r="H21" s="14">
        <v>7060</v>
      </c>
      <c r="I21" s="14">
        <v>3633</v>
      </c>
      <c r="J21" s="14">
        <v>7150</v>
      </c>
      <c r="K21" s="14">
        <v>4103</v>
      </c>
      <c r="L21" s="14">
        <v>5806</v>
      </c>
      <c r="M21" s="14">
        <v>4569</v>
      </c>
      <c r="N21" s="14">
        <v>2983</v>
      </c>
      <c r="O21" s="14">
        <v>3510</v>
      </c>
      <c r="P21" s="14">
        <v>6610</v>
      </c>
      <c r="Q21" s="14">
        <v>8550</v>
      </c>
      <c r="R21" s="14">
        <v>6015</v>
      </c>
      <c r="S21" s="14">
        <v>7500</v>
      </c>
      <c r="T21" s="14">
        <v>6600</v>
      </c>
      <c r="U21" s="14">
        <v>3500</v>
      </c>
      <c r="V21" s="14">
        <v>2500</v>
      </c>
      <c r="W21" s="14">
        <v>6998</v>
      </c>
      <c r="X21" s="14">
        <v>7502</v>
      </c>
      <c r="Y21" s="14">
        <v>4753</v>
      </c>
    </row>
    <row r="22" spans="1:25" s="26" customFormat="1" ht="29.25" customHeight="1" hidden="1">
      <c r="A22" s="8" t="s">
        <v>27</v>
      </c>
      <c r="B22" s="77"/>
      <c r="C22" s="13">
        <v>74530</v>
      </c>
      <c r="D22" s="13">
        <f>SUM(E22:Y22)</f>
        <v>13249</v>
      </c>
      <c r="E22" s="20">
        <v>0</v>
      </c>
      <c r="F22" s="20">
        <v>655</v>
      </c>
      <c r="G22" s="20">
        <v>1970</v>
      </c>
      <c r="H22" s="20">
        <v>510</v>
      </c>
      <c r="I22" s="20">
        <v>648</v>
      </c>
      <c r="J22" s="20">
        <v>480</v>
      </c>
      <c r="K22" s="20">
        <v>212</v>
      </c>
      <c r="L22" s="20">
        <v>1180</v>
      </c>
      <c r="M22" s="20">
        <v>15</v>
      </c>
      <c r="N22" s="20">
        <v>363</v>
      </c>
      <c r="O22" s="20">
        <v>352</v>
      </c>
      <c r="P22" s="20">
        <v>485</v>
      </c>
      <c r="Q22" s="20">
        <v>0</v>
      </c>
      <c r="R22" s="20">
        <v>180</v>
      </c>
      <c r="S22" s="20">
        <v>0</v>
      </c>
      <c r="T22" s="20">
        <v>2127</v>
      </c>
      <c r="U22" s="20">
        <v>930</v>
      </c>
      <c r="V22" s="20">
        <v>325</v>
      </c>
      <c r="W22" s="20">
        <v>1143</v>
      </c>
      <c r="X22" s="20">
        <v>1400</v>
      </c>
      <c r="Y22" s="20">
        <v>274</v>
      </c>
    </row>
    <row r="23" spans="1:25" s="26" customFormat="1" ht="29.25" customHeight="1" hidden="1">
      <c r="A23" s="8" t="s">
        <v>26</v>
      </c>
      <c r="B23" s="8"/>
      <c r="C23" s="19">
        <f aca="true" t="shared" si="6" ref="C23:Y23">C22/C21</f>
        <v>0.6368506951268489</v>
      </c>
      <c r="D23" s="45">
        <f t="shared" si="6"/>
        <v>0.11101056565199541</v>
      </c>
      <c r="E23" s="46">
        <f t="shared" si="6"/>
        <v>0</v>
      </c>
      <c r="F23" s="46">
        <f t="shared" si="6"/>
        <v>0.17452704503064215</v>
      </c>
      <c r="G23" s="46">
        <f t="shared" si="6"/>
        <v>0.2814285714285714</v>
      </c>
      <c r="H23" s="46">
        <f t="shared" si="6"/>
        <v>0.07223796033994334</v>
      </c>
      <c r="I23" s="46">
        <f t="shared" si="6"/>
        <v>0.17836498761354252</v>
      </c>
      <c r="J23" s="46">
        <f t="shared" si="6"/>
        <v>0.06713286713286713</v>
      </c>
      <c r="K23" s="46">
        <f t="shared" si="6"/>
        <v>0.05166951011455033</v>
      </c>
      <c r="L23" s="46">
        <f t="shared" si="6"/>
        <v>0.20323802962452636</v>
      </c>
      <c r="M23" s="46">
        <f t="shared" si="6"/>
        <v>0.003282994090610637</v>
      </c>
      <c r="N23" s="46">
        <f t="shared" si="6"/>
        <v>0.1216895742541066</v>
      </c>
      <c r="O23" s="46">
        <f t="shared" si="6"/>
        <v>0.10028490028490028</v>
      </c>
      <c r="P23" s="46">
        <f t="shared" si="6"/>
        <v>0.07337367624810892</v>
      </c>
      <c r="Q23" s="46">
        <f>Q22/Q21</f>
        <v>0</v>
      </c>
      <c r="R23" s="46">
        <f t="shared" si="6"/>
        <v>0.029925187032418952</v>
      </c>
      <c r="S23" s="46">
        <f t="shared" si="6"/>
        <v>0</v>
      </c>
      <c r="T23" s="46">
        <f t="shared" si="6"/>
        <v>0.32227272727272727</v>
      </c>
      <c r="U23" s="46">
        <f t="shared" si="6"/>
        <v>0.26571428571428574</v>
      </c>
      <c r="V23" s="46">
        <f t="shared" si="6"/>
        <v>0.13</v>
      </c>
      <c r="W23" s="46">
        <f t="shared" si="6"/>
        <v>0.16333238068019434</v>
      </c>
      <c r="X23" s="46">
        <f t="shared" si="6"/>
        <v>0.18661690215942414</v>
      </c>
      <c r="Y23" s="46">
        <f t="shared" si="6"/>
        <v>0.057647801388596674</v>
      </c>
    </row>
    <row r="24" spans="1:25" s="26" customFormat="1" ht="29.25" customHeight="1" hidden="1">
      <c r="A24" s="8" t="s">
        <v>38</v>
      </c>
      <c r="B24" s="77"/>
      <c r="C24" s="13">
        <v>52981</v>
      </c>
      <c r="D24" s="30">
        <f>SUM(E24:Y24)</f>
        <v>1280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1180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100</v>
      </c>
      <c r="W24" s="20">
        <v>0</v>
      </c>
      <c r="X24" s="20">
        <v>0</v>
      </c>
      <c r="Y24" s="20">
        <v>0</v>
      </c>
    </row>
    <row r="25" spans="1:25" s="26" customFormat="1" ht="29.25" customHeight="1" hidden="1">
      <c r="A25" s="8" t="s">
        <v>121</v>
      </c>
      <c r="B25" s="77"/>
      <c r="C25" s="40">
        <f>C24/C22</f>
        <v>0.7108681068026298</v>
      </c>
      <c r="D25" s="30" t="e">
        <f>SUM(E25:Y25)</f>
        <v>#DIV/0!</v>
      </c>
      <c r="E25" s="41" t="e">
        <f aca="true" t="shared" si="7" ref="E25:Y25">E24/E22</f>
        <v>#DIV/0!</v>
      </c>
      <c r="F25" s="41">
        <f t="shared" si="7"/>
        <v>0</v>
      </c>
      <c r="G25" s="41">
        <f t="shared" si="7"/>
        <v>0</v>
      </c>
      <c r="H25" s="41">
        <f t="shared" si="7"/>
        <v>0</v>
      </c>
      <c r="I25" s="41">
        <f t="shared" si="7"/>
        <v>0</v>
      </c>
      <c r="J25" s="41">
        <f t="shared" si="7"/>
        <v>0</v>
      </c>
      <c r="K25" s="41">
        <f t="shared" si="7"/>
        <v>0</v>
      </c>
      <c r="L25" s="41">
        <f t="shared" si="7"/>
        <v>1</v>
      </c>
      <c r="M25" s="41">
        <f t="shared" si="7"/>
        <v>0</v>
      </c>
      <c r="N25" s="41">
        <f t="shared" si="7"/>
        <v>0</v>
      </c>
      <c r="O25" s="41">
        <f t="shared" si="7"/>
        <v>0</v>
      </c>
      <c r="P25" s="41">
        <f t="shared" si="7"/>
        <v>0</v>
      </c>
      <c r="Q25" s="41" t="e">
        <f t="shared" si="7"/>
        <v>#DIV/0!</v>
      </c>
      <c r="R25" s="41">
        <f t="shared" si="7"/>
        <v>0</v>
      </c>
      <c r="S25" s="41" t="e">
        <f t="shared" si="7"/>
        <v>#DIV/0!</v>
      </c>
      <c r="T25" s="41">
        <f t="shared" si="7"/>
        <v>0</v>
      </c>
      <c r="U25" s="41">
        <f t="shared" si="7"/>
        <v>0</v>
      </c>
      <c r="V25" s="41">
        <f t="shared" si="7"/>
        <v>0.3076923076923077</v>
      </c>
      <c r="W25" s="41">
        <f t="shared" si="7"/>
        <v>0</v>
      </c>
      <c r="X25" s="41">
        <f t="shared" si="7"/>
        <v>0</v>
      </c>
      <c r="Y25" s="41">
        <f t="shared" si="7"/>
        <v>0</v>
      </c>
    </row>
    <row r="26" spans="1:25" s="26" customFormat="1" ht="29.25" customHeight="1" hidden="1">
      <c r="A26" s="8" t="s">
        <v>88</v>
      </c>
      <c r="B26" s="77"/>
      <c r="C26" s="40"/>
      <c r="D26" s="30">
        <f>SUM(E26:Y26)</f>
        <v>8423</v>
      </c>
      <c r="E26" s="20">
        <v>100</v>
      </c>
      <c r="F26" s="20">
        <v>0</v>
      </c>
      <c r="G26" s="20">
        <v>281</v>
      </c>
      <c r="H26" s="20">
        <v>680</v>
      </c>
      <c r="I26" s="20">
        <v>358</v>
      </c>
      <c r="J26" s="20">
        <v>50</v>
      </c>
      <c r="K26" s="20">
        <v>0</v>
      </c>
      <c r="L26" s="20">
        <v>186</v>
      </c>
      <c r="M26" s="20">
        <v>800</v>
      </c>
      <c r="N26" s="20">
        <v>130</v>
      </c>
      <c r="O26" s="20">
        <v>65</v>
      </c>
      <c r="P26" s="20">
        <v>374</v>
      </c>
      <c r="Q26" s="20">
        <v>149</v>
      </c>
      <c r="R26" s="20">
        <v>670</v>
      </c>
      <c r="S26" s="20">
        <v>712</v>
      </c>
      <c r="T26" s="20">
        <v>300</v>
      </c>
      <c r="U26" s="20">
        <v>413</v>
      </c>
      <c r="V26" s="20">
        <v>660</v>
      </c>
      <c r="W26" s="20">
        <v>302</v>
      </c>
      <c r="X26" s="20">
        <v>2000</v>
      </c>
      <c r="Y26" s="20">
        <v>193</v>
      </c>
    </row>
    <row r="27" spans="1:25" s="26" customFormat="1" ht="43.5" customHeight="1" hidden="1">
      <c r="A27" s="9" t="s">
        <v>143</v>
      </c>
      <c r="B27" s="74"/>
      <c r="C27" s="13">
        <v>136071</v>
      </c>
      <c r="D27" s="13">
        <f>SUM(E27:Y27)</f>
        <v>113767</v>
      </c>
      <c r="E27" s="28">
        <v>2133</v>
      </c>
      <c r="F27" s="28">
        <v>3590</v>
      </c>
      <c r="G27" s="28">
        <v>6467</v>
      </c>
      <c r="H27" s="28">
        <v>8993</v>
      </c>
      <c r="I27" s="28">
        <v>4717</v>
      </c>
      <c r="J27" s="28">
        <v>7817</v>
      </c>
      <c r="K27" s="28">
        <v>3398</v>
      </c>
      <c r="L27" s="28">
        <v>5100</v>
      </c>
      <c r="M27" s="28">
        <v>6440</v>
      </c>
      <c r="N27" s="28">
        <v>6895</v>
      </c>
      <c r="O27" s="28">
        <v>4312</v>
      </c>
      <c r="P27" s="28">
        <v>7355</v>
      </c>
      <c r="Q27" s="28">
        <v>5960</v>
      </c>
      <c r="R27" s="28">
        <v>4277</v>
      </c>
      <c r="S27" s="28">
        <v>3544</v>
      </c>
      <c r="T27" s="28">
        <v>6867</v>
      </c>
      <c r="U27" s="28">
        <v>2365</v>
      </c>
      <c r="V27" s="28">
        <v>2437</v>
      </c>
      <c r="W27" s="28">
        <v>11564</v>
      </c>
      <c r="X27" s="28">
        <v>6240</v>
      </c>
      <c r="Y27" s="28">
        <v>3296</v>
      </c>
    </row>
    <row r="28" spans="1:25" s="26" customFormat="1" ht="29.25" customHeight="1" hidden="1">
      <c r="A28" s="15" t="s">
        <v>31</v>
      </c>
      <c r="B28" s="75"/>
      <c r="C28" s="13"/>
      <c r="D28" s="13">
        <f>SUM(E28:Y28)</f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>
        <v>0</v>
      </c>
      <c r="P28" s="28">
        <v>0</v>
      </c>
      <c r="Q28" s="28"/>
      <c r="R28" s="28">
        <v>0</v>
      </c>
      <c r="S28" s="28">
        <v>0</v>
      </c>
      <c r="T28" s="28"/>
      <c r="U28" s="28"/>
      <c r="V28" s="28"/>
      <c r="W28" s="28"/>
      <c r="X28" s="28"/>
      <c r="Y28" s="28"/>
    </row>
    <row r="29" spans="1:25" s="26" customFormat="1" ht="29.25" customHeight="1" hidden="1">
      <c r="A29" s="7" t="s">
        <v>26</v>
      </c>
      <c r="B29" s="7"/>
      <c r="C29" s="19">
        <f>C28/C27</f>
        <v>0</v>
      </c>
      <c r="D29" s="19">
        <f>D28/D27</f>
        <v>0</v>
      </c>
      <c r="E29" s="47">
        <f>E28/E27</f>
        <v>0</v>
      </c>
      <c r="F29" s="47">
        <f aca="true" t="shared" si="8" ref="F29:Y29">F28/F27</f>
        <v>0</v>
      </c>
      <c r="G29" s="47">
        <f t="shared" si="8"/>
        <v>0</v>
      </c>
      <c r="H29" s="47">
        <f t="shared" si="8"/>
        <v>0</v>
      </c>
      <c r="I29" s="47">
        <f t="shared" si="8"/>
        <v>0</v>
      </c>
      <c r="J29" s="47">
        <f t="shared" si="8"/>
        <v>0</v>
      </c>
      <c r="K29" s="47">
        <f t="shared" si="8"/>
        <v>0</v>
      </c>
      <c r="L29" s="47">
        <f t="shared" si="8"/>
        <v>0</v>
      </c>
      <c r="M29" s="47">
        <f t="shared" si="8"/>
        <v>0</v>
      </c>
      <c r="N29" s="47">
        <f t="shared" si="8"/>
        <v>0</v>
      </c>
      <c r="O29" s="47">
        <f t="shared" si="8"/>
        <v>0</v>
      </c>
      <c r="P29" s="47">
        <f t="shared" si="8"/>
        <v>0</v>
      </c>
      <c r="Q29" s="47">
        <f t="shared" si="8"/>
        <v>0</v>
      </c>
      <c r="R29" s="47">
        <f t="shared" si="8"/>
        <v>0</v>
      </c>
      <c r="S29" s="47">
        <f t="shared" si="8"/>
        <v>0</v>
      </c>
      <c r="T29" s="47">
        <f t="shared" si="8"/>
        <v>0</v>
      </c>
      <c r="U29" s="47">
        <f t="shared" si="8"/>
        <v>0</v>
      </c>
      <c r="V29" s="47">
        <f t="shared" si="8"/>
        <v>0</v>
      </c>
      <c r="W29" s="47">
        <f t="shared" si="8"/>
        <v>0</v>
      </c>
      <c r="X29" s="47">
        <f t="shared" si="8"/>
        <v>0</v>
      </c>
      <c r="Y29" s="47">
        <f t="shared" si="8"/>
        <v>0</v>
      </c>
    </row>
    <row r="30" spans="1:25" s="26" customFormat="1" ht="29.25" customHeight="1" hidden="1">
      <c r="A30" s="15" t="s">
        <v>102</v>
      </c>
      <c r="B30" s="75"/>
      <c r="C30" s="13">
        <v>34241</v>
      </c>
      <c r="D30" s="13">
        <f>SUM(E30:Y30)</f>
        <v>76235</v>
      </c>
      <c r="E30" s="20">
        <v>7874</v>
      </c>
      <c r="F30" s="20">
        <v>2505</v>
      </c>
      <c r="G30" s="20">
        <v>2886</v>
      </c>
      <c r="H30" s="20">
        <v>6145</v>
      </c>
      <c r="I30" s="20">
        <v>1588</v>
      </c>
      <c r="J30" s="20">
        <v>4125</v>
      </c>
      <c r="K30" s="20">
        <v>3029</v>
      </c>
      <c r="L30" s="20">
        <v>1175</v>
      </c>
      <c r="M30" s="20">
        <v>2073</v>
      </c>
      <c r="N30" s="20">
        <v>2173</v>
      </c>
      <c r="O30" s="20">
        <v>2830</v>
      </c>
      <c r="P30" s="20">
        <v>3100</v>
      </c>
      <c r="Q30" s="20">
        <v>7020</v>
      </c>
      <c r="R30" s="20">
        <v>5814</v>
      </c>
      <c r="S30" s="20">
        <v>5210</v>
      </c>
      <c r="T30" s="20">
        <v>3344</v>
      </c>
      <c r="U30" s="20">
        <v>2850</v>
      </c>
      <c r="V30" s="20">
        <v>1885</v>
      </c>
      <c r="W30" s="20">
        <v>3804</v>
      </c>
      <c r="X30" s="20">
        <v>3115</v>
      </c>
      <c r="Y30" s="20">
        <v>3690</v>
      </c>
    </row>
    <row r="31" spans="1:25" s="26" customFormat="1" ht="29.25" customHeight="1" hidden="1">
      <c r="A31" s="7" t="s">
        <v>34</v>
      </c>
      <c r="B31" s="7"/>
      <c r="C31" s="21">
        <f>C30/C21</f>
        <v>0.29258559844141196</v>
      </c>
      <c r="D31" s="21">
        <f>D30/D21</f>
        <v>0.6387569229737995</v>
      </c>
      <c r="E31" s="22">
        <f aca="true" t="shared" si="9" ref="E31:Y31">E30/E21</f>
        <v>0.8508752971687918</v>
      </c>
      <c r="F31" s="22">
        <f t="shared" si="9"/>
        <v>0.6674660271782574</v>
      </c>
      <c r="G31" s="22">
        <f t="shared" si="9"/>
        <v>0.4122857142857143</v>
      </c>
      <c r="H31" s="22">
        <f t="shared" si="9"/>
        <v>0.8703966005665722</v>
      </c>
      <c r="I31" s="22">
        <f t="shared" si="9"/>
        <v>0.4371043214973851</v>
      </c>
      <c r="J31" s="22">
        <f t="shared" si="9"/>
        <v>0.5769230769230769</v>
      </c>
      <c r="K31" s="22">
        <f t="shared" si="9"/>
        <v>0.7382403119668535</v>
      </c>
      <c r="L31" s="22">
        <f t="shared" si="9"/>
        <v>0.202376851532897</v>
      </c>
      <c r="M31" s="22">
        <f t="shared" si="9"/>
        <v>0.45370978332239004</v>
      </c>
      <c r="N31" s="22">
        <f t="shared" si="9"/>
        <v>0.72846128059001</v>
      </c>
      <c r="O31" s="22">
        <f t="shared" si="9"/>
        <v>0.8062678062678063</v>
      </c>
      <c r="P31" s="22">
        <f t="shared" si="9"/>
        <v>0.4689863842662632</v>
      </c>
      <c r="Q31" s="22">
        <f t="shared" si="9"/>
        <v>0.8210526315789474</v>
      </c>
      <c r="R31" s="22">
        <f t="shared" si="9"/>
        <v>0.9665835411471322</v>
      </c>
      <c r="S31" s="22">
        <f t="shared" si="9"/>
        <v>0.6946666666666667</v>
      </c>
      <c r="T31" s="22">
        <f t="shared" si="9"/>
        <v>0.5066666666666667</v>
      </c>
      <c r="U31" s="22">
        <f t="shared" si="9"/>
        <v>0.8142857142857143</v>
      </c>
      <c r="V31" s="22">
        <f t="shared" si="9"/>
        <v>0.754</v>
      </c>
      <c r="W31" s="22">
        <f t="shared" si="9"/>
        <v>0.5435838811088882</v>
      </c>
      <c r="X31" s="22">
        <f t="shared" si="9"/>
        <v>0.4152226073047187</v>
      </c>
      <c r="Y31" s="22">
        <f t="shared" si="9"/>
        <v>0.7763517778245319</v>
      </c>
    </row>
    <row r="32" spans="1:25" s="26" customFormat="1" ht="29.25" customHeight="1" hidden="1" outlineLevel="1">
      <c r="A32" s="15" t="s">
        <v>119</v>
      </c>
      <c r="B32" s="75"/>
      <c r="C32" s="13">
        <v>26839</v>
      </c>
      <c r="D32" s="13">
        <f>SUM(E32:Y32)</f>
        <v>24031</v>
      </c>
      <c r="E32" s="20">
        <v>250</v>
      </c>
      <c r="F32" s="20">
        <v>2330</v>
      </c>
      <c r="G32" s="20">
        <v>625</v>
      </c>
      <c r="H32" s="20">
        <v>1398</v>
      </c>
      <c r="I32" s="20">
        <v>937</v>
      </c>
      <c r="J32" s="20">
        <v>921</v>
      </c>
      <c r="K32" s="20">
        <v>735</v>
      </c>
      <c r="L32" s="20">
        <v>1017</v>
      </c>
      <c r="M32" s="20">
        <v>659</v>
      </c>
      <c r="N32" s="20">
        <v>490</v>
      </c>
      <c r="O32" s="20">
        <v>140</v>
      </c>
      <c r="P32" s="20">
        <v>1437</v>
      </c>
      <c r="Q32" s="20"/>
      <c r="R32" s="20">
        <v>2438</v>
      </c>
      <c r="S32" s="20">
        <v>1259</v>
      </c>
      <c r="T32" s="20">
        <v>2477</v>
      </c>
      <c r="U32" s="20">
        <v>420</v>
      </c>
      <c r="V32" s="20">
        <v>1491</v>
      </c>
      <c r="W32" s="20">
        <v>1587</v>
      </c>
      <c r="X32" s="20">
        <v>2600</v>
      </c>
      <c r="Y32" s="20">
        <v>820</v>
      </c>
    </row>
    <row r="33" spans="1:25" s="26" customFormat="1" ht="29.25" customHeight="1" hidden="1" outlineLevel="1">
      <c r="A33" s="15" t="s">
        <v>34</v>
      </c>
      <c r="B33" s="15"/>
      <c r="C33" s="21">
        <f aca="true" t="shared" si="10" ref="C33:Y33">C32/C27</f>
        <v>0.19724261598724196</v>
      </c>
      <c r="D33" s="21">
        <f t="shared" si="10"/>
        <v>0.21122997002645758</v>
      </c>
      <c r="E33" s="22">
        <f t="shared" si="10"/>
        <v>0.11720581340834506</v>
      </c>
      <c r="F33" s="22">
        <f t="shared" si="10"/>
        <v>0.649025069637883</v>
      </c>
      <c r="G33" s="22">
        <f t="shared" si="10"/>
        <v>0.09664450286067729</v>
      </c>
      <c r="H33" s="22">
        <f t="shared" si="10"/>
        <v>0.15545424218836873</v>
      </c>
      <c r="I33" s="22">
        <f t="shared" si="10"/>
        <v>0.19864320542717828</v>
      </c>
      <c r="J33" s="22">
        <f t="shared" si="10"/>
        <v>0.1178201356018933</v>
      </c>
      <c r="K33" s="22">
        <f t="shared" si="10"/>
        <v>0.2163037080635668</v>
      </c>
      <c r="L33" s="22">
        <f t="shared" si="10"/>
        <v>0.19941176470588234</v>
      </c>
      <c r="M33" s="22">
        <f t="shared" si="10"/>
        <v>0.10232919254658385</v>
      </c>
      <c r="N33" s="22">
        <f t="shared" si="10"/>
        <v>0.07106598984771574</v>
      </c>
      <c r="O33" s="22">
        <f t="shared" si="10"/>
        <v>0.032467532467532464</v>
      </c>
      <c r="P33" s="22">
        <f t="shared" si="10"/>
        <v>0.1953772943575799</v>
      </c>
      <c r="Q33" s="22">
        <f t="shared" si="10"/>
        <v>0</v>
      </c>
      <c r="R33" s="22">
        <f t="shared" si="10"/>
        <v>0.5700257189618891</v>
      </c>
      <c r="S33" s="22">
        <f t="shared" si="10"/>
        <v>0.3552483069977427</v>
      </c>
      <c r="T33" s="22">
        <f t="shared" si="10"/>
        <v>0.36071064511431483</v>
      </c>
      <c r="U33" s="22">
        <f t="shared" si="10"/>
        <v>0.17758985200845667</v>
      </c>
      <c r="V33" s="22">
        <f t="shared" si="10"/>
        <v>0.6118178087812884</v>
      </c>
      <c r="W33" s="22">
        <f t="shared" si="10"/>
        <v>0.13723625043237633</v>
      </c>
      <c r="X33" s="22">
        <f t="shared" si="10"/>
        <v>0.4166666666666667</v>
      </c>
      <c r="Y33" s="22">
        <f t="shared" si="10"/>
        <v>0.2487864077669903</v>
      </c>
    </row>
    <row r="34" spans="1:25" s="26" customFormat="1" ht="29.25" customHeight="1" hidden="1" outlineLevel="1">
      <c r="A34" s="8" t="s">
        <v>103</v>
      </c>
      <c r="B34" s="77"/>
      <c r="C34" s="13">
        <v>36924</v>
      </c>
      <c r="D34" s="13">
        <f>SUM(E34:Y34)</f>
        <v>58348</v>
      </c>
      <c r="E34" s="20">
        <v>2990</v>
      </c>
      <c r="F34" s="20">
        <v>320</v>
      </c>
      <c r="G34" s="20">
        <v>472</v>
      </c>
      <c r="H34" s="20">
        <v>1500</v>
      </c>
      <c r="I34" s="20">
        <v>77</v>
      </c>
      <c r="J34" s="20">
        <v>6018</v>
      </c>
      <c r="K34" s="20">
        <v>2205</v>
      </c>
      <c r="L34" s="20">
        <v>813</v>
      </c>
      <c r="M34" s="20">
        <v>3291</v>
      </c>
      <c r="N34" s="20">
        <v>2023</v>
      </c>
      <c r="O34" s="20">
        <v>2450</v>
      </c>
      <c r="P34" s="20">
        <v>2015</v>
      </c>
      <c r="Q34" s="20">
        <v>7290</v>
      </c>
      <c r="R34" s="20">
        <v>4610</v>
      </c>
      <c r="S34" s="20">
        <v>7500</v>
      </c>
      <c r="T34" s="20">
        <v>2832</v>
      </c>
      <c r="U34" s="20">
        <v>2850</v>
      </c>
      <c r="V34" s="20">
        <v>780</v>
      </c>
      <c r="W34" s="20">
        <v>2012</v>
      </c>
      <c r="X34" s="20">
        <v>3400</v>
      </c>
      <c r="Y34" s="20">
        <v>2900</v>
      </c>
    </row>
    <row r="35" spans="1:25" s="26" customFormat="1" ht="29.25" customHeight="1" hidden="1" outlineLevel="1">
      <c r="A35" s="7" t="s">
        <v>34</v>
      </c>
      <c r="B35" s="7"/>
      <c r="C35" s="19">
        <f>C34/C21</f>
        <v>0.3155115398747319</v>
      </c>
      <c r="D35" s="19">
        <f>D34/D21</f>
        <v>0.48888553737358503</v>
      </c>
      <c r="E35" s="47">
        <f aca="true" t="shared" si="11" ref="E35:Y35">E34/E21</f>
        <v>0.32310352280095095</v>
      </c>
      <c r="F35" s="47">
        <f t="shared" si="11"/>
        <v>0.08526512123634426</v>
      </c>
      <c r="G35" s="47">
        <f t="shared" si="11"/>
        <v>0.06742857142857143</v>
      </c>
      <c r="H35" s="47">
        <f t="shared" si="11"/>
        <v>0.21246458923512748</v>
      </c>
      <c r="I35" s="47">
        <f t="shared" si="11"/>
        <v>0.02119460500963391</v>
      </c>
      <c r="J35" s="47">
        <f t="shared" si="11"/>
        <v>0.8416783216783217</v>
      </c>
      <c r="K35" s="47">
        <f t="shared" si="11"/>
        <v>0.5374116500121862</v>
      </c>
      <c r="L35" s="47">
        <f t="shared" si="11"/>
        <v>0.14002755769893213</v>
      </c>
      <c r="M35" s="47">
        <f t="shared" si="11"/>
        <v>0.7202889034799738</v>
      </c>
      <c r="N35" s="47">
        <f t="shared" si="11"/>
        <v>0.6781763325511231</v>
      </c>
      <c r="O35" s="47">
        <f t="shared" si="11"/>
        <v>0.698005698005698</v>
      </c>
      <c r="P35" s="47">
        <f t="shared" si="11"/>
        <v>0.3048411497730711</v>
      </c>
      <c r="Q35" s="47">
        <f t="shared" si="11"/>
        <v>0.8526315789473684</v>
      </c>
      <c r="R35" s="47">
        <f t="shared" si="11"/>
        <v>0.7664172901080631</v>
      </c>
      <c r="S35" s="47">
        <f t="shared" si="11"/>
        <v>1</v>
      </c>
      <c r="T35" s="47">
        <f t="shared" si="11"/>
        <v>0.4290909090909091</v>
      </c>
      <c r="U35" s="47">
        <f t="shared" si="11"/>
        <v>0.8142857142857143</v>
      </c>
      <c r="V35" s="47">
        <f t="shared" si="11"/>
        <v>0.312</v>
      </c>
      <c r="W35" s="47">
        <f t="shared" si="11"/>
        <v>0.28751071734781364</v>
      </c>
      <c r="X35" s="47">
        <f t="shared" si="11"/>
        <v>0.4532124766728872</v>
      </c>
      <c r="Y35" s="47">
        <f t="shared" si="11"/>
        <v>0.6101409636019356</v>
      </c>
    </row>
    <row r="36" spans="1:25" s="26" customFormat="1" ht="29.25" customHeight="1" hidden="1" outlineLevel="1">
      <c r="A36" s="8" t="s">
        <v>104</v>
      </c>
      <c r="B36" s="77"/>
      <c r="C36" s="13">
        <v>99418</v>
      </c>
      <c r="D36" s="13">
        <f>SUM(E36:Y36)</f>
        <v>76497</v>
      </c>
      <c r="E36" s="20">
        <v>570</v>
      </c>
      <c r="F36" s="20">
        <v>2885</v>
      </c>
      <c r="G36" s="20">
        <v>3213</v>
      </c>
      <c r="H36" s="20">
        <v>7850</v>
      </c>
      <c r="I36" s="20">
        <v>3613</v>
      </c>
      <c r="J36" s="20">
        <v>6140</v>
      </c>
      <c r="K36" s="20">
        <v>3390</v>
      </c>
      <c r="L36" s="20">
        <v>2496</v>
      </c>
      <c r="M36" s="20">
        <v>3505</v>
      </c>
      <c r="N36" s="20">
        <v>2414</v>
      </c>
      <c r="O36" s="20">
        <v>3370</v>
      </c>
      <c r="P36" s="20">
        <v>3670</v>
      </c>
      <c r="Q36" s="20">
        <v>5960</v>
      </c>
      <c r="R36" s="20">
        <v>1298</v>
      </c>
      <c r="S36" s="20">
        <v>3850</v>
      </c>
      <c r="T36" s="20">
        <v>5849</v>
      </c>
      <c r="U36" s="20">
        <v>2365</v>
      </c>
      <c r="V36" s="20">
        <v>1491</v>
      </c>
      <c r="W36" s="20">
        <v>3682</v>
      </c>
      <c r="X36" s="20">
        <v>5766</v>
      </c>
      <c r="Y36" s="20">
        <v>3120</v>
      </c>
    </row>
    <row r="37" spans="1:25" s="26" customFormat="1" ht="29.25" customHeight="1" hidden="1" outlineLevel="1">
      <c r="A37" s="7" t="s">
        <v>34</v>
      </c>
      <c r="B37" s="7"/>
      <c r="C37" s="19">
        <f aca="true" t="shared" si="12" ref="C37:Y37">C36/C27</f>
        <v>0.7306332723357659</v>
      </c>
      <c r="D37" s="19">
        <f t="shared" si="12"/>
        <v>0.6724006082607434</v>
      </c>
      <c r="E37" s="47">
        <f t="shared" si="12"/>
        <v>0.2672292545710267</v>
      </c>
      <c r="F37" s="47">
        <f t="shared" si="12"/>
        <v>0.8036211699164345</v>
      </c>
      <c r="G37" s="47">
        <f t="shared" si="12"/>
        <v>0.4968300603061698</v>
      </c>
      <c r="H37" s="47">
        <f t="shared" si="12"/>
        <v>0.8729011453352608</v>
      </c>
      <c r="I37" s="47">
        <f t="shared" si="12"/>
        <v>0.7659529361882552</v>
      </c>
      <c r="J37" s="47">
        <f t="shared" si="12"/>
        <v>0.7854675706792887</v>
      </c>
      <c r="K37" s="47">
        <f t="shared" si="12"/>
        <v>0.9976456739258387</v>
      </c>
      <c r="L37" s="47">
        <f t="shared" si="12"/>
        <v>0.4894117647058824</v>
      </c>
      <c r="M37" s="47">
        <f t="shared" si="12"/>
        <v>0.5442546583850931</v>
      </c>
      <c r="N37" s="47">
        <f t="shared" si="12"/>
        <v>0.3501087744742567</v>
      </c>
      <c r="O37" s="47">
        <f t="shared" si="12"/>
        <v>0.7815398886827458</v>
      </c>
      <c r="P37" s="47">
        <f t="shared" si="12"/>
        <v>0.4989802855200544</v>
      </c>
      <c r="Q37" s="47">
        <f t="shared" si="12"/>
        <v>1</v>
      </c>
      <c r="R37" s="47">
        <f t="shared" si="12"/>
        <v>0.30348375029226093</v>
      </c>
      <c r="S37" s="47">
        <f t="shared" si="12"/>
        <v>1.0863431151241536</v>
      </c>
      <c r="T37" s="47">
        <f t="shared" si="12"/>
        <v>0.8517547691859618</v>
      </c>
      <c r="U37" s="47">
        <f t="shared" si="12"/>
        <v>1</v>
      </c>
      <c r="V37" s="47">
        <f t="shared" si="12"/>
        <v>0.6118178087812884</v>
      </c>
      <c r="W37" s="47">
        <f t="shared" si="12"/>
        <v>0.31840193704600483</v>
      </c>
      <c r="X37" s="47">
        <f t="shared" si="12"/>
        <v>0.9240384615384616</v>
      </c>
      <c r="Y37" s="47">
        <f t="shared" si="12"/>
        <v>0.9466019417475728</v>
      </c>
    </row>
    <row r="38" spans="1:25" s="26" customFormat="1" ht="29.25" customHeight="1" hidden="1" outlineLevel="1">
      <c r="A38" s="48" t="s">
        <v>28</v>
      </c>
      <c r="B38" s="78"/>
      <c r="C38" s="13">
        <v>156665</v>
      </c>
      <c r="D38" s="13">
        <f>SUM(E38:Y38)</f>
        <v>160653</v>
      </c>
      <c r="E38" s="14">
        <v>6000</v>
      </c>
      <c r="F38" s="14">
        <v>3660</v>
      </c>
      <c r="G38" s="14">
        <v>15300</v>
      </c>
      <c r="H38" s="14">
        <v>10250</v>
      </c>
      <c r="I38" s="14">
        <v>4915</v>
      </c>
      <c r="J38" s="14">
        <v>7696</v>
      </c>
      <c r="K38" s="14">
        <v>5466</v>
      </c>
      <c r="L38" s="14">
        <v>16800</v>
      </c>
      <c r="M38" s="14">
        <v>5700</v>
      </c>
      <c r="N38" s="14">
        <v>3000</v>
      </c>
      <c r="O38" s="14">
        <v>3520</v>
      </c>
      <c r="P38" s="14">
        <v>5500</v>
      </c>
      <c r="Q38" s="14">
        <v>8759</v>
      </c>
      <c r="R38" s="14">
        <v>4869</v>
      </c>
      <c r="S38" s="14">
        <v>9440</v>
      </c>
      <c r="T38" s="14">
        <v>8629</v>
      </c>
      <c r="U38" s="14">
        <v>5800</v>
      </c>
      <c r="V38" s="14">
        <v>3434</v>
      </c>
      <c r="W38" s="14">
        <v>7882</v>
      </c>
      <c r="X38" s="14">
        <v>19683</v>
      </c>
      <c r="Y38" s="14">
        <v>4350</v>
      </c>
    </row>
    <row r="39" spans="1:25" s="26" customFormat="1" ht="29.25" customHeight="1" hidden="1" outlineLevel="1">
      <c r="A39" s="8" t="s">
        <v>105</v>
      </c>
      <c r="B39" s="77"/>
      <c r="C39" s="13">
        <v>139472</v>
      </c>
      <c r="D39" s="13">
        <f>SUM(E39:Y39)</f>
        <v>110329</v>
      </c>
      <c r="E39" s="20">
        <v>4220</v>
      </c>
      <c r="F39" s="20">
        <v>825</v>
      </c>
      <c r="G39" s="20">
        <v>4983</v>
      </c>
      <c r="H39" s="20">
        <v>9290</v>
      </c>
      <c r="I39" s="20">
        <v>2627</v>
      </c>
      <c r="J39" s="20">
        <v>7696</v>
      </c>
      <c r="K39" s="20">
        <v>6126</v>
      </c>
      <c r="L39" s="20">
        <v>5880</v>
      </c>
      <c r="M39" s="20">
        <v>4865</v>
      </c>
      <c r="N39" s="20">
        <v>2456</v>
      </c>
      <c r="O39" s="20">
        <v>2020</v>
      </c>
      <c r="P39" s="20">
        <v>2169</v>
      </c>
      <c r="Q39" s="20">
        <v>8759</v>
      </c>
      <c r="R39" s="20">
        <v>4869</v>
      </c>
      <c r="S39" s="20">
        <v>9440</v>
      </c>
      <c r="T39" s="20">
        <v>7497</v>
      </c>
      <c r="U39" s="20">
        <v>3000</v>
      </c>
      <c r="V39" s="20">
        <v>780</v>
      </c>
      <c r="W39" s="20">
        <v>4317</v>
      </c>
      <c r="X39" s="20">
        <v>15000</v>
      </c>
      <c r="Y39" s="20">
        <v>3510</v>
      </c>
    </row>
    <row r="40" spans="1:25" s="26" customFormat="1" ht="29.25" customHeight="1" hidden="1" outlineLevel="1">
      <c r="A40" s="7" t="s">
        <v>21</v>
      </c>
      <c r="B40" s="7"/>
      <c r="C40" s="19">
        <f aca="true" t="shared" si="13" ref="C40:Y40">C39/C38</f>
        <v>0.8902562793221205</v>
      </c>
      <c r="D40" s="19">
        <f t="shared" si="13"/>
        <v>0.6867534375330682</v>
      </c>
      <c r="E40" s="47">
        <f t="shared" si="13"/>
        <v>0.7033333333333334</v>
      </c>
      <c r="F40" s="47">
        <f t="shared" si="13"/>
        <v>0.22540983606557377</v>
      </c>
      <c r="G40" s="47">
        <f t="shared" si="13"/>
        <v>0.3256862745098039</v>
      </c>
      <c r="H40" s="47">
        <f t="shared" si="13"/>
        <v>0.9063414634146342</v>
      </c>
      <c r="I40" s="47">
        <f t="shared" si="13"/>
        <v>0.5344862665310275</v>
      </c>
      <c r="J40" s="47">
        <f t="shared" si="13"/>
        <v>1</v>
      </c>
      <c r="K40" s="47">
        <f t="shared" si="13"/>
        <v>1.1207464324917673</v>
      </c>
      <c r="L40" s="47">
        <f t="shared" si="13"/>
        <v>0.35</v>
      </c>
      <c r="M40" s="47">
        <f t="shared" si="13"/>
        <v>0.8535087719298246</v>
      </c>
      <c r="N40" s="47">
        <f t="shared" si="13"/>
        <v>0.8186666666666667</v>
      </c>
      <c r="O40" s="47">
        <f t="shared" si="13"/>
        <v>0.5738636363636364</v>
      </c>
      <c r="P40" s="47">
        <f t="shared" si="13"/>
        <v>0.39436363636363636</v>
      </c>
      <c r="Q40" s="47">
        <f t="shared" si="13"/>
        <v>1</v>
      </c>
      <c r="R40" s="47">
        <f t="shared" si="13"/>
        <v>1</v>
      </c>
      <c r="S40" s="47">
        <f t="shared" si="13"/>
        <v>1</v>
      </c>
      <c r="T40" s="47">
        <f t="shared" si="13"/>
        <v>0.8688144628578051</v>
      </c>
      <c r="U40" s="47">
        <f t="shared" si="13"/>
        <v>0.5172413793103449</v>
      </c>
      <c r="V40" s="47">
        <f t="shared" si="13"/>
        <v>0.22714036109493302</v>
      </c>
      <c r="W40" s="47">
        <f t="shared" si="13"/>
        <v>0.54770362852068</v>
      </c>
      <c r="X40" s="47">
        <f t="shared" si="13"/>
        <v>0.7620789513793629</v>
      </c>
      <c r="Y40" s="47">
        <f t="shared" si="13"/>
        <v>0.8068965517241379</v>
      </c>
    </row>
    <row r="41" spans="1:25" s="26" customFormat="1" ht="29.25" customHeight="1" hidden="1" outlineLevel="1">
      <c r="A41" s="49" t="s">
        <v>37</v>
      </c>
      <c r="B41" s="49"/>
      <c r="C41" s="13">
        <v>98383</v>
      </c>
      <c r="D41" s="13">
        <f>SUM(E41:Y41)</f>
        <v>77835</v>
      </c>
      <c r="E41" s="20">
        <v>2000</v>
      </c>
      <c r="F41" s="20">
        <v>390</v>
      </c>
      <c r="G41" s="20">
        <v>3433</v>
      </c>
      <c r="H41" s="20">
        <v>7375</v>
      </c>
      <c r="I41" s="20">
        <v>2150</v>
      </c>
      <c r="J41" s="20">
        <v>2500</v>
      </c>
      <c r="K41" s="20">
        <v>5368</v>
      </c>
      <c r="L41" s="20">
        <v>2995</v>
      </c>
      <c r="M41" s="20">
        <v>2690</v>
      </c>
      <c r="N41" s="20">
        <v>1981</v>
      </c>
      <c r="O41" s="20">
        <v>1100</v>
      </c>
      <c r="P41" s="20">
        <v>1527</v>
      </c>
      <c r="Q41" s="20">
        <v>6429</v>
      </c>
      <c r="R41" s="20">
        <v>4395</v>
      </c>
      <c r="S41" s="20">
        <v>8069</v>
      </c>
      <c r="T41" s="20">
        <v>3300</v>
      </c>
      <c r="U41" s="20">
        <v>2810</v>
      </c>
      <c r="V41" s="20">
        <v>244</v>
      </c>
      <c r="W41" s="20">
        <v>1859</v>
      </c>
      <c r="X41" s="20">
        <v>14000</v>
      </c>
      <c r="Y41" s="20">
        <v>3220</v>
      </c>
    </row>
    <row r="42" spans="1:25" s="11" customFormat="1" ht="35.25" customHeight="1" hidden="1">
      <c r="A42" s="9" t="s">
        <v>32</v>
      </c>
      <c r="B42" s="74"/>
      <c r="C42" s="13">
        <v>165947</v>
      </c>
      <c r="D42" s="13">
        <f>SUM(E42:Y42)</f>
        <v>163474</v>
      </c>
      <c r="E42" s="18">
        <v>7000</v>
      </c>
      <c r="F42" s="18">
        <v>5880</v>
      </c>
      <c r="G42" s="18">
        <v>13700</v>
      </c>
      <c r="H42" s="18">
        <v>8500</v>
      </c>
      <c r="I42" s="18">
        <v>5700</v>
      </c>
      <c r="J42" s="18">
        <v>8890</v>
      </c>
      <c r="K42" s="18">
        <v>6980</v>
      </c>
      <c r="L42" s="18">
        <v>8180</v>
      </c>
      <c r="M42" s="18">
        <v>6530</v>
      </c>
      <c r="N42" s="18">
        <v>3927</v>
      </c>
      <c r="O42" s="18">
        <v>2600</v>
      </c>
      <c r="P42" s="18">
        <v>9100</v>
      </c>
      <c r="Q42" s="18">
        <v>9010</v>
      </c>
      <c r="R42" s="18">
        <v>10100</v>
      </c>
      <c r="S42" s="18">
        <v>8800</v>
      </c>
      <c r="T42" s="18">
        <v>7800</v>
      </c>
      <c r="U42" s="18">
        <v>8100</v>
      </c>
      <c r="V42" s="18">
        <v>2800</v>
      </c>
      <c r="W42" s="18">
        <v>7044</v>
      </c>
      <c r="X42" s="18">
        <v>14033</v>
      </c>
      <c r="Y42" s="18">
        <v>8800</v>
      </c>
    </row>
    <row r="43" spans="1:25" s="11" customFormat="1" ht="43.5" customHeight="1" hidden="1">
      <c r="A43" s="10" t="s">
        <v>120</v>
      </c>
      <c r="B43" s="79"/>
      <c r="C43" s="13">
        <v>168283</v>
      </c>
      <c r="D43" s="13">
        <f>SUM(E43:Y43)</f>
        <v>171534</v>
      </c>
      <c r="E43" s="18">
        <v>7000</v>
      </c>
      <c r="F43" s="18">
        <v>5892</v>
      </c>
      <c r="G43" s="18">
        <v>15470</v>
      </c>
      <c r="H43" s="18">
        <v>8584</v>
      </c>
      <c r="I43" s="18">
        <v>5705</v>
      </c>
      <c r="J43" s="18">
        <v>8890</v>
      </c>
      <c r="K43" s="18">
        <v>7120</v>
      </c>
      <c r="L43" s="18">
        <v>9168</v>
      </c>
      <c r="M43" s="18">
        <v>6758</v>
      </c>
      <c r="N43" s="18">
        <v>3927</v>
      </c>
      <c r="O43" s="18">
        <v>4147</v>
      </c>
      <c r="P43" s="18">
        <v>9500</v>
      </c>
      <c r="Q43" s="18">
        <v>9010</v>
      </c>
      <c r="R43" s="18">
        <v>10119</v>
      </c>
      <c r="S43" s="18">
        <v>11104</v>
      </c>
      <c r="T43" s="18">
        <v>8020</v>
      </c>
      <c r="U43" s="18">
        <v>8228</v>
      </c>
      <c r="V43" s="18">
        <v>2801</v>
      </c>
      <c r="W43" s="18">
        <v>7240</v>
      </c>
      <c r="X43" s="18">
        <v>14043</v>
      </c>
      <c r="Y43" s="18">
        <v>8808</v>
      </c>
    </row>
    <row r="44" spans="1:25" s="11" customFormat="1" ht="29.25" customHeight="1" hidden="1">
      <c r="A44" s="7" t="s">
        <v>21</v>
      </c>
      <c r="B44" s="7"/>
      <c r="C44" s="31">
        <f aca="true" t="shared" si="14" ref="C44:Y44">C43/C42</f>
        <v>1.0140767835513749</v>
      </c>
      <c r="D44" s="13">
        <f aca="true" t="shared" si="15" ref="D44:D49">SUM(E44:Y44)</f>
        <v>22.294219868949867</v>
      </c>
      <c r="E44" s="50">
        <f t="shared" si="14"/>
        <v>1</v>
      </c>
      <c r="F44" s="50">
        <f t="shared" si="14"/>
        <v>1.0020408163265306</v>
      </c>
      <c r="G44" s="50">
        <f t="shared" si="14"/>
        <v>1.1291970802919709</v>
      </c>
      <c r="H44" s="50">
        <f t="shared" si="14"/>
        <v>1.0098823529411765</v>
      </c>
      <c r="I44" s="50">
        <f t="shared" si="14"/>
        <v>1.000877192982456</v>
      </c>
      <c r="J44" s="50">
        <f t="shared" si="14"/>
        <v>1</v>
      </c>
      <c r="K44" s="50">
        <f t="shared" si="14"/>
        <v>1.0200573065902578</v>
      </c>
      <c r="L44" s="50">
        <f t="shared" si="14"/>
        <v>1.1207823960880197</v>
      </c>
      <c r="M44" s="50">
        <f t="shared" si="14"/>
        <v>1.034915773353752</v>
      </c>
      <c r="N44" s="50">
        <f t="shared" si="14"/>
        <v>1</v>
      </c>
      <c r="O44" s="50">
        <f t="shared" si="14"/>
        <v>1.595</v>
      </c>
      <c r="P44" s="50">
        <f t="shared" si="14"/>
        <v>1.043956043956044</v>
      </c>
      <c r="Q44" s="50">
        <f t="shared" si="14"/>
        <v>1</v>
      </c>
      <c r="R44" s="50">
        <f t="shared" si="14"/>
        <v>1.0018811881188119</v>
      </c>
      <c r="S44" s="50">
        <f t="shared" si="14"/>
        <v>1.2618181818181817</v>
      </c>
      <c r="T44" s="50">
        <f t="shared" si="14"/>
        <v>1.028205128205128</v>
      </c>
      <c r="U44" s="50">
        <f t="shared" si="14"/>
        <v>1.0158024691358025</v>
      </c>
      <c r="V44" s="50">
        <f t="shared" si="14"/>
        <v>1.000357142857143</v>
      </c>
      <c r="W44" s="50">
        <f t="shared" si="14"/>
        <v>1.0278250993753548</v>
      </c>
      <c r="X44" s="50">
        <f t="shared" si="14"/>
        <v>1.0007126060001426</v>
      </c>
      <c r="Y44" s="50">
        <f t="shared" si="14"/>
        <v>1.000909090909091</v>
      </c>
    </row>
    <row r="45" spans="1:25" s="11" customFormat="1" ht="30.75" customHeight="1" hidden="1">
      <c r="A45" s="7" t="s">
        <v>99</v>
      </c>
      <c r="B45" s="7"/>
      <c r="C45" s="13">
        <v>65722</v>
      </c>
      <c r="D45" s="13">
        <f t="shared" si="15"/>
        <v>67603</v>
      </c>
      <c r="E45" s="16">
        <v>2035</v>
      </c>
      <c r="F45" s="16">
        <v>1535</v>
      </c>
      <c r="G45" s="16">
        <v>7592</v>
      </c>
      <c r="H45" s="16">
        <v>1931</v>
      </c>
      <c r="I45" s="16">
        <v>2075</v>
      </c>
      <c r="J45" s="16">
        <v>2300</v>
      </c>
      <c r="K45" s="16">
        <v>2783</v>
      </c>
      <c r="L45" s="16">
        <v>3949</v>
      </c>
      <c r="M45" s="16">
        <v>2435</v>
      </c>
      <c r="N45" s="16">
        <v>998</v>
      </c>
      <c r="O45" s="16">
        <v>2802</v>
      </c>
      <c r="P45" s="16">
        <v>2849</v>
      </c>
      <c r="Q45" s="16">
        <v>3437</v>
      </c>
      <c r="R45" s="16">
        <v>6003</v>
      </c>
      <c r="S45" s="16">
        <v>5691</v>
      </c>
      <c r="T45" s="16">
        <v>2945</v>
      </c>
      <c r="U45" s="16">
        <v>4100</v>
      </c>
      <c r="V45" s="16">
        <v>858</v>
      </c>
      <c r="W45" s="16">
        <v>2583</v>
      </c>
      <c r="X45" s="16">
        <v>6002</v>
      </c>
      <c r="Y45" s="16">
        <v>2700</v>
      </c>
    </row>
    <row r="46" spans="1:25" s="11" customFormat="1" ht="29.25" customHeight="1" hidden="1">
      <c r="A46" s="7" t="s">
        <v>97</v>
      </c>
      <c r="B46" s="7"/>
      <c r="C46" s="13">
        <v>70214</v>
      </c>
      <c r="D46" s="13">
        <f t="shared" si="15"/>
        <v>73247</v>
      </c>
      <c r="E46" s="20">
        <v>4905</v>
      </c>
      <c r="F46" s="20">
        <v>2190</v>
      </c>
      <c r="G46" s="20">
        <v>5397</v>
      </c>
      <c r="H46" s="20">
        <v>4158</v>
      </c>
      <c r="I46" s="20">
        <v>2471</v>
      </c>
      <c r="J46" s="20">
        <v>3750</v>
      </c>
      <c r="K46" s="20">
        <v>2818</v>
      </c>
      <c r="L46" s="20">
        <v>3924</v>
      </c>
      <c r="M46" s="20">
        <v>3898</v>
      </c>
      <c r="N46" s="20">
        <v>1379</v>
      </c>
      <c r="O46" s="20">
        <v>1138</v>
      </c>
      <c r="P46" s="20">
        <v>5112</v>
      </c>
      <c r="Q46" s="20">
        <v>4567</v>
      </c>
      <c r="R46" s="20">
        <v>3365</v>
      </c>
      <c r="S46" s="20">
        <v>4985</v>
      </c>
      <c r="T46" s="20">
        <v>3770</v>
      </c>
      <c r="U46" s="20">
        <v>2800</v>
      </c>
      <c r="V46" s="20">
        <v>1008</v>
      </c>
      <c r="W46" s="20">
        <v>3188</v>
      </c>
      <c r="X46" s="20">
        <v>5524</v>
      </c>
      <c r="Y46" s="20">
        <v>2900</v>
      </c>
    </row>
    <row r="47" spans="1:25" s="11" customFormat="1" ht="29.25" customHeight="1" hidden="1">
      <c r="A47" s="7" t="s">
        <v>100</v>
      </c>
      <c r="B47" s="7"/>
      <c r="C47" s="13">
        <v>130</v>
      </c>
      <c r="D47" s="13">
        <f t="shared" si="15"/>
        <v>512</v>
      </c>
      <c r="E47" s="16"/>
      <c r="F47" s="16"/>
      <c r="G47" s="16">
        <v>250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v>180</v>
      </c>
      <c r="V47" s="16"/>
      <c r="W47" s="16"/>
      <c r="X47" s="16">
        <v>76</v>
      </c>
      <c r="Y47" s="16">
        <v>6</v>
      </c>
    </row>
    <row r="48" spans="1:25" s="11" customFormat="1" ht="29.25" customHeight="1" hidden="1">
      <c r="A48" s="7" t="s">
        <v>101</v>
      </c>
      <c r="B48" s="7"/>
      <c r="C48" s="13">
        <v>3872</v>
      </c>
      <c r="D48" s="13">
        <f t="shared" si="15"/>
        <v>5051</v>
      </c>
      <c r="E48" s="20">
        <v>30</v>
      </c>
      <c r="F48" s="20">
        <v>120</v>
      </c>
      <c r="G48" s="20">
        <v>860</v>
      </c>
      <c r="H48" s="20">
        <v>290</v>
      </c>
      <c r="I48" s="20">
        <v>160</v>
      </c>
      <c r="J48" s="20">
        <v>80</v>
      </c>
      <c r="K48" s="20">
        <v>60</v>
      </c>
      <c r="L48" s="20">
        <v>290</v>
      </c>
      <c r="M48" s="20">
        <v>145</v>
      </c>
      <c r="N48" s="20">
        <v>60</v>
      </c>
      <c r="O48" s="20">
        <v>40</v>
      </c>
      <c r="P48" s="20">
        <v>233</v>
      </c>
      <c r="Q48" s="20">
        <v>590</v>
      </c>
      <c r="R48" s="20">
        <v>230</v>
      </c>
      <c r="S48" s="20">
        <v>179</v>
      </c>
      <c r="T48" s="20">
        <v>191</v>
      </c>
      <c r="U48" s="20">
        <v>50</v>
      </c>
      <c r="V48" s="20"/>
      <c r="W48" s="20">
        <v>176</v>
      </c>
      <c r="X48" s="20">
        <v>767</v>
      </c>
      <c r="Y48" s="20">
        <v>500</v>
      </c>
    </row>
    <row r="49" spans="1:25" s="11" customFormat="1" ht="29.25" customHeight="1" hidden="1">
      <c r="A49" s="10" t="s">
        <v>153</v>
      </c>
      <c r="B49" s="79"/>
      <c r="C49" s="13">
        <v>264239</v>
      </c>
      <c r="D49" s="13">
        <f t="shared" si="15"/>
        <v>273646.57999999996</v>
      </c>
      <c r="E49" s="18">
        <v>16373</v>
      </c>
      <c r="F49" s="18">
        <v>8561.8</v>
      </c>
      <c r="G49" s="18">
        <v>17285</v>
      </c>
      <c r="H49" s="18">
        <v>14806</v>
      </c>
      <c r="I49" s="18">
        <v>8508.64</v>
      </c>
      <c r="J49" s="18">
        <v>13835.4</v>
      </c>
      <c r="K49" s="18">
        <v>11012</v>
      </c>
      <c r="L49" s="18">
        <v>14606</v>
      </c>
      <c r="M49" s="18">
        <v>12387</v>
      </c>
      <c r="N49" s="18">
        <v>6237</v>
      </c>
      <c r="O49" s="18">
        <v>7856</v>
      </c>
      <c r="P49" s="18">
        <v>15371.24</v>
      </c>
      <c r="Q49" s="18">
        <v>17560</v>
      </c>
      <c r="R49" s="18">
        <v>15818</v>
      </c>
      <c r="S49" s="18">
        <v>17925</v>
      </c>
      <c r="T49" s="18">
        <v>13842</v>
      </c>
      <c r="U49" s="18">
        <v>11790</v>
      </c>
      <c r="V49" s="18">
        <v>4316</v>
      </c>
      <c r="W49" s="18">
        <v>13270</v>
      </c>
      <c r="X49" s="18">
        <v>19154.5</v>
      </c>
      <c r="Y49" s="18">
        <v>13132</v>
      </c>
    </row>
    <row r="50" spans="1:25" s="11" customFormat="1" ht="29.25" customHeight="1" hidden="1" outlineLevel="1">
      <c r="A50" s="12" t="s">
        <v>48</v>
      </c>
      <c r="B50" s="12"/>
      <c r="C50" s="13">
        <v>171765</v>
      </c>
      <c r="D50" s="13">
        <f>SUM(E50:Y50)</f>
        <v>153980</v>
      </c>
      <c r="E50" s="16">
        <v>11707</v>
      </c>
      <c r="F50" s="16">
        <v>4500</v>
      </c>
      <c r="G50" s="16">
        <v>9560</v>
      </c>
      <c r="H50" s="16">
        <v>10210</v>
      </c>
      <c r="I50" s="16">
        <v>5520</v>
      </c>
      <c r="J50" s="16">
        <v>6547</v>
      </c>
      <c r="K50" s="16">
        <v>4705</v>
      </c>
      <c r="L50" s="16">
        <v>7625</v>
      </c>
      <c r="M50" s="16">
        <v>2425</v>
      </c>
      <c r="N50" s="16">
        <v>2640</v>
      </c>
      <c r="O50" s="16">
        <v>3960</v>
      </c>
      <c r="P50" s="16">
        <v>5615</v>
      </c>
      <c r="Q50" s="16">
        <v>13610</v>
      </c>
      <c r="R50" s="16">
        <v>12000</v>
      </c>
      <c r="S50" s="16">
        <v>8698</v>
      </c>
      <c r="T50" s="16">
        <v>6607</v>
      </c>
      <c r="U50" s="16">
        <v>6750</v>
      </c>
      <c r="V50" s="16">
        <v>4028</v>
      </c>
      <c r="W50" s="16">
        <v>7235</v>
      </c>
      <c r="X50" s="16">
        <v>11500</v>
      </c>
      <c r="Y50" s="16">
        <v>8538</v>
      </c>
    </row>
    <row r="51" spans="1:25" s="11" customFormat="1" ht="29.25" customHeight="1" hidden="1" outlineLevel="1">
      <c r="A51" s="23" t="s">
        <v>108</v>
      </c>
      <c r="B51" s="23"/>
      <c r="C51" s="19">
        <f>C50/C49</f>
        <v>0.6500365199686647</v>
      </c>
      <c r="D51" s="19">
        <f>D50/D49</f>
        <v>0.5626965993874289</v>
      </c>
      <c r="E51" s="47">
        <f aca="true" t="shared" si="16" ref="E51:P51">E50/E49</f>
        <v>0.7150186282294021</v>
      </c>
      <c r="F51" s="47">
        <f t="shared" si="16"/>
        <v>0.5255904132308628</v>
      </c>
      <c r="G51" s="47">
        <f t="shared" si="16"/>
        <v>0.5530807058142898</v>
      </c>
      <c r="H51" s="47">
        <f t="shared" si="16"/>
        <v>0.689585303255437</v>
      </c>
      <c r="I51" s="47">
        <f t="shared" si="16"/>
        <v>0.6487523270463905</v>
      </c>
      <c r="J51" s="47">
        <f t="shared" si="16"/>
        <v>0.4732064125359585</v>
      </c>
      <c r="K51" s="47">
        <f t="shared" si="16"/>
        <v>0.4272611696331275</v>
      </c>
      <c r="L51" s="47">
        <f t="shared" si="16"/>
        <v>0.5220457346296042</v>
      </c>
      <c r="M51" s="47">
        <f t="shared" si="16"/>
        <v>0.19576975861790588</v>
      </c>
      <c r="N51" s="47">
        <f t="shared" si="16"/>
        <v>0.42328042328042326</v>
      </c>
      <c r="O51" s="47">
        <f t="shared" si="16"/>
        <v>0.5040733197556008</v>
      </c>
      <c r="P51" s="47">
        <f t="shared" si="16"/>
        <v>0.36529258537372394</v>
      </c>
      <c r="Q51" s="47">
        <f aca="true" t="shared" si="17" ref="Q51:Y51">Q50/Q49</f>
        <v>0.7750569476082004</v>
      </c>
      <c r="R51" s="47">
        <f t="shared" si="17"/>
        <v>0.7586294095334429</v>
      </c>
      <c r="S51" s="47">
        <f t="shared" si="17"/>
        <v>0.48524407252440727</v>
      </c>
      <c r="T51" s="47">
        <f t="shared" si="17"/>
        <v>0.4773154168472764</v>
      </c>
      <c r="U51" s="47">
        <f t="shared" si="17"/>
        <v>0.5725190839694656</v>
      </c>
      <c r="V51" s="47">
        <f t="shared" si="17"/>
        <v>0.933271547729379</v>
      </c>
      <c r="W51" s="47">
        <f t="shared" si="17"/>
        <v>0.5452147701582517</v>
      </c>
      <c r="X51" s="47">
        <f t="shared" si="17"/>
        <v>0.6003811114881621</v>
      </c>
      <c r="Y51" s="47">
        <f t="shared" si="17"/>
        <v>0.6501675296984465</v>
      </c>
    </row>
    <row r="52" spans="1:25" s="11" customFormat="1" ht="29.25" customHeight="1" hidden="1" outlineLevel="1">
      <c r="A52" s="12" t="s">
        <v>49</v>
      </c>
      <c r="B52" s="12"/>
      <c r="C52" s="13">
        <v>37820</v>
      </c>
      <c r="D52" s="13">
        <f>SUM(E52:Y52)</f>
        <v>33014</v>
      </c>
      <c r="E52" s="16">
        <v>1050</v>
      </c>
      <c r="F52" s="16"/>
      <c r="G52" s="16">
        <v>1896</v>
      </c>
      <c r="H52" s="16">
        <v>650</v>
      </c>
      <c r="I52" s="16">
        <v>933</v>
      </c>
      <c r="J52" s="16">
        <v>1700</v>
      </c>
      <c r="K52" s="16">
        <v>937</v>
      </c>
      <c r="L52" s="16">
        <v>100</v>
      </c>
      <c r="M52" s="16">
        <v>1482</v>
      </c>
      <c r="N52" s="16"/>
      <c r="O52" s="16">
        <v>497</v>
      </c>
      <c r="P52" s="16">
        <v>1247</v>
      </c>
      <c r="Q52" s="16">
        <v>6000</v>
      </c>
      <c r="R52" s="16">
        <v>520</v>
      </c>
      <c r="S52" s="16">
        <v>2210</v>
      </c>
      <c r="T52" s="16">
        <v>3433</v>
      </c>
      <c r="U52" s="16">
        <v>950</v>
      </c>
      <c r="V52" s="16">
        <v>200</v>
      </c>
      <c r="W52" s="16">
        <v>1254</v>
      </c>
      <c r="X52" s="16">
        <v>5500</v>
      </c>
      <c r="Y52" s="16">
        <v>2455</v>
      </c>
    </row>
    <row r="53" spans="1:25" s="11" customFormat="1" ht="29.25" customHeight="1" hidden="1">
      <c r="A53" s="9" t="s">
        <v>39</v>
      </c>
      <c r="B53" s="74"/>
      <c r="C53" s="13">
        <v>19411</v>
      </c>
      <c r="D53" s="13">
        <f>SUM(E53:Y53)</f>
        <v>16635</v>
      </c>
      <c r="E53" s="16">
        <v>20</v>
      </c>
      <c r="F53" s="16">
        <v>1300</v>
      </c>
      <c r="G53" s="16">
        <v>1410</v>
      </c>
      <c r="H53" s="16">
        <v>1540</v>
      </c>
      <c r="I53" s="16">
        <v>440</v>
      </c>
      <c r="J53" s="16">
        <v>800</v>
      </c>
      <c r="K53" s="16">
        <v>830</v>
      </c>
      <c r="L53" s="16">
        <v>2250</v>
      </c>
      <c r="M53" s="16">
        <v>650</v>
      </c>
      <c r="N53" s="16">
        <v>14</v>
      </c>
      <c r="O53" s="16">
        <v>450</v>
      </c>
      <c r="P53" s="16">
        <v>1800</v>
      </c>
      <c r="Q53" s="16">
        <v>7</v>
      </c>
      <c r="R53" s="16">
        <v>1300</v>
      </c>
      <c r="S53" s="16">
        <v>379</v>
      </c>
      <c r="T53" s="16">
        <v>200</v>
      </c>
      <c r="U53" s="16">
        <v>310</v>
      </c>
      <c r="V53" s="16">
        <v>250</v>
      </c>
      <c r="W53" s="16">
        <v>450</v>
      </c>
      <c r="X53" s="16">
        <v>1600</v>
      </c>
      <c r="Y53" s="16">
        <v>635</v>
      </c>
    </row>
    <row r="54" spans="1:25" s="11" customFormat="1" ht="29.25" customHeight="1" hidden="1">
      <c r="A54" s="10" t="s">
        <v>40</v>
      </c>
      <c r="B54" s="79"/>
      <c r="C54" s="13">
        <v>19882</v>
      </c>
      <c r="D54" s="30">
        <f>SUM(E54:Y54)</f>
        <v>16983.3</v>
      </c>
      <c r="E54" s="16">
        <v>62</v>
      </c>
      <c r="F54" s="16">
        <v>1312.7</v>
      </c>
      <c r="G54" s="16">
        <v>1897</v>
      </c>
      <c r="H54" s="16">
        <v>1608</v>
      </c>
      <c r="I54" s="16">
        <v>204.6</v>
      </c>
      <c r="J54" s="16">
        <v>637.3</v>
      </c>
      <c r="K54" s="16">
        <v>1039.2</v>
      </c>
      <c r="L54" s="16">
        <v>2297</v>
      </c>
      <c r="M54" s="16">
        <v>728</v>
      </c>
      <c r="N54" s="16">
        <v>14.5</v>
      </c>
      <c r="O54" s="16">
        <v>533</v>
      </c>
      <c r="P54" s="16">
        <v>1285</v>
      </c>
      <c r="Q54" s="16">
        <v>16</v>
      </c>
      <c r="R54" s="16">
        <v>1466</v>
      </c>
      <c r="S54" s="16">
        <v>326</v>
      </c>
      <c r="T54" s="16">
        <v>202</v>
      </c>
      <c r="U54" s="16">
        <v>330</v>
      </c>
      <c r="V54" s="16">
        <v>250</v>
      </c>
      <c r="W54" s="16">
        <v>683</v>
      </c>
      <c r="X54" s="16">
        <v>1426</v>
      </c>
      <c r="Y54" s="16">
        <v>666</v>
      </c>
    </row>
    <row r="55" spans="1:25" s="11" customFormat="1" ht="29.25" customHeight="1" hidden="1">
      <c r="A55" s="7" t="s">
        <v>21</v>
      </c>
      <c r="B55" s="7"/>
      <c r="C55" s="31">
        <f>C54/C53</f>
        <v>1.0242645922415126</v>
      </c>
      <c r="D55" s="31">
        <f>D54/D53</f>
        <v>1.0209377817853922</v>
      </c>
      <c r="E55" s="50">
        <f aca="true" t="shared" si="18" ref="E55:N55">E54/E53</f>
        <v>3.1</v>
      </c>
      <c r="F55" s="50">
        <f t="shared" si="18"/>
        <v>1.0097692307692308</v>
      </c>
      <c r="G55" s="50">
        <f t="shared" si="18"/>
        <v>1.345390070921986</v>
      </c>
      <c r="H55" s="50">
        <f t="shared" si="18"/>
        <v>1.044155844155844</v>
      </c>
      <c r="I55" s="50">
        <f t="shared" si="18"/>
        <v>0.46499999999999997</v>
      </c>
      <c r="J55" s="50">
        <f t="shared" si="18"/>
        <v>0.7966249999999999</v>
      </c>
      <c r="K55" s="50">
        <f t="shared" si="18"/>
        <v>1.2520481927710845</v>
      </c>
      <c r="L55" s="50">
        <f t="shared" si="18"/>
        <v>1.020888888888889</v>
      </c>
      <c r="M55" s="50">
        <f t="shared" si="18"/>
        <v>1.12</v>
      </c>
      <c r="N55" s="50">
        <f t="shared" si="18"/>
        <v>1.0357142857142858</v>
      </c>
      <c r="O55" s="50">
        <f aca="true" t="shared" si="19" ref="O55:Y55">O54/O53</f>
        <v>1.1844444444444444</v>
      </c>
      <c r="P55" s="50">
        <f t="shared" si="19"/>
        <v>0.7138888888888889</v>
      </c>
      <c r="Q55" s="50">
        <f t="shared" si="19"/>
        <v>2.2857142857142856</v>
      </c>
      <c r="R55" s="50">
        <f t="shared" si="19"/>
        <v>1.1276923076923078</v>
      </c>
      <c r="S55" s="50">
        <f t="shared" si="19"/>
        <v>0.8601583113456465</v>
      </c>
      <c r="T55" s="50">
        <f t="shared" si="19"/>
        <v>1.01</v>
      </c>
      <c r="U55" s="50">
        <f t="shared" si="19"/>
        <v>1.064516129032258</v>
      </c>
      <c r="V55" s="50">
        <f t="shared" si="19"/>
        <v>1</v>
      </c>
      <c r="W55" s="50">
        <f t="shared" si="19"/>
        <v>1.5177777777777777</v>
      </c>
      <c r="X55" s="50">
        <f t="shared" si="19"/>
        <v>0.89125</v>
      </c>
      <c r="Y55" s="50">
        <f t="shared" si="19"/>
        <v>1.0488188976377952</v>
      </c>
    </row>
    <row r="56" spans="1:25" s="11" customFormat="1" ht="29.25" customHeight="1" hidden="1" outlineLevel="1">
      <c r="A56" s="12" t="s">
        <v>52</v>
      </c>
      <c r="B56" s="12"/>
      <c r="C56" s="13">
        <v>19882</v>
      </c>
      <c r="D56" s="13">
        <f>SUM(E56:Y56)</f>
        <v>15797.5</v>
      </c>
      <c r="E56" s="16">
        <v>62</v>
      </c>
      <c r="F56" s="16">
        <v>1115</v>
      </c>
      <c r="G56" s="16">
        <v>1897</v>
      </c>
      <c r="H56" s="16">
        <v>1541</v>
      </c>
      <c r="I56" s="16">
        <v>205</v>
      </c>
      <c r="J56" s="16">
        <v>572</v>
      </c>
      <c r="K56" s="16">
        <v>1039</v>
      </c>
      <c r="L56" s="16">
        <v>2135</v>
      </c>
      <c r="M56" s="16">
        <v>481</v>
      </c>
      <c r="N56" s="16">
        <v>14.5</v>
      </c>
      <c r="O56" s="16">
        <v>533</v>
      </c>
      <c r="P56" s="16">
        <v>1285</v>
      </c>
      <c r="Q56" s="16">
        <v>16</v>
      </c>
      <c r="R56" s="16">
        <v>1466</v>
      </c>
      <c r="S56" s="16">
        <v>326</v>
      </c>
      <c r="T56" s="16">
        <v>90</v>
      </c>
      <c r="U56" s="16">
        <v>330</v>
      </c>
      <c r="V56" s="16">
        <v>150</v>
      </c>
      <c r="W56" s="16">
        <v>448</v>
      </c>
      <c r="X56" s="16">
        <v>1426</v>
      </c>
      <c r="Y56" s="16">
        <v>666</v>
      </c>
    </row>
    <row r="57" spans="1:25" s="11" customFormat="1" ht="29.25" customHeight="1" hidden="1">
      <c r="A57" s="9" t="s">
        <v>42</v>
      </c>
      <c r="B57" s="74"/>
      <c r="C57" s="13"/>
      <c r="D57" s="13">
        <f>SUM(E57:Y57)</f>
        <v>850</v>
      </c>
      <c r="E57" s="16">
        <v>7</v>
      </c>
      <c r="F57" s="16">
        <v>50</v>
      </c>
      <c r="G57" s="16">
        <v>95</v>
      </c>
      <c r="H57" s="16">
        <v>10</v>
      </c>
      <c r="I57" s="16">
        <v>11</v>
      </c>
      <c r="J57" s="16">
        <v>15</v>
      </c>
      <c r="K57" s="16">
        <v>35</v>
      </c>
      <c r="L57" s="16">
        <v>162</v>
      </c>
      <c r="M57" s="16">
        <v>30</v>
      </c>
      <c r="N57" s="16">
        <v>0</v>
      </c>
      <c r="O57" s="16">
        <v>20</v>
      </c>
      <c r="P57" s="16">
        <v>90</v>
      </c>
      <c r="Q57" s="16">
        <v>0</v>
      </c>
      <c r="R57" s="16">
        <v>20</v>
      </c>
      <c r="S57" s="16">
        <v>28</v>
      </c>
      <c r="T57" s="16">
        <v>30</v>
      </c>
      <c r="U57" s="16">
        <v>15</v>
      </c>
      <c r="V57" s="16">
        <v>0</v>
      </c>
      <c r="W57" s="16">
        <v>26</v>
      </c>
      <c r="X57" s="16">
        <v>170</v>
      </c>
      <c r="Y57" s="16">
        <v>36</v>
      </c>
    </row>
    <row r="58" spans="1:25" s="11" customFormat="1" ht="29.25" customHeight="1" hidden="1">
      <c r="A58" s="10" t="s">
        <v>43</v>
      </c>
      <c r="B58" s="79"/>
      <c r="C58" s="13">
        <v>691</v>
      </c>
      <c r="D58" s="13">
        <f>SUM(E58:Y58)</f>
        <v>1714</v>
      </c>
      <c r="E58" s="16">
        <v>14</v>
      </c>
      <c r="F58" s="16">
        <v>25</v>
      </c>
      <c r="G58" s="16">
        <v>427</v>
      </c>
      <c r="H58" s="16">
        <v>14</v>
      </c>
      <c r="I58" s="16">
        <v>25</v>
      </c>
      <c r="J58" s="16">
        <v>28</v>
      </c>
      <c r="K58" s="16">
        <v>50</v>
      </c>
      <c r="L58" s="16">
        <v>234</v>
      </c>
      <c r="M58" s="16">
        <v>27</v>
      </c>
      <c r="N58" s="16">
        <v>1</v>
      </c>
      <c r="O58" s="16">
        <v>25</v>
      </c>
      <c r="P58" s="16">
        <v>228</v>
      </c>
      <c r="Q58" s="16"/>
      <c r="R58" s="16">
        <v>40</v>
      </c>
      <c r="S58" s="16">
        <v>84</v>
      </c>
      <c r="T58" s="16">
        <v>18</v>
      </c>
      <c r="U58" s="16">
        <v>34</v>
      </c>
      <c r="V58" s="16">
        <v>18</v>
      </c>
      <c r="W58" s="16">
        <v>11</v>
      </c>
      <c r="X58" s="16">
        <v>346</v>
      </c>
      <c r="Y58" s="16">
        <v>65</v>
      </c>
    </row>
    <row r="59" spans="1:25" s="11" customFormat="1" ht="29.25" customHeight="1" hidden="1">
      <c r="A59" s="7" t="s">
        <v>21</v>
      </c>
      <c r="B59" s="7"/>
      <c r="C59" s="31" t="e">
        <f aca="true" t="shared" si="20" ref="C59:M59">C58/C57</f>
        <v>#DIV/0!</v>
      </c>
      <c r="D59" s="31">
        <f t="shared" si="20"/>
        <v>2.0164705882352942</v>
      </c>
      <c r="E59" s="50">
        <f t="shared" si="20"/>
        <v>2</v>
      </c>
      <c r="F59" s="50">
        <f t="shared" si="20"/>
        <v>0.5</v>
      </c>
      <c r="G59" s="50">
        <f t="shared" si="20"/>
        <v>4.494736842105263</v>
      </c>
      <c r="H59" s="50">
        <f t="shared" si="20"/>
        <v>1.4</v>
      </c>
      <c r="I59" s="50">
        <f t="shared" si="20"/>
        <v>2.272727272727273</v>
      </c>
      <c r="J59" s="50">
        <f t="shared" si="20"/>
        <v>1.8666666666666667</v>
      </c>
      <c r="K59" s="50">
        <f t="shared" si="20"/>
        <v>1.4285714285714286</v>
      </c>
      <c r="L59" s="50">
        <f t="shared" si="20"/>
        <v>1.4444444444444444</v>
      </c>
      <c r="M59" s="50">
        <f t="shared" si="20"/>
        <v>0.9</v>
      </c>
      <c r="N59" s="50"/>
      <c r="O59" s="50">
        <f>O58/O57</f>
        <v>1.25</v>
      </c>
      <c r="P59" s="50">
        <f>P58/P57</f>
        <v>2.533333333333333</v>
      </c>
      <c r="Q59" s="50"/>
      <c r="R59" s="50">
        <f>R58/R57</f>
        <v>2</v>
      </c>
      <c r="S59" s="50">
        <f>S58/S57</f>
        <v>3</v>
      </c>
      <c r="T59" s="50">
        <f>T58/T57</f>
        <v>0.6</v>
      </c>
      <c r="U59" s="50">
        <f>U58/U57</f>
        <v>2.2666666666666666</v>
      </c>
      <c r="V59" s="50"/>
      <c r="W59" s="50">
        <f>W58/W57</f>
        <v>0.4230769230769231</v>
      </c>
      <c r="X59" s="50">
        <f>X58/X57</f>
        <v>2.0352941176470587</v>
      </c>
      <c r="Y59" s="50">
        <f>Y58/Y57</f>
        <v>1.8055555555555556</v>
      </c>
    </row>
    <row r="60" spans="1:25" s="11" customFormat="1" ht="24" customHeight="1" hidden="1">
      <c r="A60" s="7" t="s">
        <v>41</v>
      </c>
      <c r="B60" s="7"/>
      <c r="C60" s="13">
        <v>1206</v>
      </c>
      <c r="D60" s="13">
        <f>SUM(E60:Y60)</f>
        <v>1240</v>
      </c>
      <c r="E60" s="16"/>
      <c r="F60" s="16"/>
      <c r="G60" s="16">
        <v>801</v>
      </c>
      <c r="H60" s="16"/>
      <c r="I60" s="16"/>
      <c r="J60" s="16">
        <v>70</v>
      </c>
      <c r="K60" s="16"/>
      <c r="L60" s="16">
        <v>173</v>
      </c>
      <c r="M60" s="16"/>
      <c r="N60" s="16"/>
      <c r="O60" s="16"/>
      <c r="P60" s="16"/>
      <c r="Q60" s="16"/>
      <c r="R60" s="16"/>
      <c r="S60" s="16"/>
      <c r="T60" s="16"/>
      <c r="U60" s="16">
        <v>196</v>
      </c>
      <c r="V60" s="16"/>
      <c r="W60" s="16"/>
      <c r="X60" s="16"/>
      <c r="Y60" s="16"/>
    </row>
    <row r="61" spans="1:25" s="11" customFormat="1" ht="29.25" customHeight="1" hidden="1">
      <c r="A61" s="7" t="s">
        <v>44</v>
      </c>
      <c r="B61" s="7"/>
      <c r="C61" s="13">
        <v>18189</v>
      </c>
      <c r="D61" s="13">
        <f aca="true" t="shared" si="21" ref="D61:D69">SUM(E61:Y61)</f>
        <v>23287.77</v>
      </c>
      <c r="E61" s="44">
        <v>627</v>
      </c>
      <c r="F61" s="44">
        <v>1165</v>
      </c>
      <c r="G61" s="44">
        <v>2797</v>
      </c>
      <c r="H61" s="44">
        <v>1491</v>
      </c>
      <c r="I61" s="53">
        <v>510.27</v>
      </c>
      <c r="J61" s="53">
        <v>1378.5</v>
      </c>
      <c r="K61" s="44">
        <v>50</v>
      </c>
      <c r="L61" s="44">
        <v>2440</v>
      </c>
      <c r="M61" s="44">
        <v>61</v>
      </c>
      <c r="N61" s="44">
        <v>489</v>
      </c>
      <c r="O61" s="44">
        <v>119</v>
      </c>
      <c r="P61" s="44">
        <v>1777</v>
      </c>
      <c r="Q61" s="44">
        <v>1247</v>
      </c>
      <c r="R61" s="44">
        <v>393</v>
      </c>
      <c r="S61" s="44">
        <v>1638</v>
      </c>
      <c r="T61" s="44">
        <v>1530</v>
      </c>
      <c r="U61" s="44">
        <v>474</v>
      </c>
      <c r="V61" s="44">
        <v>60</v>
      </c>
      <c r="W61" s="44">
        <v>1091</v>
      </c>
      <c r="X61" s="44">
        <v>3753</v>
      </c>
      <c r="Y61" s="44">
        <v>197</v>
      </c>
    </row>
    <row r="62" spans="1:25" s="11" customFormat="1" ht="29.25" customHeight="1" hidden="1">
      <c r="A62" s="7" t="s">
        <v>138</v>
      </c>
      <c r="B62" s="7"/>
      <c r="C62" s="13"/>
      <c r="D62" s="13">
        <f t="shared" si="21"/>
        <v>12023</v>
      </c>
      <c r="E62" s="44"/>
      <c r="F62" s="44">
        <v>177</v>
      </c>
      <c r="G62" s="44">
        <v>56</v>
      </c>
      <c r="H62" s="44">
        <v>1140</v>
      </c>
      <c r="I62" s="44">
        <v>411</v>
      </c>
      <c r="J62" s="44">
        <v>577</v>
      </c>
      <c r="K62" s="44">
        <v>305</v>
      </c>
      <c r="L62" s="44">
        <v>581</v>
      </c>
      <c r="M62" s="44">
        <v>387</v>
      </c>
      <c r="N62" s="44">
        <v>6</v>
      </c>
      <c r="O62" s="44">
        <v>1212</v>
      </c>
      <c r="P62" s="44">
        <v>272</v>
      </c>
      <c r="Q62" s="44">
        <v>1061</v>
      </c>
      <c r="R62" s="44">
        <v>973</v>
      </c>
      <c r="S62" s="44">
        <v>699</v>
      </c>
      <c r="T62" s="44">
        <v>547</v>
      </c>
      <c r="U62" s="44">
        <v>424</v>
      </c>
      <c r="V62" s="44">
        <v>350</v>
      </c>
      <c r="W62" s="44">
        <v>1397</v>
      </c>
      <c r="X62" s="44">
        <v>717</v>
      </c>
      <c r="Y62" s="44">
        <v>731</v>
      </c>
    </row>
    <row r="63" spans="1:25" s="11" customFormat="1" ht="29.25" customHeight="1" hidden="1">
      <c r="A63" s="7" t="s">
        <v>106</v>
      </c>
      <c r="B63" s="7"/>
      <c r="C63" s="13">
        <v>30</v>
      </c>
      <c r="D63" s="13">
        <f t="shared" si="21"/>
        <v>22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>
        <v>22</v>
      </c>
      <c r="T63" s="44"/>
      <c r="U63" s="44"/>
      <c r="V63" s="44"/>
      <c r="W63" s="44"/>
      <c r="X63" s="44"/>
      <c r="Y63" s="44"/>
    </row>
    <row r="64" spans="1:25" s="11" customFormat="1" ht="29.25" customHeight="1" hidden="1">
      <c r="A64" s="7" t="s">
        <v>147</v>
      </c>
      <c r="B64" s="7"/>
      <c r="C64" s="13">
        <v>3654</v>
      </c>
      <c r="D64" s="13">
        <f t="shared" si="21"/>
        <v>7537</v>
      </c>
      <c r="E64" s="44"/>
      <c r="F64" s="44">
        <v>210</v>
      </c>
      <c r="G64" s="44">
        <v>585</v>
      </c>
      <c r="H64" s="44">
        <v>1019</v>
      </c>
      <c r="I64" s="44">
        <v>250</v>
      </c>
      <c r="J64" s="44">
        <v>353</v>
      </c>
      <c r="K64" s="44"/>
      <c r="L64" s="44">
        <v>230</v>
      </c>
      <c r="M64" s="44">
        <v>250</v>
      </c>
      <c r="N64" s="44">
        <v>250</v>
      </c>
      <c r="O64" s="44">
        <v>50</v>
      </c>
      <c r="P64" s="44">
        <v>385</v>
      </c>
      <c r="Q64" s="44">
        <v>481</v>
      </c>
      <c r="R64" s="44"/>
      <c r="S64" s="44">
        <v>63</v>
      </c>
      <c r="T64" s="44">
        <v>1340</v>
      </c>
      <c r="U64" s="44">
        <v>318</v>
      </c>
      <c r="V64" s="44"/>
      <c r="W64" s="44">
        <v>240</v>
      </c>
      <c r="X64" s="44">
        <v>1273</v>
      </c>
      <c r="Y64" s="44">
        <v>240</v>
      </c>
    </row>
    <row r="65" spans="1:25" s="11" customFormat="1" ht="29.25" customHeight="1" hidden="1">
      <c r="A65" s="7" t="s">
        <v>145</v>
      </c>
      <c r="B65" s="7"/>
      <c r="C65" s="13">
        <v>956</v>
      </c>
      <c r="D65" s="13">
        <f t="shared" si="21"/>
        <v>1170</v>
      </c>
      <c r="E65" s="44"/>
      <c r="F65" s="44"/>
      <c r="G65" s="44">
        <v>13</v>
      </c>
      <c r="H65" s="44"/>
      <c r="I65" s="44">
        <v>50</v>
      </c>
      <c r="J65" s="44">
        <v>125</v>
      </c>
      <c r="K65" s="44"/>
      <c r="L65" s="44">
        <v>100</v>
      </c>
      <c r="M65" s="44"/>
      <c r="N65" s="44"/>
      <c r="O65" s="44">
        <v>320</v>
      </c>
      <c r="P65" s="44"/>
      <c r="Q65" s="44"/>
      <c r="R65" s="44">
        <v>270</v>
      </c>
      <c r="S65" s="44"/>
      <c r="T65" s="44" t="s">
        <v>46</v>
      </c>
      <c r="U65" s="44"/>
      <c r="V65" s="44"/>
      <c r="W65" s="44"/>
      <c r="X65" s="44">
        <v>292</v>
      </c>
      <c r="Y65" s="44"/>
    </row>
    <row r="66" spans="1:25" s="11" customFormat="1" ht="29.25" customHeight="1" hidden="1">
      <c r="A66" s="7" t="s">
        <v>47</v>
      </c>
      <c r="B66" s="7"/>
      <c r="C66" s="13">
        <v>166</v>
      </c>
      <c r="D66" s="13">
        <f t="shared" si="21"/>
        <v>32</v>
      </c>
      <c r="E66" s="44"/>
      <c r="F66" s="44"/>
      <c r="G66" s="44"/>
      <c r="H66" s="44">
        <v>7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>
        <v>20</v>
      </c>
      <c r="V66" s="44"/>
      <c r="W66" s="44"/>
      <c r="X66" s="44">
        <v>5</v>
      </c>
      <c r="Y66" s="44"/>
    </row>
    <row r="67" spans="1:25" s="11" customFormat="1" ht="29.25" customHeight="1" hidden="1">
      <c r="A67" s="7" t="s">
        <v>45</v>
      </c>
      <c r="B67" s="7"/>
      <c r="C67" s="13">
        <v>129</v>
      </c>
      <c r="D67" s="13">
        <f t="shared" si="21"/>
        <v>91.3</v>
      </c>
      <c r="E67" s="44"/>
      <c r="F67" s="44"/>
      <c r="G67" s="44"/>
      <c r="H67" s="44">
        <v>20</v>
      </c>
      <c r="I67" s="44"/>
      <c r="J67" s="44"/>
      <c r="K67" s="44"/>
      <c r="L67" s="44"/>
      <c r="M67" s="44"/>
      <c r="N67" s="44"/>
      <c r="O67" s="44"/>
      <c r="P67" s="44">
        <v>4</v>
      </c>
      <c r="Q67" s="44"/>
      <c r="R67" s="44">
        <v>17.5</v>
      </c>
      <c r="S67" s="44">
        <v>9.8</v>
      </c>
      <c r="T67" s="44"/>
      <c r="U67" s="44"/>
      <c r="V67" s="44"/>
      <c r="W67" s="44">
        <v>40</v>
      </c>
      <c r="X67" s="44"/>
      <c r="Y67" s="44"/>
    </row>
    <row r="68" spans="1:25" ht="26.25" customHeight="1" hidden="1">
      <c r="A68" s="9" t="s">
        <v>50</v>
      </c>
      <c r="B68" s="74"/>
      <c r="C68" s="13"/>
      <c r="D68" s="13">
        <f t="shared" si="21"/>
        <v>0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33.75" customHeight="1" hidden="1">
      <c r="A69" s="10" t="s">
        <v>51</v>
      </c>
      <c r="B69" s="79"/>
      <c r="C69" s="13">
        <v>149</v>
      </c>
      <c r="D69" s="13">
        <f t="shared" si="21"/>
        <v>103</v>
      </c>
      <c r="E69" s="44"/>
      <c r="F69" s="44">
        <v>6</v>
      </c>
      <c r="G69" s="44"/>
      <c r="H69" s="44">
        <v>20</v>
      </c>
      <c r="I69" s="44"/>
      <c r="J69" s="44"/>
      <c r="K69" s="44"/>
      <c r="L69" s="44"/>
      <c r="M69" s="44"/>
      <c r="N69" s="44">
        <v>6</v>
      </c>
      <c r="O69" s="44"/>
      <c r="P69" s="44">
        <v>4</v>
      </c>
      <c r="Q69" s="44"/>
      <c r="R69" s="44">
        <v>20</v>
      </c>
      <c r="S69" s="44">
        <v>12</v>
      </c>
      <c r="T69" s="44"/>
      <c r="U69" s="44"/>
      <c r="V69" s="44"/>
      <c r="W69" s="44">
        <v>35</v>
      </c>
      <c r="X69" s="44"/>
      <c r="Y69" s="44"/>
    </row>
    <row r="70" spans="1:25" ht="31.5" customHeight="1" hidden="1">
      <c r="A70" s="15" t="s">
        <v>21</v>
      </c>
      <c r="B70" s="15"/>
      <c r="C70" s="31"/>
      <c r="D70" s="31" t="e">
        <f>D69/D68</f>
        <v>#DIV/0!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7.5" customHeight="1" hidden="1">
      <c r="A71" s="15"/>
      <c r="B71" s="75"/>
      <c r="C71" s="51"/>
      <c r="D71" s="31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s="26" customFormat="1" ht="29.25" customHeight="1" outlineLevel="1">
      <c r="A72" s="9" t="s">
        <v>63</v>
      </c>
      <c r="B72" s="17">
        <v>265235</v>
      </c>
      <c r="C72" s="17">
        <v>255032</v>
      </c>
      <c r="D72" s="35">
        <v>273613</v>
      </c>
      <c r="E72" s="14">
        <v>16353</v>
      </c>
      <c r="F72" s="14">
        <v>8459</v>
      </c>
      <c r="G72" s="14">
        <v>17622</v>
      </c>
      <c r="H72" s="14">
        <v>14806</v>
      </c>
      <c r="I72" s="14">
        <v>8410</v>
      </c>
      <c r="J72" s="14">
        <v>13990</v>
      </c>
      <c r="K72" s="14">
        <v>11012</v>
      </c>
      <c r="L72" s="14">
        <v>14634</v>
      </c>
      <c r="M72" s="14">
        <v>12230</v>
      </c>
      <c r="N72" s="14">
        <v>6237</v>
      </c>
      <c r="O72" s="14">
        <v>7746</v>
      </c>
      <c r="P72" s="14">
        <v>15371</v>
      </c>
      <c r="Q72" s="14">
        <v>17558</v>
      </c>
      <c r="R72" s="14">
        <v>15813</v>
      </c>
      <c r="S72" s="14">
        <v>17680</v>
      </c>
      <c r="T72" s="14">
        <v>13879</v>
      </c>
      <c r="U72" s="14">
        <v>11674</v>
      </c>
      <c r="V72" s="14">
        <v>4326</v>
      </c>
      <c r="W72" s="14">
        <v>13517</v>
      </c>
      <c r="X72" s="14">
        <v>19165</v>
      </c>
      <c r="Y72" s="14">
        <v>13132</v>
      </c>
    </row>
    <row r="73" spans="1:25" s="26" customFormat="1" ht="24.75" customHeight="1" outlineLevel="1">
      <c r="A73" s="9" t="s">
        <v>90</v>
      </c>
      <c r="B73" s="32"/>
      <c r="C73" s="32">
        <v>132711</v>
      </c>
      <c r="D73" s="20">
        <f aca="true" t="shared" si="22" ref="D73:D78">SUM(E73:Y73)</f>
        <v>6527</v>
      </c>
      <c r="E73" s="14"/>
      <c r="F73" s="14"/>
      <c r="G73" s="14">
        <v>1320</v>
      </c>
      <c r="H73" s="14"/>
      <c r="I73" s="14">
        <v>1307</v>
      </c>
      <c r="J73" s="57"/>
      <c r="K73" s="14">
        <v>871</v>
      </c>
      <c r="L73" s="14">
        <v>2565</v>
      </c>
      <c r="M73" s="14"/>
      <c r="N73" s="14"/>
      <c r="O73" s="14"/>
      <c r="P73" s="14"/>
      <c r="Q73" s="14"/>
      <c r="R73" s="14"/>
      <c r="S73" s="14"/>
      <c r="T73" s="14">
        <v>464</v>
      </c>
      <c r="U73" s="14"/>
      <c r="V73" s="14"/>
      <c r="W73" s="14"/>
      <c r="X73" s="14"/>
      <c r="Y73" s="14"/>
    </row>
    <row r="74" spans="1:25" s="26" customFormat="1" ht="22.5" customHeight="1" outlineLevel="1">
      <c r="A74" s="9" t="s">
        <v>88</v>
      </c>
      <c r="B74" s="32"/>
      <c r="C74" s="32"/>
      <c r="D74" s="20">
        <f t="shared" si="22"/>
        <v>9941.5</v>
      </c>
      <c r="E74" s="14"/>
      <c r="F74" s="14"/>
      <c r="G74" s="32" t="s">
        <v>46</v>
      </c>
      <c r="H74" s="14"/>
      <c r="I74" s="14"/>
      <c r="J74" s="14">
        <v>280</v>
      </c>
      <c r="K74" s="14">
        <v>183</v>
      </c>
      <c r="L74" s="14"/>
      <c r="M74" s="14">
        <v>559</v>
      </c>
      <c r="N74" s="14">
        <v>90</v>
      </c>
      <c r="O74" s="14"/>
      <c r="P74" s="14"/>
      <c r="Q74" s="14">
        <v>832</v>
      </c>
      <c r="R74" s="14">
        <v>854</v>
      </c>
      <c r="S74" s="14">
        <v>793</v>
      </c>
      <c r="T74" s="14">
        <v>2132</v>
      </c>
      <c r="U74" s="14"/>
      <c r="V74" s="14">
        <v>1233</v>
      </c>
      <c r="W74" s="14"/>
      <c r="X74" s="14"/>
      <c r="Y74" s="57">
        <v>2985.5</v>
      </c>
    </row>
    <row r="75" spans="1:25" s="26" customFormat="1" ht="45" customHeight="1" hidden="1" outlineLevel="1">
      <c r="A75" s="9" t="s">
        <v>91</v>
      </c>
      <c r="B75" s="13"/>
      <c r="C75" s="13"/>
      <c r="D75" s="35">
        <f t="shared" si="22"/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26" customFormat="1" ht="22.5" customHeight="1" hidden="1" outlineLevel="1">
      <c r="A76" s="9" t="s">
        <v>92</v>
      </c>
      <c r="B76" s="13"/>
      <c r="C76" s="13"/>
      <c r="D76" s="35">
        <f t="shared" si="22"/>
        <v>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26" customFormat="1" ht="28.5" customHeight="1" outlineLevel="1">
      <c r="A77" s="9" t="s">
        <v>87</v>
      </c>
      <c r="B77" s="13">
        <f>B72-B73-B74</f>
        <v>265235</v>
      </c>
      <c r="C77" s="13">
        <f>C72-C73-C74</f>
        <v>122321</v>
      </c>
      <c r="D77" s="30">
        <f t="shared" si="22"/>
        <v>257145.5</v>
      </c>
      <c r="E77" s="32">
        <f>E72-E73-E74</f>
        <v>16353</v>
      </c>
      <c r="F77" s="32">
        <f aca="true" t="shared" si="23" ref="F77:Y77">F72-F73-F74</f>
        <v>8459</v>
      </c>
      <c r="G77" s="82">
        <v>16302</v>
      </c>
      <c r="H77" s="32">
        <f t="shared" si="23"/>
        <v>14806</v>
      </c>
      <c r="I77" s="32">
        <f t="shared" si="23"/>
        <v>7103</v>
      </c>
      <c r="J77" s="32">
        <f t="shared" si="23"/>
        <v>13710</v>
      </c>
      <c r="K77" s="32">
        <f t="shared" si="23"/>
        <v>9958</v>
      </c>
      <c r="L77" s="32">
        <f t="shared" si="23"/>
        <v>12069</v>
      </c>
      <c r="M77" s="32">
        <f t="shared" si="23"/>
        <v>11671</v>
      </c>
      <c r="N77" s="32">
        <f t="shared" si="23"/>
        <v>6147</v>
      </c>
      <c r="O77" s="32">
        <f t="shared" si="23"/>
        <v>7746</v>
      </c>
      <c r="P77" s="32">
        <f t="shared" si="23"/>
        <v>15371</v>
      </c>
      <c r="Q77" s="32">
        <f t="shared" si="23"/>
        <v>16726</v>
      </c>
      <c r="R77" s="32">
        <f t="shared" si="23"/>
        <v>14959</v>
      </c>
      <c r="S77" s="32">
        <f t="shared" si="23"/>
        <v>16887</v>
      </c>
      <c r="T77" s="32">
        <f t="shared" si="23"/>
        <v>11283</v>
      </c>
      <c r="U77" s="32">
        <f t="shared" si="23"/>
        <v>11674</v>
      </c>
      <c r="V77" s="32">
        <f t="shared" si="23"/>
        <v>3093</v>
      </c>
      <c r="W77" s="32">
        <f t="shared" si="23"/>
        <v>13517</v>
      </c>
      <c r="X77" s="32">
        <f t="shared" si="23"/>
        <v>19165</v>
      </c>
      <c r="Y77" s="32">
        <f t="shared" si="23"/>
        <v>10146.5</v>
      </c>
    </row>
    <row r="78" spans="1:25" s="26" customFormat="1" ht="43.5" customHeight="1" outlineLevel="1">
      <c r="A78" s="10" t="s">
        <v>64</v>
      </c>
      <c r="B78" s="13">
        <v>159234</v>
      </c>
      <c r="C78" s="13">
        <v>122175</v>
      </c>
      <c r="D78" s="30">
        <f t="shared" si="22"/>
        <v>166820</v>
      </c>
      <c r="E78" s="14">
        <v>7944</v>
      </c>
      <c r="F78" s="14">
        <v>5538</v>
      </c>
      <c r="G78" s="57">
        <v>11902</v>
      </c>
      <c r="H78" s="14">
        <v>11613</v>
      </c>
      <c r="I78" s="14">
        <v>4723</v>
      </c>
      <c r="J78" s="14">
        <v>10200</v>
      </c>
      <c r="K78" s="14">
        <v>7467</v>
      </c>
      <c r="L78" s="14">
        <v>9128</v>
      </c>
      <c r="M78" s="14">
        <v>6718</v>
      </c>
      <c r="N78" s="14">
        <v>2889</v>
      </c>
      <c r="O78" s="14">
        <v>5110</v>
      </c>
      <c r="P78" s="14">
        <v>8753</v>
      </c>
      <c r="Q78" s="14">
        <v>10863</v>
      </c>
      <c r="R78" s="14">
        <v>11279</v>
      </c>
      <c r="S78" s="14">
        <v>9620</v>
      </c>
      <c r="T78" s="14">
        <v>6797</v>
      </c>
      <c r="U78" s="14">
        <v>7180</v>
      </c>
      <c r="V78" s="14">
        <v>1970</v>
      </c>
      <c r="W78" s="14">
        <v>8654</v>
      </c>
      <c r="X78" s="14">
        <v>11822</v>
      </c>
      <c r="Y78" s="14">
        <v>6650</v>
      </c>
    </row>
    <row r="79" spans="1:25" s="60" customFormat="1" ht="22.5" customHeight="1" outlineLevel="1">
      <c r="A79" s="15" t="s">
        <v>115</v>
      </c>
      <c r="B79" s="31">
        <f aca="true" t="shared" si="24" ref="B79:Y79">B78/B77</f>
        <v>0.6003506324580089</v>
      </c>
      <c r="C79" s="31">
        <f t="shared" si="24"/>
        <v>0.9988064191757752</v>
      </c>
      <c r="D79" s="31">
        <f>D78/D77</f>
        <v>0.6487377768617378</v>
      </c>
      <c r="E79" s="50">
        <f t="shared" si="24"/>
        <v>0.4857824252430747</v>
      </c>
      <c r="F79" s="50">
        <f t="shared" si="24"/>
        <v>0.6546873152854947</v>
      </c>
      <c r="G79" s="50">
        <f t="shared" si="24"/>
        <v>0.7300944669365722</v>
      </c>
      <c r="H79" s="50">
        <f t="shared" si="24"/>
        <v>0.78434418478995</v>
      </c>
      <c r="I79" s="50">
        <f t="shared" si="24"/>
        <v>0.6649303111361397</v>
      </c>
      <c r="J79" s="50">
        <f t="shared" si="24"/>
        <v>0.7439824945295405</v>
      </c>
      <c r="K79" s="50">
        <f t="shared" si="24"/>
        <v>0.7498493673428399</v>
      </c>
      <c r="L79" s="50">
        <f t="shared" si="24"/>
        <v>0.7563178390918883</v>
      </c>
      <c r="M79" s="50">
        <f t="shared" si="24"/>
        <v>0.575614771656242</v>
      </c>
      <c r="N79" s="50">
        <f t="shared" si="24"/>
        <v>0.4699853587115666</v>
      </c>
      <c r="O79" s="50">
        <f t="shared" si="24"/>
        <v>0.659695326620191</v>
      </c>
      <c r="P79" s="50">
        <f t="shared" si="24"/>
        <v>0.5694489623316635</v>
      </c>
      <c r="Q79" s="50">
        <f t="shared" si="24"/>
        <v>0.6494678942963051</v>
      </c>
      <c r="R79" s="50">
        <f t="shared" si="24"/>
        <v>0.7539942509526038</v>
      </c>
      <c r="S79" s="50">
        <f t="shared" si="24"/>
        <v>0.5696689761354888</v>
      </c>
      <c r="T79" s="50">
        <f t="shared" si="24"/>
        <v>0.6024107063724187</v>
      </c>
      <c r="U79" s="50">
        <f t="shared" si="24"/>
        <v>0.6150419736165839</v>
      </c>
      <c r="V79" s="50">
        <f t="shared" si="24"/>
        <v>0.6369220821209182</v>
      </c>
      <c r="W79" s="50">
        <f t="shared" si="24"/>
        <v>0.6402308204483244</v>
      </c>
      <c r="X79" s="50">
        <f t="shared" si="24"/>
        <v>0.6168536394469084</v>
      </c>
      <c r="Y79" s="50">
        <f t="shared" si="24"/>
        <v>0.6553984132459468</v>
      </c>
    </row>
    <row r="80" spans="1:25" s="26" customFormat="1" ht="24" customHeight="1" outlineLevel="1">
      <c r="A80" s="9" t="s">
        <v>70</v>
      </c>
      <c r="B80" s="20">
        <v>79255</v>
      </c>
      <c r="C80" s="32"/>
      <c r="D80" s="20">
        <f>SUM(E80:Y80)</f>
        <v>83234</v>
      </c>
      <c r="E80" s="14">
        <v>7194</v>
      </c>
      <c r="F80" s="14">
        <v>1184</v>
      </c>
      <c r="G80" s="14">
        <v>6286</v>
      </c>
      <c r="H80" s="14">
        <v>4610</v>
      </c>
      <c r="I80" s="14">
        <v>1437</v>
      </c>
      <c r="J80" s="14">
        <v>5900</v>
      </c>
      <c r="K80" s="14">
        <v>3339</v>
      </c>
      <c r="L80" s="14">
        <v>4509</v>
      </c>
      <c r="M80" s="14">
        <v>1813</v>
      </c>
      <c r="N80" s="14">
        <v>1777</v>
      </c>
      <c r="O80" s="14">
        <v>2866</v>
      </c>
      <c r="P80" s="14">
        <v>3639</v>
      </c>
      <c r="Q80" s="14">
        <v>7246</v>
      </c>
      <c r="R80" s="14">
        <v>6114</v>
      </c>
      <c r="S80" s="14">
        <v>4751</v>
      </c>
      <c r="T80" s="14">
        <v>2294</v>
      </c>
      <c r="U80" s="14">
        <v>3750</v>
      </c>
      <c r="V80" s="14">
        <v>1338</v>
      </c>
      <c r="W80" s="14">
        <v>5605</v>
      </c>
      <c r="X80" s="14">
        <v>4795</v>
      </c>
      <c r="Y80" s="14">
        <v>2787</v>
      </c>
    </row>
    <row r="81" spans="1:25" s="26" customFormat="1" ht="22.5" customHeight="1" outlineLevel="1">
      <c r="A81" s="9" t="s">
        <v>68</v>
      </c>
      <c r="B81" s="20">
        <v>49204</v>
      </c>
      <c r="C81" s="32"/>
      <c r="D81" s="20">
        <f>SUM(E81:Y81)</f>
        <v>44666</v>
      </c>
      <c r="E81" s="14">
        <v>650</v>
      </c>
      <c r="F81" s="14">
        <v>2215</v>
      </c>
      <c r="G81" s="14">
        <v>3658</v>
      </c>
      <c r="H81" s="14">
        <v>3550</v>
      </c>
      <c r="I81" s="14"/>
      <c r="J81" s="14">
        <v>2350</v>
      </c>
      <c r="K81" s="14">
        <v>2288</v>
      </c>
      <c r="L81" s="14">
        <v>2898</v>
      </c>
      <c r="M81" s="14">
        <v>2175</v>
      </c>
      <c r="N81" s="14">
        <v>320</v>
      </c>
      <c r="O81" s="14">
        <v>879</v>
      </c>
      <c r="P81" s="14">
        <v>2197</v>
      </c>
      <c r="Q81" s="14">
        <v>3417</v>
      </c>
      <c r="R81" s="14">
        <v>2530</v>
      </c>
      <c r="S81" s="14">
        <v>2469</v>
      </c>
      <c r="T81" s="14">
        <v>2573</v>
      </c>
      <c r="U81" s="14">
        <v>2630</v>
      </c>
      <c r="V81" s="14">
        <v>214</v>
      </c>
      <c r="W81" s="14">
        <v>1478</v>
      </c>
      <c r="X81" s="14">
        <v>4683</v>
      </c>
      <c r="Y81" s="14">
        <v>1492</v>
      </c>
    </row>
    <row r="82" spans="1:25" s="26" customFormat="1" ht="22.5" customHeight="1" hidden="1" outlineLevel="1">
      <c r="A82" s="9" t="s">
        <v>65</v>
      </c>
      <c r="B82" s="32"/>
      <c r="C82" s="32"/>
      <c r="D82" s="30">
        <f>SUM(E82:Y82)</f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60" customFormat="1" ht="22.5" customHeight="1" hidden="1" outlineLevel="1">
      <c r="A83" s="15" t="s">
        <v>89</v>
      </c>
      <c r="B83" s="30"/>
      <c r="C83" s="30"/>
      <c r="D83" s="30">
        <f>SUM(E83:Y83)</f>
        <v>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26" customFormat="1" ht="26.25" customHeight="1" outlineLevel="1">
      <c r="A84" s="10" t="s">
        <v>66</v>
      </c>
      <c r="B84" s="13">
        <v>157553</v>
      </c>
      <c r="C84" s="13">
        <v>122033</v>
      </c>
      <c r="D84" s="30">
        <f>SUM(E84:Y84)</f>
        <v>165558</v>
      </c>
      <c r="E84" s="44">
        <v>7944</v>
      </c>
      <c r="F84" s="44">
        <v>5538</v>
      </c>
      <c r="G84" s="44">
        <v>11842</v>
      </c>
      <c r="H84" s="44">
        <v>11613</v>
      </c>
      <c r="I84" s="44">
        <v>4462</v>
      </c>
      <c r="J84" s="44">
        <v>10200</v>
      </c>
      <c r="K84" s="44">
        <v>7467</v>
      </c>
      <c r="L84" s="44">
        <v>8706</v>
      </c>
      <c r="M84" s="44">
        <v>6718</v>
      </c>
      <c r="N84" s="44">
        <v>2889</v>
      </c>
      <c r="O84" s="44">
        <v>5110</v>
      </c>
      <c r="P84" s="44">
        <v>8753</v>
      </c>
      <c r="Q84" s="44">
        <v>10863</v>
      </c>
      <c r="R84" s="44">
        <v>11279</v>
      </c>
      <c r="S84" s="44">
        <v>9620</v>
      </c>
      <c r="T84" s="44">
        <v>6797</v>
      </c>
      <c r="U84" s="44">
        <v>7180</v>
      </c>
      <c r="V84" s="44">
        <v>1970</v>
      </c>
      <c r="W84" s="44">
        <v>8654</v>
      </c>
      <c r="X84" s="44">
        <v>11303</v>
      </c>
      <c r="Y84" s="44">
        <v>6650</v>
      </c>
    </row>
    <row r="85" spans="1:25" s="26" customFormat="1" ht="24.75" customHeight="1" hidden="1" outlineLevel="1">
      <c r="A85" s="15" t="s">
        <v>115</v>
      </c>
      <c r="B85" s="31"/>
      <c r="C85" s="31"/>
      <c r="D85" s="31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s="26" customFormat="1" ht="22.5" customHeight="1" outlineLevel="1">
      <c r="A86" s="9" t="s">
        <v>70</v>
      </c>
      <c r="B86" s="32">
        <v>79164</v>
      </c>
      <c r="C86" s="32"/>
      <c r="D86" s="20">
        <f aca="true" t="shared" si="25" ref="D86:D91">SUM(E86:Y86)</f>
        <v>82765</v>
      </c>
      <c r="E86" s="44">
        <v>7194</v>
      </c>
      <c r="F86" s="44">
        <v>1184</v>
      </c>
      <c r="G86" s="44">
        <v>6286</v>
      </c>
      <c r="H86" s="44">
        <v>4610</v>
      </c>
      <c r="I86" s="44">
        <v>1337</v>
      </c>
      <c r="J86" s="44">
        <v>5900</v>
      </c>
      <c r="K86" s="44">
        <v>3339</v>
      </c>
      <c r="L86" s="44">
        <v>4336</v>
      </c>
      <c r="M86" s="44">
        <v>1813</v>
      </c>
      <c r="N86" s="44">
        <v>1777</v>
      </c>
      <c r="O86" s="44">
        <v>2866</v>
      </c>
      <c r="P86" s="44">
        <v>3639</v>
      </c>
      <c r="Q86" s="44">
        <v>7246</v>
      </c>
      <c r="R86" s="44">
        <v>6114</v>
      </c>
      <c r="S86" s="44">
        <v>4751</v>
      </c>
      <c r="T86" s="44">
        <v>2294</v>
      </c>
      <c r="U86" s="44">
        <v>3750</v>
      </c>
      <c r="V86" s="44">
        <v>1338</v>
      </c>
      <c r="W86" s="44">
        <v>5605</v>
      </c>
      <c r="X86" s="44">
        <v>4599</v>
      </c>
      <c r="Y86" s="44">
        <v>2787</v>
      </c>
    </row>
    <row r="87" spans="1:25" s="26" customFormat="1" ht="22.5" customHeight="1" outlineLevel="1">
      <c r="A87" s="9" t="s">
        <v>68</v>
      </c>
      <c r="B87" s="32">
        <v>48445</v>
      </c>
      <c r="C87" s="32"/>
      <c r="D87" s="20">
        <f t="shared" si="25"/>
        <v>44194</v>
      </c>
      <c r="E87" s="44">
        <v>650</v>
      </c>
      <c r="F87" s="44">
        <v>2215</v>
      </c>
      <c r="G87" s="44">
        <v>3598</v>
      </c>
      <c r="H87" s="44">
        <v>3550</v>
      </c>
      <c r="I87" s="44"/>
      <c r="J87" s="44">
        <v>2350</v>
      </c>
      <c r="K87" s="44">
        <v>2288</v>
      </c>
      <c r="L87" s="44">
        <v>2818</v>
      </c>
      <c r="M87" s="44">
        <v>2051</v>
      </c>
      <c r="N87" s="44">
        <v>320</v>
      </c>
      <c r="O87" s="44">
        <v>879</v>
      </c>
      <c r="P87" s="44">
        <v>2197</v>
      </c>
      <c r="Q87" s="44">
        <v>3417</v>
      </c>
      <c r="R87" s="44">
        <v>2530</v>
      </c>
      <c r="S87" s="44">
        <v>2469</v>
      </c>
      <c r="T87" s="44">
        <v>2573</v>
      </c>
      <c r="U87" s="44">
        <v>2630</v>
      </c>
      <c r="V87" s="44">
        <v>214</v>
      </c>
      <c r="W87" s="44">
        <v>1478</v>
      </c>
      <c r="X87" s="44">
        <v>4475</v>
      </c>
      <c r="Y87" s="44">
        <v>1492</v>
      </c>
    </row>
    <row r="88" spans="1:25" s="26" customFormat="1" ht="25.5" customHeight="1" hidden="1" outlineLevel="1">
      <c r="A88" s="9" t="s">
        <v>65</v>
      </c>
      <c r="B88" s="32"/>
      <c r="C88" s="32"/>
      <c r="D88" s="20">
        <f t="shared" si="25"/>
        <v>0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:25" s="26" customFormat="1" ht="28.5" customHeight="1" outlineLevel="1">
      <c r="A89" s="10" t="s">
        <v>67</v>
      </c>
      <c r="B89" s="13">
        <v>387466</v>
      </c>
      <c r="C89" s="13">
        <v>129663</v>
      </c>
      <c r="D89" s="30">
        <f t="shared" si="25"/>
        <v>415480</v>
      </c>
      <c r="E89" s="44">
        <v>16408</v>
      </c>
      <c r="F89" s="44">
        <v>12738</v>
      </c>
      <c r="G89" s="53">
        <v>33008</v>
      </c>
      <c r="H89" s="44">
        <v>32718</v>
      </c>
      <c r="I89" s="44">
        <v>9012</v>
      </c>
      <c r="J89" s="44">
        <v>22440</v>
      </c>
      <c r="K89" s="44">
        <v>17757</v>
      </c>
      <c r="L89" s="44">
        <v>23309</v>
      </c>
      <c r="M89" s="44">
        <v>15779</v>
      </c>
      <c r="N89" s="44">
        <v>7021</v>
      </c>
      <c r="O89" s="44">
        <v>12870</v>
      </c>
      <c r="P89" s="44">
        <v>22758</v>
      </c>
      <c r="Q89" s="44">
        <v>28050</v>
      </c>
      <c r="R89" s="44">
        <v>29884</v>
      </c>
      <c r="S89" s="44">
        <v>23761</v>
      </c>
      <c r="T89" s="44">
        <v>17858</v>
      </c>
      <c r="U89" s="44">
        <v>18381</v>
      </c>
      <c r="V89" s="44">
        <v>3175</v>
      </c>
      <c r="W89" s="44">
        <v>23954</v>
      </c>
      <c r="X89" s="44">
        <v>29639</v>
      </c>
      <c r="Y89" s="44">
        <v>14960</v>
      </c>
    </row>
    <row r="90" spans="1:25" s="26" customFormat="1" ht="27" customHeight="1" outlineLevel="1">
      <c r="A90" s="9" t="s">
        <v>70</v>
      </c>
      <c r="B90" s="20">
        <v>201823</v>
      </c>
      <c r="C90" s="20">
        <v>56338</v>
      </c>
      <c r="D90" s="20">
        <f t="shared" si="25"/>
        <v>213556</v>
      </c>
      <c r="E90" s="44">
        <v>14892</v>
      </c>
      <c r="F90" s="44">
        <v>2908</v>
      </c>
      <c r="G90" s="44">
        <v>17667</v>
      </c>
      <c r="H90" s="44">
        <v>13820</v>
      </c>
      <c r="I90" s="44">
        <v>2941</v>
      </c>
      <c r="J90" s="44">
        <v>14750</v>
      </c>
      <c r="K90" s="44">
        <v>8252</v>
      </c>
      <c r="L90" s="44">
        <v>12077</v>
      </c>
      <c r="M90" s="44">
        <v>5136</v>
      </c>
      <c r="N90" s="44">
        <v>4619</v>
      </c>
      <c r="O90" s="44">
        <v>7112</v>
      </c>
      <c r="P90" s="44">
        <v>10243</v>
      </c>
      <c r="Q90" s="44">
        <v>19388</v>
      </c>
      <c r="R90" s="44">
        <v>16500</v>
      </c>
      <c r="S90" s="44">
        <v>11908</v>
      </c>
      <c r="T90" s="44">
        <v>6062</v>
      </c>
      <c r="U90" s="44">
        <v>9373</v>
      </c>
      <c r="V90" s="44">
        <v>2215</v>
      </c>
      <c r="W90" s="44">
        <v>15985</v>
      </c>
      <c r="X90" s="44">
        <v>11438</v>
      </c>
      <c r="Y90" s="44">
        <v>6270</v>
      </c>
    </row>
    <row r="91" spans="1:25" s="26" customFormat="1" ht="27" customHeight="1" outlineLevel="1">
      <c r="A91" s="9" t="s">
        <v>68</v>
      </c>
      <c r="B91" s="20">
        <v>116925</v>
      </c>
      <c r="C91" s="20">
        <v>36427</v>
      </c>
      <c r="D91" s="20">
        <f t="shared" si="25"/>
        <v>113709</v>
      </c>
      <c r="E91" s="44">
        <v>1313</v>
      </c>
      <c r="F91" s="44">
        <v>5316</v>
      </c>
      <c r="G91" s="44">
        <v>10241</v>
      </c>
      <c r="H91" s="44">
        <v>10250</v>
      </c>
      <c r="I91" s="44"/>
      <c r="J91" s="44">
        <v>4700</v>
      </c>
      <c r="K91" s="44">
        <v>5975</v>
      </c>
      <c r="L91" s="44">
        <v>7357</v>
      </c>
      <c r="M91" s="44">
        <v>5019</v>
      </c>
      <c r="N91" s="44">
        <v>704</v>
      </c>
      <c r="O91" s="44">
        <v>2371</v>
      </c>
      <c r="P91" s="44">
        <v>5690</v>
      </c>
      <c r="Q91" s="44">
        <v>7859</v>
      </c>
      <c r="R91" s="44">
        <v>6578</v>
      </c>
      <c r="S91" s="44">
        <v>6052</v>
      </c>
      <c r="T91" s="44">
        <v>6370</v>
      </c>
      <c r="U91" s="44">
        <v>6914</v>
      </c>
      <c r="V91" s="44">
        <v>495</v>
      </c>
      <c r="W91" s="44">
        <v>3864</v>
      </c>
      <c r="X91" s="44">
        <v>12951</v>
      </c>
      <c r="Y91" s="44">
        <v>3690</v>
      </c>
    </row>
    <row r="92" spans="1:25" s="26" customFormat="1" ht="27" customHeight="1" hidden="1" outlineLevel="1">
      <c r="A92" s="9" t="s">
        <v>65</v>
      </c>
      <c r="B92" s="32"/>
      <c r="C92" s="32"/>
      <c r="D92" s="30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:25" s="26" customFormat="1" ht="27" customHeight="1" outlineLevel="1">
      <c r="A93" s="10" t="s">
        <v>74</v>
      </c>
      <c r="B93" s="33">
        <f aca="true" t="shared" si="26" ref="B93:Y93">B89/B84*10</f>
        <v>24.59274022075111</v>
      </c>
      <c r="C93" s="33">
        <f t="shared" si="26"/>
        <v>10.625240713577476</v>
      </c>
      <c r="D93" s="33">
        <f t="shared" si="26"/>
        <v>25.095736841469453</v>
      </c>
      <c r="E93" s="34">
        <f t="shared" si="26"/>
        <v>20.654582074521652</v>
      </c>
      <c r="F93" s="34">
        <f t="shared" si="26"/>
        <v>23.001083423618635</v>
      </c>
      <c r="G93" s="34">
        <f t="shared" si="26"/>
        <v>27.87366998817767</v>
      </c>
      <c r="H93" s="34">
        <f t="shared" si="26"/>
        <v>28.17359855334539</v>
      </c>
      <c r="I93" s="34">
        <f t="shared" si="26"/>
        <v>20.197220977140297</v>
      </c>
      <c r="J93" s="34">
        <f t="shared" si="26"/>
        <v>22</v>
      </c>
      <c r="K93" s="34">
        <f t="shared" si="26"/>
        <v>23.780634793089593</v>
      </c>
      <c r="L93" s="34">
        <f t="shared" si="26"/>
        <v>26.77348954743855</v>
      </c>
      <c r="M93" s="34">
        <f t="shared" si="26"/>
        <v>23.487645132479905</v>
      </c>
      <c r="N93" s="34">
        <f t="shared" si="26"/>
        <v>24.302526825891313</v>
      </c>
      <c r="O93" s="34">
        <f t="shared" si="26"/>
        <v>25.185909980430527</v>
      </c>
      <c r="P93" s="34">
        <f t="shared" si="26"/>
        <v>26.00022849308808</v>
      </c>
      <c r="Q93" s="34">
        <f t="shared" si="26"/>
        <v>25.821596244131456</v>
      </c>
      <c r="R93" s="34">
        <f t="shared" si="26"/>
        <v>26.495256671690754</v>
      </c>
      <c r="S93" s="34">
        <f t="shared" si="26"/>
        <v>24.6995841995842</v>
      </c>
      <c r="T93" s="34">
        <f t="shared" si="26"/>
        <v>26.273355892305432</v>
      </c>
      <c r="U93" s="34">
        <f t="shared" si="26"/>
        <v>25.600278551532032</v>
      </c>
      <c r="V93" s="34">
        <f t="shared" si="26"/>
        <v>16.116751269035532</v>
      </c>
      <c r="W93" s="34">
        <f t="shared" si="26"/>
        <v>27.67968569447654</v>
      </c>
      <c r="X93" s="34">
        <f t="shared" si="26"/>
        <v>26.222241882686014</v>
      </c>
      <c r="Y93" s="34">
        <f t="shared" si="26"/>
        <v>22.49624060150376</v>
      </c>
    </row>
    <row r="94" spans="1:25" s="26" customFormat="1" ht="27" customHeight="1" outlineLevel="1">
      <c r="A94" s="9" t="s">
        <v>70</v>
      </c>
      <c r="B94" s="34">
        <f>B90/B86*10</f>
        <v>25.4942903339902</v>
      </c>
      <c r="C94" s="34"/>
      <c r="D94" s="34">
        <f>D90/D86*10</f>
        <v>25.802694375641877</v>
      </c>
      <c r="E94" s="34">
        <f aca="true" t="shared" si="27" ref="E94:Y94">E90/E86*10</f>
        <v>20.700583819849875</v>
      </c>
      <c r="F94" s="34">
        <f t="shared" si="27"/>
        <v>24.56081081081081</v>
      </c>
      <c r="G94" s="34">
        <f t="shared" si="27"/>
        <v>28.10531339484569</v>
      </c>
      <c r="H94" s="34">
        <f t="shared" si="27"/>
        <v>29.97830802603037</v>
      </c>
      <c r="I94" s="34">
        <f t="shared" si="27"/>
        <v>21.99700822737472</v>
      </c>
      <c r="J94" s="34">
        <f t="shared" si="27"/>
        <v>25</v>
      </c>
      <c r="K94" s="34">
        <f t="shared" si="27"/>
        <v>24.713986223420186</v>
      </c>
      <c r="L94" s="34">
        <f t="shared" si="27"/>
        <v>27.852859778597786</v>
      </c>
      <c r="M94" s="34">
        <f t="shared" si="27"/>
        <v>28.328736900165474</v>
      </c>
      <c r="N94" s="34">
        <f t="shared" si="27"/>
        <v>25.993247045582443</v>
      </c>
      <c r="O94" s="34">
        <f t="shared" si="27"/>
        <v>24.815073272854153</v>
      </c>
      <c r="P94" s="34">
        <f t="shared" si="27"/>
        <v>28.147842813959876</v>
      </c>
      <c r="Q94" s="34">
        <f t="shared" si="27"/>
        <v>26.756831355230474</v>
      </c>
      <c r="R94" s="34">
        <f t="shared" si="27"/>
        <v>26.987242394504417</v>
      </c>
      <c r="S94" s="34">
        <f t="shared" si="27"/>
        <v>25.064197011155546</v>
      </c>
      <c r="T94" s="34">
        <f t="shared" si="27"/>
        <v>26.425457715780297</v>
      </c>
      <c r="U94" s="34">
        <f t="shared" si="27"/>
        <v>24.994666666666667</v>
      </c>
      <c r="V94" s="34">
        <f t="shared" si="27"/>
        <v>16.55455904334828</v>
      </c>
      <c r="W94" s="34">
        <f t="shared" si="27"/>
        <v>28.519179304192686</v>
      </c>
      <c r="X94" s="34">
        <f t="shared" si="27"/>
        <v>24.87062404870624</v>
      </c>
      <c r="Y94" s="34">
        <f t="shared" si="27"/>
        <v>22.497308934337997</v>
      </c>
    </row>
    <row r="95" spans="1:25" s="26" customFormat="1" ht="27" customHeight="1" outlineLevel="1">
      <c r="A95" s="9" t="s">
        <v>68</v>
      </c>
      <c r="B95" s="34">
        <f>B91/B87*10</f>
        <v>24.13561771080607</v>
      </c>
      <c r="C95" s="34"/>
      <c r="D95" s="34">
        <f>D91/D87*10</f>
        <v>25.729510793320358</v>
      </c>
      <c r="E95" s="34">
        <f aca="true" t="shared" si="28" ref="E95:Y95">E91/E87*10</f>
        <v>20.2</v>
      </c>
      <c r="F95" s="34">
        <f t="shared" si="28"/>
        <v>24</v>
      </c>
      <c r="G95" s="34">
        <f t="shared" si="28"/>
        <v>28.463035019455255</v>
      </c>
      <c r="H95" s="34">
        <f t="shared" si="28"/>
        <v>28.87323943661972</v>
      </c>
      <c r="I95" s="34" t="e">
        <f t="shared" si="28"/>
        <v>#DIV/0!</v>
      </c>
      <c r="J95" s="34">
        <f t="shared" si="28"/>
        <v>20</v>
      </c>
      <c r="K95" s="34">
        <f t="shared" si="28"/>
        <v>26.114510489510486</v>
      </c>
      <c r="L95" s="34">
        <f t="shared" si="28"/>
        <v>26.107168204400285</v>
      </c>
      <c r="M95" s="34">
        <f t="shared" si="28"/>
        <v>24.470989761092152</v>
      </c>
      <c r="N95" s="34">
        <f t="shared" si="28"/>
        <v>22</v>
      </c>
      <c r="O95" s="34">
        <f t="shared" si="28"/>
        <v>26.973833902161548</v>
      </c>
      <c r="P95" s="34">
        <f t="shared" si="28"/>
        <v>25.89895311788803</v>
      </c>
      <c r="Q95" s="34">
        <f t="shared" si="28"/>
        <v>22.999707345624817</v>
      </c>
      <c r="R95" s="34">
        <f t="shared" si="28"/>
        <v>26</v>
      </c>
      <c r="S95" s="34">
        <f t="shared" si="28"/>
        <v>24.51194815714864</v>
      </c>
      <c r="T95" s="34">
        <f t="shared" si="28"/>
        <v>24.75709288767975</v>
      </c>
      <c r="U95" s="34">
        <f t="shared" si="28"/>
        <v>26.28897338403042</v>
      </c>
      <c r="V95" s="34">
        <f t="shared" si="28"/>
        <v>23.130841121495326</v>
      </c>
      <c r="W95" s="34">
        <f t="shared" si="28"/>
        <v>26.143437077131257</v>
      </c>
      <c r="X95" s="34">
        <f t="shared" si="28"/>
        <v>28.940782122905027</v>
      </c>
      <c r="Y95" s="34">
        <f t="shared" si="28"/>
        <v>24.73190348525469</v>
      </c>
    </row>
    <row r="96" spans="1:25" s="26" customFormat="1" ht="27" customHeight="1" hidden="1" outlineLevel="1">
      <c r="A96" s="9" t="s">
        <v>69</v>
      </c>
      <c r="B96" s="34"/>
      <c r="C96" s="34"/>
      <c r="D96" s="30">
        <f>SUM(E96:Y96)</f>
        <v>0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s="26" customFormat="1" ht="27" customHeight="1" hidden="1" outlineLevel="1">
      <c r="A97" s="59" t="s">
        <v>71</v>
      </c>
      <c r="B97" s="30"/>
      <c r="C97" s="30"/>
      <c r="D97" s="30">
        <f>SUM(E97:Y97)</f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26" customFormat="1" ht="27" customHeight="1" hidden="1" outlineLevel="1">
      <c r="A98" s="59" t="s">
        <v>158</v>
      </c>
      <c r="B98" s="30">
        <v>9993</v>
      </c>
      <c r="C98" s="30">
        <v>0</v>
      </c>
      <c r="D98" s="30">
        <f>SUM(E98:Y98)</f>
        <v>15419</v>
      </c>
      <c r="E98" s="57">
        <f>(E84-'[1]Свод'!$E$84)/2</f>
        <v>606.5</v>
      </c>
      <c r="F98" s="57">
        <f>(F84-'[1]Свод'!$F$84)/2</f>
        <v>414</v>
      </c>
      <c r="G98" s="57">
        <f>(G84-'[1]Свод'!$G$84)/2</f>
        <v>1489.5</v>
      </c>
      <c r="H98" s="57">
        <f>(H84-'[1]Свод'!$H$84)/2</f>
        <v>751.5</v>
      </c>
      <c r="I98" s="57">
        <f>(I84-'[1]Свод'!$I$84)/2</f>
        <v>477</v>
      </c>
      <c r="J98" s="57">
        <f>(J84-'[1]Свод'!$J$84)/2</f>
        <v>1227</v>
      </c>
      <c r="K98" s="57">
        <f>(K84-'[1]Свод'!$K$84)/2</f>
        <v>628</v>
      </c>
      <c r="L98" s="57">
        <f>(L84-'[1]Свод'!$L$84)/2</f>
        <v>857.5</v>
      </c>
      <c r="M98" s="57">
        <f>(M84-'[1]Свод'!$M$84)/2</f>
        <v>434</v>
      </c>
      <c r="N98" s="57">
        <f>(N84-'[1]Свод'!$N$84)/2</f>
        <v>186</v>
      </c>
      <c r="O98" s="57">
        <f>(O84-'[1]Свод'!$O$84)/2</f>
        <v>662.5</v>
      </c>
      <c r="P98" s="57">
        <f>(P84-'[1]Свод'!$P$84)/2</f>
        <v>965.5</v>
      </c>
      <c r="Q98" s="57">
        <f>(Q84-'[1]Свод'!$Q$84)/2</f>
        <v>1093</v>
      </c>
      <c r="R98" s="57">
        <f>(R84-'[1]Свод'!$R$84)/2</f>
        <v>764</v>
      </c>
      <c r="S98" s="57">
        <f>(S84-'[1]Свод'!$S$84)/2</f>
        <v>859</v>
      </c>
      <c r="T98" s="57">
        <f>(T84-'[1]Свод'!$T$84)/2</f>
        <v>532.5</v>
      </c>
      <c r="U98" s="57">
        <f>(U84-'[1]Свод'!$U$84)/2</f>
        <v>415</v>
      </c>
      <c r="V98" s="57">
        <f>(V84-'[1]Свод'!$V$84)/2</f>
        <v>125</v>
      </c>
      <c r="W98" s="57">
        <f>(W84-'[1]Свод'!$W$84)/2</f>
        <v>1703</v>
      </c>
      <c r="X98" s="57">
        <f>(X84-'[1]Свод'!$X$84)/2</f>
        <v>628.5</v>
      </c>
      <c r="Y98" s="57">
        <f>(Y84-'[1]Свод'!$Y$84)/2</f>
        <v>600</v>
      </c>
    </row>
    <row r="99" spans="1:25" s="26" customFormat="1" ht="27" customHeight="1" hidden="1" outlineLevel="1">
      <c r="A99" s="10" t="s">
        <v>86</v>
      </c>
      <c r="B99" s="30">
        <v>814</v>
      </c>
      <c r="C99" s="30"/>
      <c r="D99" s="30">
        <f>SUM(E99:Y99)</f>
        <v>745</v>
      </c>
      <c r="E99" s="14">
        <v>32</v>
      </c>
      <c r="F99" s="14">
        <v>26</v>
      </c>
      <c r="G99" s="14">
        <v>56</v>
      </c>
      <c r="H99" s="14">
        <v>55</v>
      </c>
      <c r="I99" s="14">
        <v>29</v>
      </c>
      <c r="J99" s="14">
        <v>45</v>
      </c>
      <c r="K99" s="14">
        <v>26</v>
      </c>
      <c r="L99" s="14">
        <v>55</v>
      </c>
      <c r="M99" s="14">
        <v>37</v>
      </c>
      <c r="N99" s="14">
        <v>22</v>
      </c>
      <c r="O99" s="14">
        <v>23</v>
      </c>
      <c r="P99" s="14">
        <v>46</v>
      </c>
      <c r="Q99" s="14">
        <v>39</v>
      </c>
      <c r="R99" s="14">
        <v>32</v>
      </c>
      <c r="S99" s="14">
        <v>40</v>
      </c>
      <c r="T99" s="14">
        <v>30</v>
      </c>
      <c r="U99" s="14">
        <v>28</v>
      </c>
      <c r="V99" s="14">
        <v>8</v>
      </c>
      <c r="W99" s="14">
        <v>34</v>
      </c>
      <c r="X99" s="14">
        <v>53</v>
      </c>
      <c r="Y99" s="14">
        <v>29</v>
      </c>
    </row>
    <row r="100" spans="1:25" s="26" customFormat="1" ht="27" customHeight="1" hidden="1" outlineLevel="1">
      <c r="A100" s="10" t="s">
        <v>117</v>
      </c>
      <c r="B100" s="33">
        <f aca="true" t="shared" si="29" ref="B100:Y100">B98/B99</f>
        <v>12.276412776412776</v>
      </c>
      <c r="C100" s="33"/>
      <c r="D100" s="33">
        <f t="shared" si="29"/>
        <v>20.696644295302015</v>
      </c>
      <c r="E100" s="34">
        <f t="shared" si="29"/>
        <v>18.953125</v>
      </c>
      <c r="F100" s="34">
        <f t="shared" si="29"/>
        <v>15.923076923076923</v>
      </c>
      <c r="G100" s="34">
        <f t="shared" si="29"/>
        <v>26.598214285714285</v>
      </c>
      <c r="H100" s="34">
        <f t="shared" si="29"/>
        <v>13.663636363636364</v>
      </c>
      <c r="I100" s="34">
        <f t="shared" si="29"/>
        <v>16.448275862068964</v>
      </c>
      <c r="J100" s="34">
        <f t="shared" si="29"/>
        <v>27.266666666666666</v>
      </c>
      <c r="K100" s="34">
        <f t="shared" si="29"/>
        <v>24.153846153846153</v>
      </c>
      <c r="L100" s="34">
        <f t="shared" si="29"/>
        <v>15.590909090909092</v>
      </c>
      <c r="M100" s="34">
        <f t="shared" si="29"/>
        <v>11.72972972972973</v>
      </c>
      <c r="N100" s="34">
        <f t="shared" si="29"/>
        <v>8.454545454545455</v>
      </c>
      <c r="O100" s="34">
        <f t="shared" si="29"/>
        <v>28.804347826086957</v>
      </c>
      <c r="P100" s="34">
        <f t="shared" si="29"/>
        <v>20.98913043478261</v>
      </c>
      <c r="Q100" s="34">
        <f t="shared" si="29"/>
        <v>28.025641025641026</v>
      </c>
      <c r="R100" s="34">
        <f t="shared" si="29"/>
        <v>23.875</v>
      </c>
      <c r="S100" s="34">
        <f>S98/S99</f>
        <v>21.475</v>
      </c>
      <c r="T100" s="34">
        <f t="shared" si="29"/>
        <v>17.75</v>
      </c>
      <c r="U100" s="34">
        <f t="shared" si="29"/>
        <v>14.821428571428571</v>
      </c>
      <c r="V100" s="34">
        <f t="shared" si="29"/>
        <v>15.625</v>
      </c>
      <c r="W100" s="34">
        <f t="shared" si="29"/>
        <v>50.088235294117645</v>
      </c>
      <c r="X100" s="34">
        <f t="shared" si="29"/>
        <v>11.858490566037736</v>
      </c>
      <c r="Y100" s="34">
        <f t="shared" si="29"/>
        <v>20.689655172413794</v>
      </c>
    </row>
    <row r="101" spans="1:25" s="26" customFormat="1" ht="27" customHeight="1" hidden="1" outlineLevel="1">
      <c r="A101" s="10" t="s">
        <v>133</v>
      </c>
      <c r="B101" s="13"/>
      <c r="C101" s="13">
        <v>21665</v>
      </c>
      <c r="D101" s="30">
        <v>17090</v>
      </c>
      <c r="E101" s="52">
        <v>63</v>
      </c>
      <c r="F101" s="52">
        <v>1315</v>
      </c>
      <c r="G101" s="52">
        <v>1988</v>
      </c>
      <c r="H101" s="52">
        <v>1610</v>
      </c>
      <c r="I101" s="52">
        <v>165</v>
      </c>
      <c r="J101" s="52">
        <v>649</v>
      </c>
      <c r="K101" s="52">
        <v>1043</v>
      </c>
      <c r="L101" s="52">
        <v>2330</v>
      </c>
      <c r="M101" s="52">
        <v>731</v>
      </c>
      <c r="N101" s="52">
        <v>16</v>
      </c>
      <c r="O101" s="52">
        <v>536</v>
      </c>
      <c r="P101" s="52">
        <v>1288</v>
      </c>
      <c r="Q101" s="52">
        <v>16</v>
      </c>
      <c r="R101" s="52">
        <v>1428</v>
      </c>
      <c r="S101" s="52">
        <v>341</v>
      </c>
      <c r="T101" s="52">
        <v>203</v>
      </c>
      <c r="U101" s="52">
        <v>332</v>
      </c>
      <c r="V101" s="52">
        <v>257</v>
      </c>
      <c r="W101" s="52">
        <v>689</v>
      </c>
      <c r="X101" s="52">
        <v>1426</v>
      </c>
      <c r="Y101" s="52">
        <v>666</v>
      </c>
    </row>
    <row r="102" spans="1:25" s="26" customFormat="1" ht="27" customHeight="1" outlineLevel="2">
      <c r="A102" s="10" t="s">
        <v>75</v>
      </c>
      <c r="B102" s="13">
        <v>135</v>
      </c>
      <c r="C102" s="13">
        <v>57</v>
      </c>
      <c r="D102" s="30">
        <f>SUM(E102:Y102)</f>
        <v>127</v>
      </c>
      <c r="E102" s="44"/>
      <c r="F102" s="44">
        <v>35</v>
      </c>
      <c r="G102" s="44"/>
      <c r="H102" s="44"/>
      <c r="I102" s="44"/>
      <c r="J102" s="44">
        <v>4</v>
      </c>
      <c r="K102" s="44">
        <v>40</v>
      </c>
      <c r="L102" s="44">
        <v>10</v>
      </c>
      <c r="M102" s="44">
        <v>7</v>
      </c>
      <c r="N102" s="44"/>
      <c r="O102" s="44"/>
      <c r="P102" s="44"/>
      <c r="Q102" s="44"/>
      <c r="R102" s="44">
        <v>30</v>
      </c>
      <c r="S102" s="44">
        <v>1</v>
      </c>
      <c r="T102" s="44"/>
      <c r="U102" s="44"/>
      <c r="V102" s="44"/>
      <c r="W102" s="44"/>
      <c r="X102" s="44"/>
      <c r="Y102" s="44"/>
    </row>
    <row r="103" spans="1:25" s="26" customFormat="1" ht="27" customHeight="1" hidden="1" outlineLevel="1">
      <c r="A103" s="15" t="s">
        <v>21</v>
      </c>
      <c r="B103" s="31"/>
      <c r="C103" s="31"/>
      <c r="D103" s="31" t="e">
        <f>D102/#REF!</f>
        <v>#REF!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s="26" customFormat="1" ht="27" customHeight="1" hidden="1" outlineLevel="1">
      <c r="A104" s="15" t="s">
        <v>118</v>
      </c>
      <c r="B104" s="37"/>
      <c r="C104" s="37"/>
      <c r="D104" s="37" t="e">
        <f>#REF!-D102</f>
        <v>#REF!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25" s="26" customFormat="1" ht="27" customHeight="1" outlineLevel="1">
      <c r="A105" s="10" t="s">
        <v>76</v>
      </c>
      <c r="B105" s="13">
        <v>2367</v>
      </c>
      <c r="C105" s="13">
        <v>373</v>
      </c>
      <c r="D105" s="30">
        <f>SUM(E105:Y105)</f>
        <v>2638</v>
      </c>
      <c r="E105" s="53"/>
      <c r="F105" s="53">
        <v>630</v>
      </c>
      <c r="G105" s="53"/>
      <c r="H105" s="53"/>
      <c r="I105" s="53"/>
      <c r="J105" s="53">
        <v>72</v>
      </c>
      <c r="K105" s="53">
        <v>1006</v>
      </c>
      <c r="L105" s="53">
        <v>190</v>
      </c>
      <c r="M105" s="53">
        <v>140</v>
      </c>
      <c r="N105" s="53"/>
      <c r="O105" s="53"/>
      <c r="P105" s="53"/>
      <c r="Q105" s="53"/>
      <c r="R105" s="53">
        <v>585</v>
      </c>
      <c r="S105" s="53">
        <v>15</v>
      </c>
      <c r="T105" s="53"/>
      <c r="U105" s="53"/>
      <c r="V105" s="53"/>
      <c r="W105" s="53"/>
      <c r="X105" s="53"/>
      <c r="Y105" s="53"/>
    </row>
    <row r="106" spans="1:25" s="26" customFormat="1" ht="27" customHeight="1" outlineLevel="1">
      <c r="A106" s="10" t="s">
        <v>74</v>
      </c>
      <c r="B106" s="36">
        <f>B105/B102*10</f>
        <v>175.33333333333334</v>
      </c>
      <c r="C106" s="36">
        <f>C105/C102*10</f>
        <v>65.43859649122807</v>
      </c>
      <c r="D106" s="36">
        <f>D105/D102*10</f>
        <v>207.71653543307085</v>
      </c>
      <c r="E106" s="54"/>
      <c r="F106" s="54">
        <f aca="true" t="shared" si="30" ref="F106:M106">F105/F102*10</f>
        <v>180</v>
      </c>
      <c r="G106" s="54" t="e">
        <f t="shared" si="30"/>
        <v>#DIV/0!</v>
      </c>
      <c r="H106" s="54" t="e">
        <f t="shared" si="30"/>
        <v>#DIV/0!</v>
      </c>
      <c r="I106" s="54" t="e">
        <f t="shared" si="30"/>
        <v>#DIV/0!</v>
      </c>
      <c r="J106" s="54">
        <f t="shared" si="30"/>
        <v>180</v>
      </c>
      <c r="K106" s="54">
        <f t="shared" si="30"/>
        <v>251.5</v>
      </c>
      <c r="L106" s="54">
        <f t="shared" si="30"/>
        <v>190</v>
      </c>
      <c r="M106" s="54">
        <f t="shared" si="30"/>
        <v>200</v>
      </c>
      <c r="N106" s="54"/>
      <c r="O106" s="54"/>
      <c r="P106" s="54"/>
      <c r="Q106" s="54"/>
      <c r="R106" s="54">
        <f>R105/R102*10</f>
        <v>195</v>
      </c>
      <c r="S106" s="54">
        <f>S105/S102*10</f>
        <v>150</v>
      </c>
      <c r="T106" s="54"/>
      <c r="U106" s="54"/>
      <c r="V106" s="54"/>
      <c r="W106" s="54"/>
      <c r="X106" s="54"/>
      <c r="Y106" s="54"/>
    </row>
    <row r="107" spans="1:25" s="26" customFormat="1" ht="27" customHeight="1" hidden="1" outlineLevel="2">
      <c r="A107" s="9" t="s">
        <v>77</v>
      </c>
      <c r="B107" s="17"/>
      <c r="C107" s="17">
        <v>832</v>
      </c>
      <c r="D107" s="35">
        <f>SUM(E107:Y107)</f>
        <v>1795</v>
      </c>
      <c r="E107" s="14">
        <v>10</v>
      </c>
      <c r="F107" s="14">
        <v>95</v>
      </c>
      <c r="G107" s="14">
        <v>281</v>
      </c>
      <c r="H107" s="14">
        <v>17</v>
      </c>
      <c r="I107" s="14">
        <v>26</v>
      </c>
      <c r="J107" s="14">
        <v>36</v>
      </c>
      <c r="K107" s="14">
        <v>54</v>
      </c>
      <c r="L107" s="14">
        <v>264</v>
      </c>
      <c r="M107" s="14">
        <v>30</v>
      </c>
      <c r="N107" s="14">
        <v>3</v>
      </c>
      <c r="O107" s="14">
        <v>27</v>
      </c>
      <c r="P107" s="14">
        <v>228</v>
      </c>
      <c r="Q107" s="14">
        <v>1</v>
      </c>
      <c r="R107" s="14">
        <v>65</v>
      </c>
      <c r="S107" s="14">
        <v>89</v>
      </c>
      <c r="T107" s="14">
        <v>71</v>
      </c>
      <c r="U107" s="14">
        <v>40</v>
      </c>
      <c r="V107" s="14">
        <v>38</v>
      </c>
      <c r="W107" s="14">
        <v>6</v>
      </c>
      <c r="X107" s="44">
        <v>337</v>
      </c>
      <c r="Y107" s="14">
        <v>77</v>
      </c>
    </row>
    <row r="108" spans="1:25" s="26" customFormat="1" ht="27" customHeight="1" outlineLevel="2">
      <c r="A108" s="10" t="s">
        <v>78</v>
      </c>
      <c r="B108" s="13">
        <v>25</v>
      </c>
      <c r="C108" s="13"/>
      <c r="D108" s="30">
        <f>SUM(E108:Y108)</f>
        <v>33</v>
      </c>
      <c r="E108" s="44"/>
      <c r="F108" s="44">
        <v>2</v>
      </c>
      <c r="G108" s="44"/>
      <c r="H108" s="44"/>
      <c r="I108" s="44"/>
      <c r="J108" s="44"/>
      <c r="K108" s="44">
        <v>13.5</v>
      </c>
      <c r="L108" s="44"/>
      <c r="M108" s="44">
        <v>1</v>
      </c>
      <c r="N108" s="44"/>
      <c r="O108" s="44"/>
      <c r="P108" s="44">
        <v>1</v>
      </c>
      <c r="Q108" s="44"/>
      <c r="R108" s="44"/>
      <c r="S108" s="44">
        <v>6</v>
      </c>
      <c r="T108" s="44"/>
      <c r="U108" s="44">
        <v>7.5</v>
      </c>
      <c r="V108" s="44">
        <v>2</v>
      </c>
      <c r="W108" s="44"/>
      <c r="X108" s="44"/>
      <c r="Y108" s="44"/>
    </row>
    <row r="109" spans="1:25" s="26" customFormat="1" ht="23.25" customHeight="1" hidden="1" outlineLevel="1">
      <c r="A109" s="15" t="s">
        <v>21</v>
      </c>
      <c r="B109" s="31"/>
      <c r="C109" s="31"/>
      <c r="D109" s="31">
        <f>D108/D107</f>
        <v>0.01838440111420613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s="26" customFormat="1" ht="27" customHeight="1" outlineLevel="1">
      <c r="A110" s="10" t="s">
        <v>79</v>
      </c>
      <c r="B110" s="13">
        <v>513</v>
      </c>
      <c r="C110" s="13"/>
      <c r="D110" s="30">
        <f>SUM(E110:Y110)</f>
        <v>872.2</v>
      </c>
      <c r="E110" s="44"/>
      <c r="F110" s="44">
        <v>40</v>
      </c>
      <c r="G110" s="44"/>
      <c r="H110" s="44"/>
      <c r="I110" s="44"/>
      <c r="J110" s="44"/>
      <c r="K110" s="44">
        <v>580</v>
      </c>
      <c r="L110" s="44"/>
      <c r="M110" s="44">
        <v>60</v>
      </c>
      <c r="N110" s="44"/>
      <c r="O110" s="53"/>
      <c r="P110" s="44">
        <v>20</v>
      </c>
      <c r="Q110" s="44"/>
      <c r="R110" s="44"/>
      <c r="S110" s="44">
        <v>60</v>
      </c>
      <c r="T110" s="44"/>
      <c r="U110" s="44">
        <v>92.2</v>
      </c>
      <c r="V110" s="44">
        <v>20</v>
      </c>
      <c r="W110" s="44"/>
      <c r="X110" s="44"/>
      <c r="Y110" s="44"/>
    </row>
    <row r="111" spans="1:25" s="26" customFormat="1" ht="28.5" customHeight="1" outlineLevel="1">
      <c r="A111" s="10" t="s">
        <v>74</v>
      </c>
      <c r="B111" s="36">
        <f>B110/B108*10</f>
        <v>205.2</v>
      </c>
      <c r="C111" s="36"/>
      <c r="D111" s="36">
        <f>D110/D108*10</f>
        <v>264.3030303030303</v>
      </c>
      <c r="E111" s="54" t="e">
        <f aca="true" t="shared" si="31" ref="E111:Y111">E110/E108*10</f>
        <v>#DIV/0!</v>
      </c>
      <c r="F111" s="54">
        <f t="shared" si="31"/>
        <v>200</v>
      </c>
      <c r="G111" s="54" t="e">
        <f t="shared" si="31"/>
        <v>#DIV/0!</v>
      </c>
      <c r="H111" s="54" t="e">
        <f t="shared" si="31"/>
        <v>#DIV/0!</v>
      </c>
      <c r="I111" s="54" t="e">
        <f t="shared" si="31"/>
        <v>#DIV/0!</v>
      </c>
      <c r="J111" s="54" t="e">
        <f t="shared" si="31"/>
        <v>#DIV/0!</v>
      </c>
      <c r="K111" s="54">
        <f t="shared" si="31"/>
        <v>429.6296296296296</v>
      </c>
      <c r="L111" s="54" t="e">
        <f t="shared" si="31"/>
        <v>#DIV/0!</v>
      </c>
      <c r="M111" s="54">
        <f t="shared" si="31"/>
        <v>600</v>
      </c>
      <c r="N111" s="54" t="e">
        <f t="shared" si="31"/>
        <v>#DIV/0!</v>
      </c>
      <c r="O111" s="54" t="e">
        <f t="shared" si="31"/>
        <v>#DIV/0!</v>
      </c>
      <c r="P111" s="54">
        <f t="shared" si="31"/>
        <v>200</v>
      </c>
      <c r="Q111" s="54" t="e">
        <f t="shared" si="31"/>
        <v>#DIV/0!</v>
      </c>
      <c r="R111" s="54" t="e">
        <f t="shared" si="31"/>
        <v>#DIV/0!</v>
      </c>
      <c r="S111" s="54">
        <f t="shared" si="31"/>
        <v>100</v>
      </c>
      <c r="T111" s="54" t="e">
        <f t="shared" si="31"/>
        <v>#DIV/0!</v>
      </c>
      <c r="U111" s="54">
        <f t="shared" si="31"/>
        <v>122.93333333333334</v>
      </c>
      <c r="V111" s="54">
        <f t="shared" si="31"/>
        <v>100</v>
      </c>
      <c r="W111" s="54" t="e">
        <f t="shared" si="31"/>
        <v>#DIV/0!</v>
      </c>
      <c r="X111" s="54" t="e">
        <f t="shared" si="31"/>
        <v>#DIV/0!</v>
      </c>
      <c r="Y111" s="54" t="e">
        <f t="shared" si="31"/>
        <v>#DIV/0!</v>
      </c>
    </row>
    <row r="112" spans="1:25" s="26" customFormat="1" ht="27" customHeight="1" hidden="1" outlineLevel="2">
      <c r="A112" s="9" t="s">
        <v>81</v>
      </c>
      <c r="B112" s="17"/>
      <c r="C112" s="17"/>
      <c r="D112" s="35">
        <f>SUM(E112:Y112)</f>
        <v>108</v>
      </c>
      <c r="E112" s="44"/>
      <c r="F112" s="44">
        <v>6</v>
      </c>
      <c r="G112" s="44"/>
      <c r="H112" s="44">
        <v>20</v>
      </c>
      <c r="I112" s="44"/>
      <c r="J112" s="44"/>
      <c r="K112" s="44"/>
      <c r="L112" s="44"/>
      <c r="M112" s="44"/>
      <c r="N112" s="44">
        <v>6</v>
      </c>
      <c r="O112" s="44"/>
      <c r="P112" s="44">
        <v>4</v>
      </c>
      <c r="Q112" s="44"/>
      <c r="R112" s="44">
        <v>20</v>
      </c>
      <c r="S112" s="44">
        <v>12</v>
      </c>
      <c r="T112" s="44"/>
      <c r="U112" s="44"/>
      <c r="V112" s="44"/>
      <c r="W112" s="44">
        <v>40</v>
      </c>
      <c r="X112" s="44"/>
      <c r="Y112" s="44"/>
    </row>
    <row r="113" spans="1:25" s="26" customFormat="1" ht="27" customHeight="1" hidden="1" outlineLevel="2">
      <c r="A113" s="10" t="s">
        <v>82</v>
      </c>
      <c r="B113" s="13"/>
      <c r="C113" s="13"/>
      <c r="D113" s="30">
        <f>SUM(E113:Y113)</f>
        <v>0</v>
      </c>
      <c r="E113" s="56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:25" s="26" customFormat="1" ht="27" customHeight="1" hidden="1" outlineLevel="1">
      <c r="A114" s="15" t="s">
        <v>21</v>
      </c>
      <c r="B114" s="31"/>
      <c r="C114" s="31"/>
      <c r="D114" s="31">
        <f>D113/D112</f>
        <v>0</v>
      </c>
      <c r="E114" s="56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s="26" customFormat="1" ht="27" customHeight="1" hidden="1" outlineLevel="1">
      <c r="A115" s="10" t="s">
        <v>83</v>
      </c>
      <c r="B115" s="13"/>
      <c r="C115" s="13"/>
      <c r="D115" s="30">
        <f>SUM(E115:Y115)</f>
        <v>0</v>
      </c>
      <c r="E115" s="56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:25" s="26" customFormat="1" ht="27" customHeight="1" hidden="1" outlineLevel="1">
      <c r="A116" s="10" t="s">
        <v>74</v>
      </c>
      <c r="B116" s="36"/>
      <c r="C116" s="36"/>
      <c r="D116" s="36" t="e">
        <f>D115/D113*10</f>
        <v>#DIV/0!</v>
      </c>
      <c r="E116" s="56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6"/>
      <c r="W116" s="54"/>
      <c r="X116" s="56"/>
      <c r="Y116" s="56"/>
    </row>
    <row r="117" spans="1:25" s="26" customFormat="1" ht="27" customHeight="1" hidden="1" outlineLevel="1">
      <c r="A117" s="59" t="s">
        <v>110</v>
      </c>
      <c r="B117" s="30"/>
      <c r="C117" s="30"/>
      <c r="D117" s="30">
        <f>SUM(E117:Y117)</f>
        <v>0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1:25" s="26" customFormat="1" ht="27" customHeight="1" hidden="1" outlineLevel="1">
      <c r="A118" s="10" t="s">
        <v>111</v>
      </c>
      <c r="B118" s="30"/>
      <c r="C118" s="30"/>
      <c r="D118" s="30">
        <f>SUM(E118:Y118)</f>
        <v>0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s="26" customFormat="1" ht="27" customHeight="1" hidden="1" outlineLevel="1">
      <c r="A119" s="10" t="s">
        <v>74</v>
      </c>
      <c r="B119" s="30"/>
      <c r="C119" s="30"/>
      <c r="D119" s="30">
        <f>SUM(E119:Y119)</f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26" customFormat="1" ht="27" customHeight="1" hidden="1" outlineLevel="2">
      <c r="A120" s="59" t="s">
        <v>72</v>
      </c>
      <c r="B120" s="30"/>
      <c r="C120" s="30"/>
      <c r="D120" s="30">
        <f>SUM(E120:Y120)</f>
        <v>0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:25" s="26" customFormat="1" ht="27" customHeight="1" hidden="1" outlineLevel="2">
      <c r="A121" s="10" t="s">
        <v>73</v>
      </c>
      <c r="B121" s="30"/>
      <c r="C121" s="30"/>
      <c r="D121" s="30">
        <f>SUM(E121:Y121)</f>
        <v>0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:25" s="26" customFormat="1" ht="27" customHeight="1" hidden="1" outlineLevel="1">
      <c r="A122" s="10" t="s">
        <v>74</v>
      </c>
      <c r="B122" s="36"/>
      <c r="C122" s="36"/>
      <c r="D122" s="36" t="e">
        <f>D121/D120*10</f>
        <v>#DIV/0!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1:25" s="26" customFormat="1" ht="27" customHeight="1" hidden="1" outlineLevel="1">
      <c r="A123" s="59" t="s">
        <v>80</v>
      </c>
      <c r="B123" s="13"/>
      <c r="C123" s="13"/>
      <c r="D123" s="30">
        <f>SUM(E123:Y123)</f>
        <v>0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:25" s="26" customFormat="1" ht="27" customHeight="1" hidden="1" outlineLevel="1">
      <c r="A124" s="59" t="s">
        <v>113</v>
      </c>
      <c r="B124" s="13"/>
      <c r="C124" s="13"/>
      <c r="D124" s="30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:25" s="26" customFormat="1" ht="27" customHeight="1" hidden="1" outlineLevel="1">
      <c r="A125" s="59" t="s">
        <v>114</v>
      </c>
      <c r="B125" s="13"/>
      <c r="C125" s="13"/>
      <c r="D125" s="30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5" s="60" customFormat="1" ht="29.25" customHeight="1" outlineLevel="1">
      <c r="A126" s="10" t="s">
        <v>112</v>
      </c>
      <c r="B126" s="13">
        <v>88600</v>
      </c>
      <c r="C126" s="13">
        <v>84051</v>
      </c>
      <c r="D126" s="30">
        <f>SUM(E126:Y126)</f>
        <v>81673</v>
      </c>
      <c r="E126" s="44">
        <v>8500</v>
      </c>
      <c r="F126" s="44">
        <v>2168</v>
      </c>
      <c r="G126" s="44">
        <v>5345</v>
      </c>
      <c r="H126" s="44">
        <v>6140</v>
      </c>
      <c r="I126" s="44">
        <v>2622</v>
      </c>
      <c r="J126" s="44">
        <v>4500</v>
      </c>
      <c r="K126" s="44">
        <v>2809</v>
      </c>
      <c r="L126" s="44">
        <v>5200</v>
      </c>
      <c r="M126" s="44">
        <v>2565</v>
      </c>
      <c r="N126" s="44">
        <v>1322</v>
      </c>
      <c r="O126" s="44">
        <v>2725</v>
      </c>
      <c r="P126" s="44">
        <v>3900</v>
      </c>
      <c r="Q126" s="44">
        <v>7648</v>
      </c>
      <c r="R126" s="44">
        <v>4786</v>
      </c>
      <c r="S126" s="44">
        <v>3800</v>
      </c>
      <c r="T126" s="44">
        <v>2785</v>
      </c>
      <c r="U126" s="44">
        <v>2360</v>
      </c>
      <c r="V126" s="44">
        <v>2120</v>
      </c>
      <c r="W126" s="44">
        <v>3540</v>
      </c>
      <c r="X126" s="44">
        <v>4028</v>
      </c>
      <c r="Y126" s="44">
        <v>2810</v>
      </c>
    </row>
    <row r="127" spans="1:25" s="60" customFormat="1" ht="29.25" customHeight="1" outlineLevel="1">
      <c r="A127" s="15" t="s">
        <v>116</v>
      </c>
      <c r="B127" s="19">
        <f>B126/B129</f>
        <v>0.818211201920857</v>
      </c>
      <c r="C127" s="19">
        <f>C126/C129</f>
        <v>0.700425</v>
      </c>
      <c r="D127" s="19">
        <f>D126/D129</f>
        <v>0.653384</v>
      </c>
      <c r="E127" s="47">
        <f>E126/E129</f>
        <v>0.8390918065153011</v>
      </c>
      <c r="F127" s="47">
        <f aca="true" t="shared" si="32" ref="F127:Y127">F126/F129</f>
        <v>0.5161904761904762</v>
      </c>
      <c r="G127" s="47">
        <f t="shared" si="32"/>
        <v>0.7953869047619048</v>
      </c>
      <c r="H127" s="47">
        <f t="shared" si="32"/>
        <v>0.8647887323943662</v>
      </c>
      <c r="I127" s="47">
        <f t="shared" si="32"/>
        <v>0.6242857142857143</v>
      </c>
      <c r="J127" s="47">
        <f t="shared" si="32"/>
        <v>0.6311360448807855</v>
      </c>
      <c r="K127" s="47">
        <f t="shared" si="32"/>
        <v>0.6133187772925764</v>
      </c>
      <c r="L127" s="47">
        <f t="shared" si="32"/>
        <v>0.8858603066439523</v>
      </c>
      <c r="M127" s="47">
        <f t="shared" si="32"/>
        <v>0.5079207920792079</v>
      </c>
      <c r="N127" s="47">
        <f t="shared" si="32"/>
        <v>0.3946268656716418</v>
      </c>
      <c r="O127" s="47">
        <f t="shared" si="32"/>
        <v>0.6795511221945137</v>
      </c>
      <c r="P127" s="47">
        <f t="shared" si="32"/>
        <v>0.5838323353293413</v>
      </c>
      <c r="Q127" s="47">
        <f t="shared" si="32"/>
        <v>0.8740571428571429</v>
      </c>
      <c r="R127" s="47">
        <f t="shared" si="32"/>
        <v>0.727355623100304</v>
      </c>
      <c r="S127" s="47">
        <f t="shared" si="32"/>
        <v>0.5013192612137203</v>
      </c>
      <c r="T127" s="47">
        <f t="shared" si="32"/>
        <v>0.43652037617554856</v>
      </c>
      <c r="U127" s="47">
        <f t="shared" si="32"/>
        <v>0.5756097560975609</v>
      </c>
      <c r="V127" s="47">
        <f t="shared" si="32"/>
        <v>0.8313725490196079</v>
      </c>
      <c r="W127" s="47">
        <f t="shared" si="32"/>
        <v>0.4964936886395512</v>
      </c>
      <c r="X127" s="47">
        <f t="shared" si="32"/>
        <v>0.6002980625931446</v>
      </c>
      <c r="Y127" s="47">
        <f t="shared" si="32"/>
        <v>0.4532258064516129</v>
      </c>
    </row>
    <row r="128" spans="1:25" s="26" customFormat="1" ht="27" customHeight="1" outlineLevel="1">
      <c r="A128" s="10" t="s">
        <v>85</v>
      </c>
      <c r="B128" s="13">
        <v>26937</v>
      </c>
      <c r="C128" s="13">
        <v>37230</v>
      </c>
      <c r="D128" s="30">
        <f>SUM(E128:Y128)</f>
        <v>13529</v>
      </c>
      <c r="E128" s="14"/>
      <c r="F128" s="14">
        <v>45</v>
      </c>
      <c r="G128" s="14">
        <v>890</v>
      </c>
      <c r="H128" s="14">
        <v>2550</v>
      </c>
      <c r="I128" s="14">
        <v>114</v>
      </c>
      <c r="J128" s="14">
        <v>1105</v>
      </c>
      <c r="K128" s="14">
        <v>917</v>
      </c>
      <c r="L128" s="14">
        <v>876</v>
      </c>
      <c r="M128" s="14">
        <v>123</v>
      </c>
      <c r="N128" s="14">
        <v>252</v>
      </c>
      <c r="O128" s="14">
        <v>15</v>
      </c>
      <c r="P128" s="14">
        <v>350</v>
      </c>
      <c r="Q128" s="14">
        <v>2900</v>
      </c>
      <c r="R128" s="14">
        <v>120</v>
      </c>
      <c r="S128" s="14">
        <v>300</v>
      </c>
      <c r="T128" s="14"/>
      <c r="U128" s="14">
        <v>185</v>
      </c>
      <c r="V128" s="14">
        <v>50</v>
      </c>
      <c r="W128" s="14">
        <v>220</v>
      </c>
      <c r="X128" s="14">
        <v>2227</v>
      </c>
      <c r="Y128" s="14">
        <v>290</v>
      </c>
    </row>
    <row r="129" spans="1:25" s="26" customFormat="1" ht="27" customHeight="1" hidden="1" outlineLevel="2">
      <c r="A129" s="10" t="s">
        <v>84</v>
      </c>
      <c r="B129" s="13">
        <v>108285</v>
      </c>
      <c r="C129" s="13">
        <v>120000</v>
      </c>
      <c r="D129" s="30">
        <f>SUM(E129:Y129)</f>
        <v>125000</v>
      </c>
      <c r="E129" s="14">
        <v>10130</v>
      </c>
      <c r="F129" s="14">
        <v>4200</v>
      </c>
      <c r="G129" s="14">
        <v>6720</v>
      </c>
      <c r="H129" s="14">
        <v>7100</v>
      </c>
      <c r="I129" s="14">
        <v>4200</v>
      </c>
      <c r="J129" s="14">
        <v>7130</v>
      </c>
      <c r="K129" s="14">
        <v>4580</v>
      </c>
      <c r="L129" s="14">
        <v>5870</v>
      </c>
      <c r="M129" s="14">
        <v>5050</v>
      </c>
      <c r="N129" s="14">
        <v>3350</v>
      </c>
      <c r="O129" s="14">
        <v>4010</v>
      </c>
      <c r="P129" s="14">
        <v>6680</v>
      </c>
      <c r="Q129" s="14">
        <v>8750</v>
      </c>
      <c r="R129" s="14">
        <v>6580</v>
      </c>
      <c r="S129" s="14">
        <v>7580</v>
      </c>
      <c r="T129" s="14">
        <v>6380</v>
      </c>
      <c r="U129" s="14">
        <v>4100</v>
      </c>
      <c r="V129" s="14">
        <v>2550</v>
      </c>
      <c r="W129" s="14">
        <v>7130</v>
      </c>
      <c r="X129" s="14">
        <v>6710</v>
      </c>
      <c r="Y129" s="14">
        <v>6200</v>
      </c>
    </row>
    <row r="130" spans="1:25" s="26" customFormat="1" ht="27" customHeight="1" outlineLevel="2">
      <c r="A130" s="10" t="s">
        <v>129</v>
      </c>
      <c r="B130" s="13">
        <v>10489</v>
      </c>
      <c r="C130" s="13">
        <v>1459</v>
      </c>
      <c r="D130" s="30">
        <f>SUM(E130:Y130)</f>
        <v>2795</v>
      </c>
      <c r="E130" s="14">
        <v>350</v>
      </c>
      <c r="F130" s="14">
        <v>65</v>
      </c>
      <c r="G130" s="14"/>
      <c r="H130" s="14">
        <v>440</v>
      </c>
      <c r="I130" s="14">
        <v>32</v>
      </c>
      <c r="J130" s="14">
        <v>131</v>
      </c>
      <c r="K130" s="14">
        <v>628</v>
      </c>
      <c r="L130" s="14">
        <v>55</v>
      </c>
      <c r="M130" s="14"/>
      <c r="N130" s="14"/>
      <c r="O130" s="14">
        <v>340</v>
      </c>
      <c r="P130" s="14">
        <v>8</v>
      </c>
      <c r="Q130" s="14"/>
      <c r="R130" s="14"/>
      <c r="S130" s="14">
        <v>220</v>
      </c>
      <c r="T130" s="14"/>
      <c r="U130" s="14"/>
      <c r="V130" s="14">
        <v>40</v>
      </c>
      <c r="W130" s="14"/>
      <c r="X130" s="14">
        <v>476</v>
      </c>
      <c r="Y130" s="14">
        <v>10</v>
      </c>
    </row>
    <row r="131" spans="1:25" s="26" customFormat="1" ht="27" customHeight="1" hidden="1" outlineLevel="1">
      <c r="A131" s="15" t="s">
        <v>21</v>
      </c>
      <c r="B131" s="40"/>
      <c r="C131" s="40">
        <f aca="true" t="shared" si="33" ref="C131:Y131">C130/C129</f>
        <v>0.012158333333333333</v>
      </c>
      <c r="D131" s="40">
        <f t="shared" si="33"/>
        <v>0.02236</v>
      </c>
      <c r="E131" s="41">
        <f t="shared" si="33"/>
        <v>0.034550839091806514</v>
      </c>
      <c r="F131" s="41">
        <f t="shared" si="33"/>
        <v>0.015476190476190477</v>
      </c>
      <c r="G131" s="41">
        <f t="shared" si="33"/>
        <v>0</v>
      </c>
      <c r="H131" s="41">
        <f>H130/H129</f>
        <v>0.061971830985915494</v>
      </c>
      <c r="I131" s="41">
        <f t="shared" si="33"/>
        <v>0.007619047619047619</v>
      </c>
      <c r="J131" s="41">
        <f t="shared" si="33"/>
        <v>0.018373071528751752</v>
      </c>
      <c r="K131" s="41">
        <f t="shared" si="33"/>
        <v>0.137117903930131</v>
      </c>
      <c r="L131" s="41">
        <f t="shared" si="33"/>
        <v>0.009369676320272573</v>
      </c>
      <c r="M131" s="41">
        <f t="shared" si="33"/>
        <v>0</v>
      </c>
      <c r="N131" s="41">
        <f t="shared" si="33"/>
        <v>0</v>
      </c>
      <c r="O131" s="41">
        <f t="shared" si="33"/>
        <v>0.08478802992518704</v>
      </c>
      <c r="P131" s="41">
        <f t="shared" si="33"/>
        <v>0.0011976047904191617</v>
      </c>
      <c r="Q131" s="41">
        <f t="shared" si="33"/>
        <v>0</v>
      </c>
      <c r="R131" s="41">
        <f t="shared" si="33"/>
        <v>0</v>
      </c>
      <c r="S131" s="41">
        <f t="shared" si="33"/>
        <v>0.029023746701846966</v>
      </c>
      <c r="T131" s="41">
        <f t="shared" si="33"/>
        <v>0</v>
      </c>
      <c r="U131" s="41">
        <f t="shared" si="33"/>
        <v>0</v>
      </c>
      <c r="V131" s="41">
        <f t="shared" si="33"/>
        <v>0.01568627450980392</v>
      </c>
      <c r="W131" s="41">
        <f t="shared" si="33"/>
        <v>0</v>
      </c>
      <c r="X131" s="41">
        <f t="shared" si="33"/>
        <v>0.07093889716840536</v>
      </c>
      <c r="Y131" s="41">
        <f t="shared" si="33"/>
        <v>0.0016129032258064516</v>
      </c>
    </row>
    <row r="132" spans="1:25" s="26" customFormat="1" ht="27" customHeight="1" hidden="1" outlineLevel="1">
      <c r="A132" s="9" t="s">
        <v>131</v>
      </c>
      <c r="B132" s="40"/>
      <c r="C132" s="40"/>
      <c r="D132" s="30">
        <f>SUM(E132:Y132)</f>
        <v>0</v>
      </c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s="26" customFormat="1" ht="27" customHeight="1" hidden="1" outlineLevel="1">
      <c r="A133" s="9" t="s">
        <v>132</v>
      </c>
      <c r="B133" s="40"/>
      <c r="C133" s="40"/>
      <c r="D133" s="30">
        <f>SUM(E133:Y133)</f>
        <v>0</v>
      </c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26" customFormat="1" ht="7.5" customHeight="1" collapsed="1">
      <c r="A134" s="9"/>
      <c r="B134" s="40"/>
      <c r="C134" s="40"/>
      <c r="D134" s="30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60" customFormat="1" ht="27" customHeight="1" hidden="1" outlineLevel="1">
      <c r="A135" s="9" t="s">
        <v>58</v>
      </c>
      <c r="B135" s="13"/>
      <c r="C135" s="13">
        <v>115298</v>
      </c>
      <c r="D135" s="30">
        <f>SUM(E135:Y135)</f>
        <v>99717.92</v>
      </c>
      <c r="E135" s="14">
        <v>2081</v>
      </c>
      <c r="F135" s="57">
        <v>3050.78</v>
      </c>
      <c r="G135" s="57">
        <v>5118</v>
      </c>
      <c r="H135" s="57">
        <v>7878.45</v>
      </c>
      <c r="I135" s="57">
        <v>6322.29</v>
      </c>
      <c r="J135" s="57">
        <v>4919.4</v>
      </c>
      <c r="K135" s="14">
        <v>3017</v>
      </c>
      <c r="L135" s="14">
        <v>4951</v>
      </c>
      <c r="M135" s="14">
        <v>5157</v>
      </c>
      <c r="N135" s="14">
        <v>4048</v>
      </c>
      <c r="O135" s="14">
        <v>2747</v>
      </c>
      <c r="P135" s="57">
        <v>5817.3</v>
      </c>
      <c r="Q135" s="14">
        <v>5766</v>
      </c>
      <c r="R135" s="14">
        <v>3193</v>
      </c>
      <c r="S135" s="14">
        <v>3044</v>
      </c>
      <c r="T135" s="14">
        <v>6640</v>
      </c>
      <c r="U135" s="14">
        <v>2570</v>
      </c>
      <c r="V135" s="14">
        <v>2380</v>
      </c>
      <c r="W135" s="14">
        <v>9989</v>
      </c>
      <c r="X135" s="57">
        <v>7972.7</v>
      </c>
      <c r="Y135" s="14">
        <v>3056</v>
      </c>
    </row>
    <row r="136" spans="1:27" s="63" customFormat="1" ht="29.25" customHeight="1" hidden="1" outlineLevel="1">
      <c r="A136" s="10" t="s">
        <v>149</v>
      </c>
      <c r="B136" s="13"/>
      <c r="C136" s="13">
        <v>104272</v>
      </c>
      <c r="D136" s="30">
        <f>SUM(E136:Y136)</f>
        <v>90459</v>
      </c>
      <c r="E136" s="44">
        <v>2081</v>
      </c>
      <c r="F136" s="44">
        <v>3051</v>
      </c>
      <c r="G136" s="70">
        <v>4455</v>
      </c>
      <c r="H136" s="44">
        <v>7554</v>
      </c>
      <c r="I136" s="44">
        <v>6322</v>
      </c>
      <c r="J136" s="44">
        <v>4919</v>
      </c>
      <c r="K136" s="44">
        <v>3017</v>
      </c>
      <c r="L136" s="44">
        <v>4951</v>
      </c>
      <c r="M136" s="44">
        <v>4500</v>
      </c>
      <c r="N136" s="44">
        <v>3748</v>
      </c>
      <c r="O136" s="44">
        <v>2420</v>
      </c>
      <c r="P136" s="44">
        <v>5550</v>
      </c>
      <c r="Q136" s="44">
        <v>5766</v>
      </c>
      <c r="R136" s="44">
        <v>2751</v>
      </c>
      <c r="S136" s="44">
        <v>2936</v>
      </c>
      <c r="T136" s="44">
        <v>6640</v>
      </c>
      <c r="U136" s="44">
        <v>2570</v>
      </c>
      <c r="V136" s="44">
        <v>2380</v>
      </c>
      <c r="W136" s="44">
        <v>7192</v>
      </c>
      <c r="X136" s="44">
        <v>4600</v>
      </c>
      <c r="Y136" s="44">
        <v>3056</v>
      </c>
      <c r="Z136" s="60"/>
      <c r="AA136" s="60"/>
    </row>
    <row r="137" spans="1:27" s="63" customFormat="1" ht="29.25" customHeight="1" outlineLevel="1">
      <c r="A137" s="10" t="s">
        <v>150</v>
      </c>
      <c r="B137" s="13"/>
      <c r="C137" s="13"/>
      <c r="D137" s="30">
        <f>SUM(E137:Y137)</f>
        <v>26396</v>
      </c>
      <c r="E137" s="71">
        <v>300</v>
      </c>
      <c r="F137" s="71">
        <v>1400</v>
      </c>
      <c r="G137" s="72">
        <v>2560</v>
      </c>
      <c r="H137" s="71">
        <v>3810</v>
      </c>
      <c r="I137" s="71">
        <v>340</v>
      </c>
      <c r="J137" s="71">
        <v>3890</v>
      </c>
      <c r="K137" s="71">
        <v>558</v>
      </c>
      <c r="L137" s="71">
        <v>2896</v>
      </c>
      <c r="M137" s="71">
        <v>770</v>
      </c>
      <c r="N137" s="71">
        <v>2080</v>
      </c>
      <c r="O137" s="71">
        <v>130</v>
      </c>
      <c r="P137" s="71">
        <v>1010</v>
      </c>
      <c r="Q137" s="71">
        <v>350</v>
      </c>
      <c r="R137" s="71">
        <v>520</v>
      </c>
      <c r="S137" s="71">
        <v>3025</v>
      </c>
      <c r="T137" s="71"/>
      <c r="U137" s="71">
        <v>1350</v>
      </c>
      <c r="V137" s="71"/>
      <c r="W137" s="71">
        <v>80</v>
      </c>
      <c r="X137" s="71">
        <v>677</v>
      </c>
      <c r="Y137" s="71">
        <v>650</v>
      </c>
      <c r="Z137" s="60"/>
      <c r="AA137" s="60"/>
    </row>
    <row r="138" spans="1:25" s="60" customFormat="1" ht="29.25" customHeight="1" hidden="1">
      <c r="A138" s="9" t="s">
        <v>62</v>
      </c>
      <c r="B138" s="38"/>
      <c r="C138" s="38">
        <f aca="true" t="shared" si="34" ref="C138:Y138">C136/C135</f>
        <v>0.9043695467397527</v>
      </c>
      <c r="D138" s="38">
        <f t="shared" si="34"/>
        <v>0.907148885576434</v>
      </c>
      <c r="E138" s="58">
        <f t="shared" si="34"/>
        <v>1</v>
      </c>
      <c r="F138" s="58">
        <f t="shared" si="34"/>
        <v>1.0000721127056031</v>
      </c>
      <c r="G138" s="58">
        <f t="shared" si="34"/>
        <v>0.8704572098475967</v>
      </c>
      <c r="H138" s="58">
        <f t="shared" si="34"/>
        <v>0.9588180416198618</v>
      </c>
      <c r="I138" s="58">
        <f t="shared" si="34"/>
        <v>0.9999541305444705</v>
      </c>
      <c r="J138" s="58">
        <f t="shared" si="34"/>
        <v>0.9999186892710494</v>
      </c>
      <c r="K138" s="58">
        <f t="shared" si="34"/>
        <v>1</v>
      </c>
      <c r="L138" s="58">
        <f t="shared" si="34"/>
        <v>1</v>
      </c>
      <c r="M138" s="58">
        <f t="shared" si="34"/>
        <v>0.8726003490401396</v>
      </c>
      <c r="N138" s="58">
        <f t="shared" si="34"/>
        <v>0.9258893280632411</v>
      </c>
      <c r="O138" s="58">
        <f t="shared" si="34"/>
        <v>0.8809610484164543</v>
      </c>
      <c r="P138" s="58">
        <f t="shared" si="34"/>
        <v>0.9540508483317003</v>
      </c>
      <c r="Q138" s="58">
        <f t="shared" si="34"/>
        <v>1</v>
      </c>
      <c r="R138" s="58">
        <f t="shared" si="34"/>
        <v>0.8615721891637959</v>
      </c>
      <c r="S138" s="58">
        <f t="shared" si="34"/>
        <v>0.9645203679369251</v>
      </c>
      <c r="T138" s="58">
        <f t="shared" si="34"/>
        <v>1</v>
      </c>
      <c r="U138" s="58">
        <f t="shared" si="34"/>
        <v>1</v>
      </c>
      <c r="V138" s="58">
        <f t="shared" si="34"/>
        <v>1</v>
      </c>
      <c r="W138" s="58">
        <f t="shared" si="34"/>
        <v>0.7199919911903093</v>
      </c>
      <c r="X138" s="58">
        <f t="shared" si="34"/>
        <v>0.5769689063930663</v>
      </c>
      <c r="Y138" s="58">
        <f t="shared" si="34"/>
        <v>1</v>
      </c>
    </row>
    <row r="139" spans="1:25" s="60" customFormat="1" ht="28.5" customHeight="1" hidden="1" outlineLevel="1">
      <c r="A139" s="9" t="s">
        <v>151</v>
      </c>
      <c r="B139" s="30">
        <v>27016</v>
      </c>
      <c r="C139" s="30">
        <v>24241</v>
      </c>
      <c r="D139" s="30">
        <v>27219</v>
      </c>
      <c r="E139" s="44">
        <v>627</v>
      </c>
      <c r="F139" s="53">
        <v>1368</v>
      </c>
      <c r="G139" s="44">
        <v>2692</v>
      </c>
      <c r="H139" s="44">
        <v>1901</v>
      </c>
      <c r="I139" s="44">
        <v>570</v>
      </c>
      <c r="J139" s="44">
        <v>1566</v>
      </c>
      <c r="K139" s="44">
        <v>50</v>
      </c>
      <c r="L139" s="44">
        <v>2862</v>
      </c>
      <c r="M139" s="44">
        <v>172</v>
      </c>
      <c r="N139" s="44">
        <v>569</v>
      </c>
      <c r="O139" s="44">
        <v>254</v>
      </c>
      <c r="P139" s="44">
        <v>2084</v>
      </c>
      <c r="Q139" s="44">
        <v>1247</v>
      </c>
      <c r="R139" s="44">
        <v>413</v>
      </c>
      <c r="S139" s="44">
        <v>2340</v>
      </c>
      <c r="T139" s="44">
        <v>1759</v>
      </c>
      <c r="U139" s="44">
        <v>556</v>
      </c>
      <c r="V139" s="44">
        <v>332</v>
      </c>
      <c r="W139" s="44">
        <v>1493</v>
      </c>
      <c r="X139" s="44">
        <v>3929</v>
      </c>
      <c r="Y139" s="44">
        <v>437</v>
      </c>
    </row>
    <row r="140" spans="1:27" s="63" customFormat="1" ht="51" customHeight="1" hidden="1" outlineLevel="1">
      <c r="A140" s="10" t="s">
        <v>152</v>
      </c>
      <c r="B140" s="13">
        <v>19977</v>
      </c>
      <c r="C140" s="13">
        <v>18757</v>
      </c>
      <c r="D140" s="30">
        <f>SUM(E140:Y140)</f>
        <v>25139</v>
      </c>
      <c r="E140" s="44">
        <v>627</v>
      </c>
      <c r="F140" s="44">
        <v>1368</v>
      </c>
      <c r="G140" s="44">
        <v>2373</v>
      </c>
      <c r="H140" s="44">
        <v>1901</v>
      </c>
      <c r="I140" s="44">
        <v>570</v>
      </c>
      <c r="J140" s="44">
        <v>1452</v>
      </c>
      <c r="K140" s="44">
        <v>50</v>
      </c>
      <c r="L140" s="44">
        <v>2862</v>
      </c>
      <c r="M140" s="44">
        <v>172</v>
      </c>
      <c r="N140" s="44">
        <v>569</v>
      </c>
      <c r="O140" s="44">
        <v>254</v>
      </c>
      <c r="P140" s="44">
        <v>1777</v>
      </c>
      <c r="Q140" s="44">
        <v>1247</v>
      </c>
      <c r="R140" s="44">
        <v>413</v>
      </c>
      <c r="S140" s="44">
        <v>2085</v>
      </c>
      <c r="T140" s="44">
        <v>1093</v>
      </c>
      <c r="U140" s="44">
        <v>556</v>
      </c>
      <c r="V140" s="44">
        <v>332</v>
      </c>
      <c r="W140" s="44">
        <v>1072</v>
      </c>
      <c r="X140" s="44">
        <v>3929</v>
      </c>
      <c r="Y140" s="44">
        <v>437</v>
      </c>
      <c r="Z140" s="60"/>
      <c r="AA140" s="60"/>
    </row>
    <row r="141" spans="1:25" s="60" customFormat="1" ht="29.25" customHeight="1" hidden="1">
      <c r="A141" s="9" t="s">
        <v>109</v>
      </c>
      <c r="B141" s="38">
        <f aca="true" t="shared" si="35" ref="B141:Y141">B140/B139</f>
        <v>0.7394506958839207</v>
      </c>
      <c r="C141" s="38">
        <f t="shared" si="35"/>
        <v>0.7737717090879089</v>
      </c>
      <c r="D141" s="38">
        <f t="shared" si="35"/>
        <v>0.9235827914324553</v>
      </c>
      <c r="E141" s="58">
        <f t="shared" si="35"/>
        <v>1</v>
      </c>
      <c r="F141" s="58">
        <f t="shared" si="35"/>
        <v>1</v>
      </c>
      <c r="G141" s="58">
        <f t="shared" si="35"/>
        <v>0.8815007429420505</v>
      </c>
      <c r="H141" s="58">
        <f t="shared" si="35"/>
        <v>1</v>
      </c>
      <c r="I141" s="58">
        <f t="shared" si="35"/>
        <v>1</v>
      </c>
      <c r="J141" s="58">
        <f t="shared" si="35"/>
        <v>0.9272030651340997</v>
      </c>
      <c r="K141" s="58">
        <f t="shared" si="35"/>
        <v>1</v>
      </c>
      <c r="L141" s="58">
        <f t="shared" si="35"/>
        <v>1</v>
      </c>
      <c r="M141" s="58">
        <f t="shared" si="35"/>
        <v>1</v>
      </c>
      <c r="N141" s="58">
        <f t="shared" si="35"/>
        <v>1</v>
      </c>
      <c r="O141" s="58">
        <f t="shared" si="35"/>
        <v>1</v>
      </c>
      <c r="P141" s="58">
        <f t="shared" si="35"/>
        <v>0.8526871401151631</v>
      </c>
      <c r="Q141" s="58">
        <f t="shared" si="35"/>
        <v>1</v>
      </c>
      <c r="R141" s="58">
        <f t="shared" si="35"/>
        <v>1</v>
      </c>
      <c r="S141" s="58">
        <f t="shared" si="35"/>
        <v>0.8910256410256411</v>
      </c>
      <c r="T141" s="58">
        <f t="shared" si="35"/>
        <v>0.6213757816941444</v>
      </c>
      <c r="U141" s="58">
        <f t="shared" si="35"/>
        <v>1</v>
      </c>
      <c r="V141" s="58">
        <f t="shared" si="35"/>
        <v>1</v>
      </c>
      <c r="W141" s="58">
        <f t="shared" si="35"/>
        <v>0.7180174146014735</v>
      </c>
      <c r="X141" s="58">
        <f t="shared" si="35"/>
        <v>1</v>
      </c>
      <c r="Y141" s="58">
        <f t="shared" si="35"/>
        <v>1</v>
      </c>
    </row>
    <row r="142" spans="1:25" s="60" customFormat="1" ht="29.25" customHeight="1">
      <c r="A142" s="15" t="s">
        <v>107</v>
      </c>
      <c r="B142" s="13"/>
      <c r="C142" s="13"/>
      <c r="D142" s="30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7" s="63" customFormat="1" ht="29.25" customHeight="1" outlineLevel="1">
      <c r="A143" s="59" t="s">
        <v>125</v>
      </c>
      <c r="B143" s="13">
        <v>99887</v>
      </c>
      <c r="C143" s="13">
        <v>56972</v>
      </c>
      <c r="D143" s="30">
        <f>SUM(E143:Y143)</f>
        <v>122907</v>
      </c>
      <c r="E143" s="44">
        <v>6208</v>
      </c>
      <c r="F143" s="44">
        <v>4942</v>
      </c>
      <c r="G143" s="44">
        <v>5973</v>
      </c>
      <c r="H143" s="44">
        <v>6965</v>
      </c>
      <c r="I143" s="44">
        <v>5408</v>
      </c>
      <c r="J143" s="44">
        <v>4611</v>
      </c>
      <c r="K143" s="44">
        <v>3408</v>
      </c>
      <c r="L143" s="44">
        <v>9774</v>
      </c>
      <c r="M143" s="44">
        <v>5233</v>
      </c>
      <c r="N143" s="44">
        <v>6624</v>
      </c>
      <c r="O143" s="44">
        <v>1850</v>
      </c>
      <c r="P143" s="44">
        <v>8500</v>
      </c>
      <c r="Q143" s="44">
        <v>12870</v>
      </c>
      <c r="R143" s="44">
        <v>4594</v>
      </c>
      <c r="S143" s="44">
        <v>5280</v>
      </c>
      <c r="T143" s="44">
        <v>7842</v>
      </c>
      <c r="U143" s="44">
        <v>3630</v>
      </c>
      <c r="V143" s="44">
        <v>1452</v>
      </c>
      <c r="W143" s="44">
        <v>6614</v>
      </c>
      <c r="X143" s="44">
        <v>5639</v>
      </c>
      <c r="Y143" s="44">
        <v>5490</v>
      </c>
      <c r="Z143" s="60"/>
      <c r="AA143" s="60"/>
    </row>
    <row r="144" spans="1:27" s="63" customFormat="1" ht="29.25" customHeight="1" hidden="1" outlineLevel="1">
      <c r="A144" s="15" t="s">
        <v>135</v>
      </c>
      <c r="B144" s="13"/>
      <c r="C144" s="13"/>
      <c r="D144" s="30">
        <f>SUM(E144:Y144)</f>
        <v>0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60"/>
      <c r="AA144" s="60"/>
    </row>
    <row r="145" spans="1:34" s="60" customFormat="1" ht="29.25" customHeight="1" hidden="1" outlineLevel="1">
      <c r="A145" s="15" t="s">
        <v>54</v>
      </c>
      <c r="B145" s="13"/>
      <c r="C145" s="13">
        <v>67167</v>
      </c>
      <c r="D145" s="30">
        <f>SUM(E145:Y145)</f>
        <v>77999</v>
      </c>
      <c r="E145" s="44">
        <v>1550</v>
      </c>
      <c r="F145" s="44">
        <v>2635</v>
      </c>
      <c r="G145" s="44">
        <v>3932</v>
      </c>
      <c r="H145" s="44">
        <v>6114</v>
      </c>
      <c r="I145" s="44">
        <v>3488</v>
      </c>
      <c r="J145" s="44">
        <v>2605</v>
      </c>
      <c r="K145" s="44">
        <v>570</v>
      </c>
      <c r="L145" s="44">
        <v>7008</v>
      </c>
      <c r="M145" s="44">
        <v>4215</v>
      </c>
      <c r="N145" s="44">
        <v>4278</v>
      </c>
      <c r="O145" s="44">
        <v>1200</v>
      </c>
      <c r="P145" s="44">
        <v>5500</v>
      </c>
      <c r="Q145" s="44">
        <v>4136</v>
      </c>
      <c r="R145" s="44">
        <v>2200</v>
      </c>
      <c r="S145" s="44">
        <v>3936</v>
      </c>
      <c r="T145" s="44">
        <v>6900</v>
      </c>
      <c r="U145" s="44">
        <v>2475</v>
      </c>
      <c r="V145" s="44">
        <v>647</v>
      </c>
      <c r="W145" s="44">
        <v>6500</v>
      </c>
      <c r="X145" s="44">
        <v>4340</v>
      </c>
      <c r="Y145" s="44">
        <v>3770</v>
      </c>
      <c r="AH145" s="60" t="s">
        <v>46</v>
      </c>
    </row>
    <row r="146" spans="1:25" s="60" customFormat="1" ht="29.25" customHeight="1" hidden="1" outlineLevel="1">
      <c r="A146" s="15" t="s">
        <v>59</v>
      </c>
      <c r="B146" s="30">
        <f aca="true" t="shared" si="36" ref="B146:Y146">B143*0.45</f>
        <v>44949.15</v>
      </c>
      <c r="C146" s="30">
        <f t="shared" si="36"/>
        <v>25637.4</v>
      </c>
      <c r="D146" s="30">
        <f>SUM(E146:Y146)</f>
        <v>55308.15000000001</v>
      </c>
      <c r="E146" s="20">
        <f t="shared" si="36"/>
        <v>2793.6</v>
      </c>
      <c r="F146" s="20">
        <f t="shared" si="36"/>
        <v>2223.9</v>
      </c>
      <c r="G146" s="20">
        <f t="shared" si="36"/>
        <v>2687.85</v>
      </c>
      <c r="H146" s="20">
        <f t="shared" si="36"/>
        <v>3134.25</v>
      </c>
      <c r="I146" s="20">
        <f t="shared" si="36"/>
        <v>2433.6</v>
      </c>
      <c r="J146" s="20">
        <f t="shared" si="36"/>
        <v>2074.9500000000003</v>
      </c>
      <c r="K146" s="20">
        <f t="shared" si="36"/>
        <v>1533.6000000000001</v>
      </c>
      <c r="L146" s="20">
        <f t="shared" si="36"/>
        <v>4398.3</v>
      </c>
      <c r="M146" s="20">
        <f t="shared" si="36"/>
        <v>2354.85</v>
      </c>
      <c r="N146" s="20">
        <f t="shared" si="36"/>
        <v>2980.8</v>
      </c>
      <c r="O146" s="20">
        <f t="shared" si="36"/>
        <v>832.5</v>
      </c>
      <c r="P146" s="20">
        <f t="shared" si="36"/>
        <v>3825</v>
      </c>
      <c r="Q146" s="20">
        <f t="shared" si="36"/>
        <v>5791.5</v>
      </c>
      <c r="R146" s="20">
        <f t="shared" si="36"/>
        <v>2067.3</v>
      </c>
      <c r="S146" s="20">
        <f t="shared" si="36"/>
        <v>2376</v>
      </c>
      <c r="T146" s="20">
        <f t="shared" si="36"/>
        <v>3528.9</v>
      </c>
      <c r="U146" s="20">
        <f t="shared" si="36"/>
        <v>1633.5</v>
      </c>
      <c r="V146" s="20">
        <f t="shared" si="36"/>
        <v>653.4</v>
      </c>
      <c r="W146" s="20">
        <f t="shared" si="36"/>
        <v>2976.3</v>
      </c>
      <c r="X146" s="20">
        <f t="shared" si="36"/>
        <v>2537.55</v>
      </c>
      <c r="Y146" s="20">
        <f t="shared" si="36"/>
        <v>2470.5</v>
      </c>
    </row>
    <row r="147" spans="1:25" s="60" customFormat="1" ht="29.25" customHeight="1" hidden="1" outlineLevel="1">
      <c r="A147" s="15" t="s">
        <v>134</v>
      </c>
      <c r="B147" s="30"/>
      <c r="C147" s="30"/>
      <c r="D147" s="30">
        <f>SUM(E147:Y147)</f>
        <v>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s="60" customFormat="1" ht="29.25" customHeight="1" collapsed="1">
      <c r="A148" s="59" t="s">
        <v>55</v>
      </c>
      <c r="B148" s="19">
        <v>1.367</v>
      </c>
      <c r="C148" s="19">
        <f>C143/C145</f>
        <v>0.8482141527833609</v>
      </c>
      <c r="D148" s="19">
        <f>D143/D145</f>
        <v>1.575750971166297</v>
      </c>
      <c r="E148" s="47">
        <f aca="true" t="shared" si="37" ref="E148:Y148">E143/E145</f>
        <v>4.00516129032258</v>
      </c>
      <c r="F148" s="47">
        <f t="shared" si="37"/>
        <v>1.8755218216318785</v>
      </c>
      <c r="G148" s="47">
        <f t="shared" si="37"/>
        <v>1.5190742624618514</v>
      </c>
      <c r="H148" s="47">
        <f t="shared" si="37"/>
        <v>1.1391887471377167</v>
      </c>
      <c r="I148" s="47">
        <f t="shared" si="37"/>
        <v>1.5504587155963303</v>
      </c>
      <c r="J148" s="47">
        <f t="shared" si="37"/>
        <v>1.7700575815738964</v>
      </c>
      <c r="K148" s="47">
        <f t="shared" si="37"/>
        <v>5.978947368421053</v>
      </c>
      <c r="L148" s="47">
        <f t="shared" si="37"/>
        <v>1.394691780821918</v>
      </c>
      <c r="M148" s="47">
        <f t="shared" si="37"/>
        <v>1.2415183867141162</v>
      </c>
      <c r="N148" s="47">
        <f t="shared" si="37"/>
        <v>1.5483870967741935</v>
      </c>
      <c r="O148" s="47">
        <f t="shared" si="37"/>
        <v>1.5416666666666667</v>
      </c>
      <c r="P148" s="47">
        <f t="shared" si="37"/>
        <v>1.5454545454545454</v>
      </c>
      <c r="Q148" s="47">
        <f t="shared" si="37"/>
        <v>3.1117021276595747</v>
      </c>
      <c r="R148" s="47">
        <f t="shared" si="37"/>
        <v>2.0881818181818184</v>
      </c>
      <c r="S148" s="47">
        <f t="shared" si="37"/>
        <v>1.3414634146341464</v>
      </c>
      <c r="T148" s="47">
        <f t="shared" si="37"/>
        <v>1.1365217391304347</v>
      </c>
      <c r="U148" s="47">
        <f t="shared" si="37"/>
        <v>1.4666666666666666</v>
      </c>
      <c r="V148" s="47">
        <f t="shared" si="37"/>
        <v>2.2442040185471406</v>
      </c>
      <c r="W148" s="47">
        <f t="shared" si="37"/>
        <v>1.0175384615384615</v>
      </c>
      <c r="X148" s="47">
        <f t="shared" si="37"/>
        <v>1.2993087557603686</v>
      </c>
      <c r="Y148" s="47">
        <f t="shared" si="37"/>
        <v>1.4562334217506632</v>
      </c>
    </row>
    <row r="149" spans="1:27" s="63" customFormat="1" ht="29.25" customHeight="1" outlineLevel="1">
      <c r="A149" s="59" t="s">
        <v>126</v>
      </c>
      <c r="B149" s="13">
        <v>201391</v>
      </c>
      <c r="C149" s="13">
        <v>135289</v>
      </c>
      <c r="D149" s="30">
        <f>SUM(E149:Y149)</f>
        <v>272900</v>
      </c>
      <c r="E149" s="44">
        <v>500</v>
      </c>
      <c r="F149" s="44">
        <v>5050</v>
      </c>
      <c r="G149" s="44">
        <v>18411</v>
      </c>
      <c r="H149" s="44">
        <v>36400</v>
      </c>
      <c r="I149" s="44">
        <v>11332</v>
      </c>
      <c r="J149" s="44">
        <v>20190</v>
      </c>
      <c r="K149" s="44"/>
      <c r="L149" s="44">
        <v>29153</v>
      </c>
      <c r="M149" s="44">
        <v>7234</v>
      </c>
      <c r="N149" s="44">
        <v>13950</v>
      </c>
      <c r="O149" s="44">
        <v>0</v>
      </c>
      <c r="P149" s="44">
        <v>13100</v>
      </c>
      <c r="Q149" s="44">
        <v>4802</v>
      </c>
      <c r="R149" s="44">
        <v>4000</v>
      </c>
      <c r="S149" s="44">
        <v>7048</v>
      </c>
      <c r="T149" s="44">
        <v>20600</v>
      </c>
      <c r="U149" s="44">
        <v>9630</v>
      </c>
      <c r="V149" s="44">
        <v>2500</v>
      </c>
      <c r="W149" s="44">
        <v>10700</v>
      </c>
      <c r="X149" s="44">
        <v>44000</v>
      </c>
      <c r="Y149" s="44">
        <v>14300</v>
      </c>
      <c r="Z149" s="60"/>
      <c r="AA149" s="60"/>
    </row>
    <row r="150" spans="1:25" s="60" customFormat="1" ht="29.25" customHeight="1" hidden="1" outlineLevel="1">
      <c r="A150" s="15" t="s">
        <v>56</v>
      </c>
      <c r="B150" s="13"/>
      <c r="C150" s="13">
        <v>113281</v>
      </c>
      <c r="D150" s="30">
        <f>SUM(E150:Y150)</f>
        <v>149552</v>
      </c>
      <c r="E150" s="44">
        <v>1102</v>
      </c>
      <c r="F150" s="44">
        <v>3521</v>
      </c>
      <c r="G150" s="44">
        <v>5703</v>
      </c>
      <c r="H150" s="44">
        <v>18970</v>
      </c>
      <c r="I150" s="44">
        <v>3661</v>
      </c>
      <c r="J150" s="44">
        <v>13254</v>
      </c>
      <c r="K150" s="44">
        <v>0</v>
      </c>
      <c r="L150" s="44">
        <v>12100</v>
      </c>
      <c r="M150" s="44">
        <v>6050</v>
      </c>
      <c r="N150" s="44">
        <v>5023</v>
      </c>
      <c r="O150" s="44">
        <v>0</v>
      </c>
      <c r="P150" s="44">
        <v>6600</v>
      </c>
      <c r="Q150" s="44">
        <v>4157</v>
      </c>
      <c r="R150" s="44">
        <v>5000</v>
      </c>
      <c r="S150" s="44">
        <v>4093</v>
      </c>
      <c r="T150" s="44">
        <v>12913</v>
      </c>
      <c r="U150" s="44">
        <v>3426</v>
      </c>
      <c r="V150" s="44">
        <v>1035</v>
      </c>
      <c r="W150" s="44">
        <v>10050</v>
      </c>
      <c r="X150" s="44">
        <v>27500</v>
      </c>
      <c r="Y150" s="44">
        <v>5394</v>
      </c>
    </row>
    <row r="151" spans="1:25" s="60" customFormat="1" ht="29.25" customHeight="1" hidden="1" outlineLevel="1">
      <c r="A151" s="15" t="s">
        <v>60</v>
      </c>
      <c r="B151" s="13">
        <f>B149*0.3</f>
        <v>60417.299999999996</v>
      </c>
      <c r="C151" s="13">
        <f>C149*0.3</f>
        <v>40586.7</v>
      </c>
      <c r="D151" s="30">
        <f>SUM(E151:Y151)</f>
        <v>81870</v>
      </c>
      <c r="E151" s="32">
        <f aca="true" t="shared" si="38" ref="E151:M151">E149*0.3</f>
        <v>150</v>
      </c>
      <c r="F151" s="32">
        <f t="shared" si="38"/>
        <v>1515</v>
      </c>
      <c r="G151" s="32">
        <f t="shared" si="38"/>
        <v>5523.3</v>
      </c>
      <c r="H151" s="32">
        <f t="shared" si="38"/>
        <v>10920</v>
      </c>
      <c r="I151" s="32">
        <f t="shared" si="38"/>
        <v>3399.6</v>
      </c>
      <c r="J151" s="32">
        <f t="shared" si="38"/>
        <v>6057</v>
      </c>
      <c r="K151" s="32">
        <f t="shared" si="38"/>
        <v>0</v>
      </c>
      <c r="L151" s="32">
        <f t="shared" si="38"/>
        <v>8745.9</v>
      </c>
      <c r="M151" s="32">
        <f t="shared" si="38"/>
        <v>2170.2</v>
      </c>
      <c r="N151" s="32">
        <f>N149*0.3</f>
        <v>4185</v>
      </c>
      <c r="O151" s="32">
        <f aca="true" t="shared" si="39" ref="O151:Y151">O149*0.3</f>
        <v>0</v>
      </c>
      <c r="P151" s="32">
        <f t="shared" si="39"/>
        <v>3930</v>
      </c>
      <c r="Q151" s="32">
        <f t="shared" si="39"/>
        <v>1440.6</v>
      </c>
      <c r="R151" s="32">
        <f t="shared" si="39"/>
        <v>1200</v>
      </c>
      <c r="S151" s="32">
        <f t="shared" si="39"/>
        <v>2114.4</v>
      </c>
      <c r="T151" s="32">
        <f t="shared" si="39"/>
        <v>6180</v>
      </c>
      <c r="U151" s="32">
        <f t="shared" si="39"/>
        <v>2889</v>
      </c>
      <c r="V151" s="32">
        <f t="shared" si="39"/>
        <v>750</v>
      </c>
      <c r="W151" s="32">
        <f t="shared" si="39"/>
        <v>3210</v>
      </c>
      <c r="X151" s="32">
        <f t="shared" si="39"/>
        <v>13200</v>
      </c>
      <c r="Y151" s="32">
        <f t="shared" si="39"/>
        <v>4290</v>
      </c>
    </row>
    <row r="152" spans="1:27" s="63" customFormat="1" ht="29.25" customHeight="1" collapsed="1">
      <c r="A152" s="59" t="s">
        <v>55</v>
      </c>
      <c r="B152" s="19">
        <v>1.742</v>
      </c>
      <c r="C152" s="19">
        <f>C149/C150</f>
        <v>1.1942779459927084</v>
      </c>
      <c r="D152" s="19">
        <f>D149/D150</f>
        <v>1.8247833529474697</v>
      </c>
      <c r="E152" s="47">
        <f aca="true" t="shared" si="40" ref="E152:Y152">E149/E150</f>
        <v>0.4537205081669691</v>
      </c>
      <c r="F152" s="47">
        <f t="shared" si="40"/>
        <v>1.4342516330587902</v>
      </c>
      <c r="G152" s="47">
        <f t="shared" si="40"/>
        <v>3.2283008942661757</v>
      </c>
      <c r="H152" s="47">
        <f t="shared" si="40"/>
        <v>1.918819188191882</v>
      </c>
      <c r="I152" s="47">
        <f t="shared" si="40"/>
        <v>3.095329145042338</v>
      </c>
      <c r="J152" s="47">
        <f t="shared" si="40"/>
        <v>1.5233137166138524</v>
      </c>
      <c r="K152" s="47"/>
      <c r="L152" s="47">
        <f t="shared" si="40"/>
        <v>2.4093388429752065</v>
      </c>
      <c r="M152" s="47">
        <f t="shared" si="40"/>
        <v>1.1957024793388429</v>
      </c>
      <c r="N152" s="47">
        <f t="shared" si="40"/>
        <v>2.77722476607605</v>
      </c>
      <c r="O152" s="47"/>
      <c r="P152" s="47">
        <f t="shared" si="40"/>
        <v>1.9848484848484849</v>
      </c>
      <c r="Q152" s="47">
        <f t="shared" si="40"/>
        <v>1.1551599711330287</v>
      </c>
      <c r="R152" s="47">
        <f t="shared" si="40"/>
        <v>0.8</v>
      </c>
      <c r="S152" s="47">
        <f t="shared" si="40"/>
        <v>1.7219643293427804</v>
      </c>
      <c r="T152" s="47">
        <f t="shared" si="40"/>
        <v>1.5952915666382714</v>
      </c>
      <c r="U152" s="47">
        <f t="shared" si="40"/>
        <v>2.810858143607706</v>
      </c>
      <c r="V152" s="47">
        <f t="shared" si="40"/>
        <v>2.4154589371980677</v>
      </c>
      <c r="W152" s="47">
        <f t="shared" si="40"/>
        <v>1.064676616915423</v>
      </c>
      <c r="X152" s="47">
        <f t="shared" si="40"/>
        <v>1.6</v>
      </c>
      <c r="Y152" s="47">
        <f t="shared" si="40"/>
        <v>2.651093807934742</v>
      </c>
      <c r="Z152" s="60"/>
      <c r="AA152" s="60"/>
    </row>
    <row r="153" spans="1:27" s="63" customFormat="1" ht="29.25" customHeight="1" outlineLevel="1">
      <c r="A153" s="59" t="s">
        <v>127</v>
      </c>
      <c r="B153" s="13">
        <v>88925</v>
      </c>
      <c r="C153" s="13">
        <v>32107</v>
      </c>
      <c r="D153" s="30">
        <f>SUM(E153:Y153)</f>
        <v>119148</v>
      </c>
      <c r="E153" s="44"/>
      <c r="F153" s="44">
        <v>9150</v>
      </c>
      <c r="G153" s="44">
        <v>4550</v>
      </c>
      <c r="H153" s="44">
        <v>900</v>
      </c>
      <c r="I153" s="44">
        <v>5654</v>
      </c>
      <c r="J153" s="44">
        <v>1250</v>
      </c>
      <c r="K153" s="44"/>
      <c r="L153" s="44">
        <v>9047</v>
      </c>
      <c r="M153" s="44">
        <v>8827</v>
      </c>
      <c r="N153" s="44">
        <v>1033</v>
      </c>
      <c r="O153" s="44">
        <v>6200</v>
      </c>
      <c r="P153" s="44">
        <v>16900</v>
      </c>
      <c r="Q153" s="44">
        <v>1725</v>
      </c>
      <c r="R153" s="44">
        <v>1000</v>
      </c>
      <c r="S153" s="44">
        <v>5150</v>
      </c>
      <c r="T153" s="44">
        <v>10900</v>
      </c>
      <c r="U153" s="44">
        <v>2500</v>
      </c>
      <c r="V153" s="44">
        <v>870</v>
      </c>
      <c r="W153" s="44">
        <v>26858</v>
      </c>
      <c r="X153" s="44">
        <v>6034</v>
      </c>
      <c r="Y153" s="44">
        <v>600</v>
      </c>
      <c r="Z153" s="60"/>
      <c r="AA153" s="60"/>
    </row>
    <row r="154" spans="1:27" s="63" customFormat="1" ht="29.25" customHeight="1" hidden="1" outlineLevel="1">
      <c r="A154" s="15" t="s">
        <v>135</v>
      </c>
      <c r="B154" s="13"/>
      <c r="C154" s="13"/>
      <c r="D154" s="30">
        <f>SUM(E154:Y154)</f>
        <v>0</v>
      </c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60"/>
      <c r="AA154" s="60"/>
    </row>
    <row r="155" spans="1:25" s="60" customFormat="1" ht="29.25" customHeight="1" hidden="1" outlineLevel="1">
      <c r="A155" s="15" t="s">
        <v>57</v>
      </c>
      <c r="B155" s="13"/>
      <c r="C155" s="13">
        <v>163167</v>
      </c>
      <c r="D155" s="30">
        <f>SUM(E155:Y155)</f>
        <v>236270</v>
      </c>
      <c r="E155" s="44">
        <v>4359</v>
      </c>
      <c r="F155" s="44">
        <v>8372</v>
      </c>
      <c r="G155" s="44">
        <v>11049</v>
      </c>
      <c r="H155" s="44">
        <v>19985</v>
      </c>
      <c r="I155" s="44">
        <v>11928</v>
      </c>
      <c r="J155" s="44">
        <v>2400</v>
      </c>
      <c r="K155" s="44">
        <v>570</v>
      </c>
      <c r="L155" s="44">
        <v>15800</v>
      </c>
      <c r="M155" s="44">
        <v>14190</v>
      </c>
      <c r="N155" s="44">
        <v>15813</v>
      </c>
      <c r="O155" s="44">
        <v>3000</v>
      </c>
      <c r="P155" s="44">
        <v>18500</v>
      </c>
      <c r="Q155" s="44">
        <v>12405</v>
      </c>
      <c r="R155" s="44">
        <v>2000</v>
      </c>
      <c r="S155" s="44">
        <v>10375</v>
      </c>
      <c r="T155" s="44">
        <v>35732</v>
      </c>
      <c r="U155" s="44">
        <v>2600</v>
      </c>
      <c r="V155" s="44">
        <v>3300</v>
      </c>
      <c r="W155" s="44">
        <v>24178</v>
      </c>
      <c r="X155" s="44">
        <v>8700</v>
      </c>
      <c r="Y155" s="44">
        <v>11014</v>
      </c>
    </row>
    <row r="156" spans="1:25" s="60" customFormat="1" ht="29.25" customHeight="1" hidden="1" outlineLevel="1">
      <c r="A156" s="15" t="s">
        <v>61</v>
      </c>
      <c r="B156" s="13">
        <f>B153*0.17</f>
        <v>15117.250000000002</v>
      </c>
      <c r="C156" s="13">
        <f>C153*0.17</f>
        <v>5458.1900000000005</v>
      </c>
      <c r="D156" s="30">
        <f>SUM(E156:Y156)</f>
        <v>20255.159999999996</v>
      </c>
      <c r="E156" s="32">
        <f>E153*0.17</f>
        <v>0</v>
      </c>
      <c r="F156" s="32">
        <f aca="true" t="shared" si="41" ref="F156:Y156">F153*0.17</f>
        <v>1555.5</v>
      </c>
      <c r="G156" s="32">
        <f t="shared" si="41"/>
        <v>773.5</v>
      </c>
      <c r="H156" s="32">
        <f t="shared" si="41"/>
        <v>153</v>
      </c>
      <c r="I156" s="32">
        <f t="shared" si="41"/>
        <v>961.1800000000001</v>
      </c>
      <c r="J156" s="32">
        <f t="shared" si="41"/>
        <v>212.50000000000003</v>
      </c>
      <c r="K156" s="32">
        <f t="shared" si="41"/>
        <v>0</v>
      </c>
      <c r="L156" s="32">
        <f t="shared" si="41"/>
        <v>1537.99</v>
      </c>
      <c r="M156" s="32">
        <f t="shared" si="41"/>
        <v>1500.5900000000001</v>
      </c>
      <c r="N156" s="32">
        <f t="shared" si="41"/>
        <v>175.61</v>
      </c>
      <c r="O156" s="32">
        <f t="shared" si="41"/>
        <v>1054</v>
      </c>
      <c r="P156" s="32">
        <f t="shared" si="41"/>
        <v>2873</v>
      </c>
      <c r="Q156" s="32">
        <f t="shared" si="41"/>
        <v>293.25</v>
      </c>
      <c r="R156" s="32">
        <f t="shared" si="41"/>
        <v>170</v>
      </c>
      <c r="S156" s="32">
        <f t="shared" si="41"/>
        <v>875.5000000000001</v>
      </c>
      <c r="T156" s="32">
        <f t="shared" si="41"/>
        <v>1853.0000000000002</v>
      </c>
      <c r="U156" s="32">
        <f t="shared" si="41"/>
        <v>425.00000000000006</v>
      </c>
      <c r="V156" s="32">
        <f t="shared" si="41"/>
        <v>147.9</v>
      </c>
      <c r="W156" s="32">
        <f t="shared" si="41"/>
        <v>4565.860000000001</v>
      </c>
      <c r="X156" s="32">
        <f t="shared" si="41"/>
        <v>1025.78</v>
      </c>
      <c r="Y156" s="32">
        <f t="shared" si="41"/>
        <v>102.00000000000001</v>
      </c>
    </row>
    <row r="157" spans="1:25" s="60" customFormat="1" ht="29.25" customHeight="1" hidden="1" outlineLevel="1">
      <c r="A157" s="15" t="s">
        <v>134</v>
      </c>
      <c r="B157" s="13"/>
      <c r="C157" s="13"/>
      <c r="D157" s="3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7" s="63" customFormat="1" ht="29.25" customHeight="1" collapsed="1">
      <c r="A158" s="15" t="s">
        <v>124</v>
      </c>
      <c r="B158" s="19">
        <v>0.58</v>
      </c>
      <c r="C158" s="19">
        <f>C153/C155</f>
        <v>0.19677385745892245</v>
      </c>
      <c r="D158" s="19">
        <f>D153/D155</f>
        <v>0.5042874677275998</v>
      </c>
      <c r="E158" s="47">
        <f aca="true" t="shared" si="42" ref="E158:Y158">E153/E155</f>
        <v>0</v>
      </c>
      <c r="F158" s="47">
        <f t="shared" si="42"/>
        <v>1.0929288103201147</v>
      </c>
      <c r="G158" s="47">
        <f t="shared" si="42"/>
        <v>0.41180197302923344</v>
      </c>
      <c r="H158" s="47">
        <f t="shared" si="42"/>
        <v>0.045033775331498625</v>
      </c>
      <c r="I158" s="47">
        <f t="shared" si="42"/>
        <v>0.4740107310529846</v>
      </c>
      <c r="J158" s="47">
        <f t="shared" si="42"/>
        <v>0.5208333333333334</v>
      </c>
      <c r="K158" s="47">
        <f t="shared" si="42"/>
        <v>0</v>
      </c>
      <c r="L158" s="47">
        <f t="shared" si="42"/>
        <v>0.5725949367088607</v>
      </c>
      <c r="M158" s="47">
        <f t="shared" si="42"/>
        <v>0.6220577871740662</v>
      </c>
      <c r="N158" s="47">
        <f t="shared" si="42"/>
        <v>0.06532599759691393</v>
      </c>
      <c r="O158" s="47">
        <f t="shared" si="42"/>
        <v>2.066666666666667</v>
      </c>
      <c r="P158" s="47">
        <f t="shared" si="42"/>
        <v>0.9135135135135135</v>
      </c>
      <c r="Q158" s="47">
        <f t="shared" si="42"/>
        <v>0.13905683192261184</v>
      </c>
      <c r="R158" s="47">
        <f t="shared" si="42"/>
        <v>0.5</v>
      </c>
      <c r="S158" s="47">
        <f t="shared" si="42"/>
        <v>0.4963855421686747</v>
      </c>
      <c r="T158" s="47">
        <f t="shared" si="42"/>
        <v>0.30504869584685995</v>
      </c>
      <c r="U158" s="47">
        <f t="shared" si="42"/>
        <v>0.9615384615384616</v>
      </c>
      <c r="V158" s="47">
        <f t="shared" si="42"/>
        <v>0.2636363636363636</v>
      </c>
      <c r="W158" s="47">
        <f t="shared" si="42"/>
        <v>1.1108445694432956</v>
      </c>
      <c r="X158" s="47">
        <f t="shared" si="42"/>
        <v>0.6935632183908046</v>
      </c>
      <c r="Y158" s="47">
        <f t="shared" si="42"/>
        <v>0.05447612130016343</v>
      </c>
      <c r="Z158" s="60"/>
      <c r="AA158" s="60"/>
    </row>
    <row r="159" spans="1:25" s="60" customFormat="1" ht="29.25" customHeight="1">
      <c r="A159" s="59" t="s">
        <v>53</v>
      </c>
      <c r="B159" s="30">
        <v>524</v>
      </c>
      <c r="C159" s="30">
        <v>407</v>
      </c>
      <c r="D159" s="30">
        <f aca="true" t="shared" si="43" ref="D159:D165">SUM(E159:Y159)</f>
        <v>682</v>
      </c>
      <c r="E159" s="44"/>
      <c r="F159" s="44"/>
      <c r="G159" s="44"/>
      <c r="H159" s="44"/>
      <c r="I159" s="44"/>
      <c r="J159" s="44"/>
      <c r="K159" s="44">
        <v>132</v>
      </c>
      <c r="L159" s="44"/>
      <c r="M159" s="44"/>
      <c r="N159" s="44"/>
      <c r="O159" s="44"/>
      <c r="P159" s="44">
        <v>50</v>
      </c>
      <c r="Q159" s="44"/>
      <c r="R159" s="44">
        <v>200</v>
      </c>
      <c r="S159" s="44">
        <v>150</v>
      </c>
      <c r="T159" s="44">
        <v>150</v>
      </c>
      <c r="U159" s="44"/>
      <c r="V159" s="44"/>
      <c r="W159" s="44"/>
      <c r="X159" s="44"/>
      <c r="Y159" s="44"/>
    </row>
    <row r="160" spans="1:25" s="60" customFormat="1" ht="29.25" customHeight="1" hidden="1">
      <c r="A160" s="15" t="s">
        <v>61</v>
      </c>
      <c r="B160" s="30">
        <f>B159*0.7</f>
        <v>366.79999999999995</v>
      </c>
      <c r="C160" s="30">
        <f>C159*0.7</f>
        <v>284.9</v>
      </c>
      <c r="D160" s="30">
        <f t="shared" si="43"/>
        <v>477.4</v>
      </c>
      <c r="E160" s="20">
        <f aca="true" t="shared" si="44" ref="E160:J160">E159*0.7</f>
        <v>0</v>
      </c>
      <c r="F160" s="20">
        <f t="shared" si="44"/>
        <v>0</v>
      </c>
      <c r="G160" s="20">
        <f t="shared" si="44"/>
        <v>0</v>
      </c>
      <c r="H160" s="20">
        <f t="shared" si="44"/>
        <v>0</v>
      </c>
      <c r="I160" s="20">
        <f t="shared" si="44"/>
        <v>0</v>
      </c>
      <c r="J160" s="20">
        <f t="shared" si="44"/>
        <v>0</v>
      </c>
      <c r="K160" s="20">
        <f aca="true" t="shared" si="45" ref="K160:Y160">K159*0.7</f>
        <v>92.39999999999999</v>
      </c>
      <c r="L160" s="20">
        <f t="shared" si="45"/>
        <v>0</v>
      </c>
      <c r="M160" s="20">
        <f t="shared" si="45"/>
        <v>0</v>
      </c>
      <c r="N160" s="20">
        <f t="shared" si="45"/>
        <v>0</v>
      </c>
      <c r="O160" s="20">
        <f t="shared" si="45"/>
        <v>0</v>
      </c>
      <c r="P160" s="20">
        <f t="shared" si="45"/>
        <v>35</v>
      </c>
      <c r="Q160" s="20">
        <f t="shared" si="45"/>
        <v>0</v>
      </c>
      <c r="R160" s="20">
        <f t="shared" si="45"/>
        <v>140</v>
      </c>
      <c r="S160" s="20">
        <f t="shared" si="45"/>
        <v>105</v>
      </c>
      <c r="T160" s="20">
        <f t="shared" si="45"/>
        <v>105</v>
      </c>
      <c r="U160" s="20">
        <f t="shared" si="45"/>
        <v>0</v>
      </c>
      <c r="V160" s="20">
        <f t="shared" si="45"/>
        <v>0</v>
      </c>
      <c r="W160" s="20">
        <f t="shared" si="45"/>
        <v>0</v>
      </c>
      <c r="X160" s="20">
        <f t="shared" si="45"/>
        <v>0</v>
      </c>
      <c r="Y160" s="20">
        <f t="shared" si="45"/>
        <v>0</v>
      </c>
    </row>
    <row r="161" spans="1:25" s="60" customFormat="1" ht="28.5" customHeight="1" hidden="1">
      <c r="A161" s="10" t="s">
        <v>130</v>
      </c>
      <c r="B161" s="30"/>
      <c r="C161" s="30">
        <v>0</v>
      </c>
      <c r="D161" s="30">
        <f t="shared" si="43"/>
        <v>0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65"/>
      <c r="V161" s="53"/>
      <c r="W161" s="53"/>
      <c r="X161" s="53"/>
      <c r="Y161" s="53"/>
    </row>
    <row r="162" spans="1:25" s="60" customFormat="1" ht="28.5" customHeight="1" hidden="1">
      <c r="A162" s="15" t="s">
        <v>155</v>
      </c>
      <c r="B162" s="73"/>
      <c r="C162" s="73">
        <f>C161*0.2</f>
        <v>0</v>
      </c>
      <c r="D162" s="30">
        <f t="shared" si="43"/>
        <v>0</v>
      </c>
      <c r="E162" s="53">
        <f>E161*0.2</f>
        <v>0</v>
      </c>
      <c r="F162" s="53">
        <f aca="true" t="shared" si="46" ref="F162:Y162">F161*0.2</f>
        <v>0</v>
      </c>
      <c r="G162" s="53">
        <f t="shared" si="46"/>
        <v>0</v>
      </c>
      <c r="H162" s="53">
        <f t="shared" si="46"/>
        <v>0</v>
      </c>
      <c r="I162" s="53">
        <f t="shared" si="46"/>
        <v>0</v>
      </c>
      <c r="J162" s="53">
        <f t="shared" si="46"/>
        <v>0</v>
      </c>
      <c r="K162" s="53">
        <f t="shared" si="46"/>
        <v>0</v>
      </c>
      <c r="L162" s="53">
        <f t="shared" si="46"/>
        <v>0</v>
      </c>
      <c r="M162" s="53">
        <f t="shared" si="46"/>
        <v>0</v>
      </c>
      <c r="N162" s="53">
        <f t="shared" si="46"/>
        <v>0</v>
      </c>
      <c r="O162" s="53">
        <f t="shared" si="46"/>
        <v>0</v>
      </c>
      <c r="P162" s="53">
        <f t="shared" si="46"/>
        <v>0</v>
      </c>
      <c r="Q162" s="53">
        <f t="shared" si="46"/>
        <v>0</v>
      </c>
      <c r="R162" s="53">
        <f t="shared" si="46"/>
        <v>0</v>
      </c>
      <c r="S162" s="53">
        <f t="shared" si="46"/>
        <v>0</v>
      </c>
      <c r="T162" s="53">
        <f t="shared" si="46"/>
        <v>0</v>
      </c>
      <c r="U162" s="53">
        <f t="shared" si="46"/>
        <v>0</v>
      </c>
      <c r="V162" s="53">
        <f t="shared" si="46"/>
        <v>0</v>
      </c>
      <c r="W162" s="53">
        <f t="shared" si="46"/>
        <v>0</v>
      </c>
      <c r="X162" s="53">
        <f t="shared" si="46"/>
        <v>0</v>
      </c>
      <c r="Y162" s="53">
        <f t="shared" si="46"/>
        <v>0</v>
      </c>
    </row>
    <row r="163" spans="1:25" s="60" customFormat="1" ht="25.5" customHeight="1" hidden="1">
      <c r="A163" s="15" t="s">
        <v>135</v>
      </c>
      <c r="B163" s="30"/>
      <c r="C163" s="30"/>
      <c r="D163" s="30">
        <f t="shared" si="43"/>
        <v>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65"/>
      <c r="V163" s="53"/>
      <c r="W163" s="53"/>
      <c r="X163" s="53"/>
      <c r="Y163" s="53"/>
    </row>
    <row r="164" spans="1:25" s="60" customFormat="1" ht="29.25" customHeight="1">
      <c r="A164" s="10" t="s">
        <v>123</v>
      </c>
      <c r="B164" s="30">
        <f>(B146+B151+B156+B160+B162)*10</f>
        <v>1208505</v>
      </c>
      <c r="C164" s="30">
        <f>(C146+C151+C156+C160+C162)*10</f>
        <v>719671.9</v>
      </c>
      <c r="D164" s="30">
        <f t="shared" si="43"/>
        <v>1579107.1</v>
      </c>
      <c r="E164" s="20">
        <f>(E146+E151+E156+E160+E162)*10</f>
        <v>29436</v>
      </c>
      <c r="F164" s="20">
        <f aca="true" t="shared" si="47" ref="F164:Y164">(F146+F151+F156+F160+F162)*10</f>
        <v>52944</v>
      </c>
      <c r="G164" s="20">
        <f t="shared" si="47"/>
        <v>89846.5</v>
      </c>
      <c r="H164" s="20">
        <f t="shared" si="47"/>
        <v>142072.5</v>
      </c>
      <c r="I164" s="20">
        <f t="shared" si="47"/>
        <v>67943.8</v>
      </c>
      <c r="J164" s="20">
        <f t="shared" si="47"/>
        <v>83444.5</v>
      </c>
      <c r="K164" s="20">
        <f t="shared" si="47"/>
        <v>16260.000000000002</v>
      </c>
      <c r="L164" s="20">
        <f t="shared" si="47"/>
        <v>146821.9</v>
      </c>
      <c r="M164" s="20">
        <f t="shared" si="47"/>
        <v>60256.399999999994</v>
      </c>
      <c r="N164" s="20">
        <f t="shared" si="47"/>
        <v>73414.1</v>
      </c>
      <c r="O164" s="20">
        <f t="shared" si="47"/>
        <v>18865</v>
      </c>
      <c r="P164" s="20">
        <f t="shared" si="47"/>
        <v>106630</v>
      </c>
      <c r="Q164" s="20">
        <f t="shared" si="47"/>
        <v>75253.5</v>
      </c>
      <c r="R164" s="20">
        <f t="shared" si="47"/>
        <v>35773</v>
      </c>
      <c r="S164" s="20">
        <f t="shared" si="47"/>
        <v>54709</v>
      </c>
      <c r="T164" s="20">
        <f t="shared" si="47"/>
        <v>116669</v>
      </c>
      <c r="U164" s="20">
        <f t="shared" si="47"/>
        <v>49475</v>
      </c>
      <c r="V164" s="20">
        <f t="shared" si="47"/>
        <v>15513.000000000002</v>
      </c>
      <c r="W164" s="20">
        <f t="shared" si="47"/>
        <v>107521.6</v>
      </c>
      <c r="X164" s="20">
        <f t="shared" si="47"/>
        <v>167633.3</v>
      </c>
      <c r="Y164" s="20">
        <f t="shared" si="47"/>
        <v>68625</v>
      </c>
    </row>
    <row r="165" spans="1:25" s="60" customFormat="1" ht="33" customHeight="1" hidden="1">
      <c r="A165" s="15" t="s">
        <v>134</v>
      </c>
      <c r="B165" s="16"/>
      <c r="C165" s="16"/>
      <c r="D165" s="30">
        <f t="shared" si="43"/>
        <v>0</v>
      </c>
      <c r="E165" s="66">
        <f aca="true" t="shared" si="48" ref="E165:Y165">E147+E163*0.2*10+E157</f>
        <v>0</v>
      </c>
      <c r="F165" s="66">
        <f t="shared" si="48"/>
        <v>0</v>
      </c>
      <c r="G165" s="66">
        <f t="shared" si="48"/>
        <v>0</v>
      </c>
      <c r="H165" s="66">
        <f t="shared" si="48"/>
        <v>0</v>
      </c>
      <c r="I165" s="66">
        <f t="shared" si="48"/>
        <v>0</v>
      </c>
      <c r="J165" s="66">
        <f t="shared" si="48"/>
        <v>0</v>
      </c>
      <c r="K165" s="66">
        <f t="shared" si="48"/>
        <v>0</v>
      </c>
      <c r="L165" s="66">
        <f t="shared" si="48"/>
        <v>0</v>
      </c>
      <c r="M165" s="66">
        <f t="shared" si="48"/>
        <v>0</v>
      </c>
      <c r="N165" s="66">
        <f t="shared" si="48"/>
        <v>0</v>
      </c>
      <c r="O165" s="66">
        <f t="shared" si="48"/>
        <v>0</v>
      </c>
      <c r="P165" s="66">
        <f t="shared" si="48"/>
        <v>0</v>
      </c>
      <c r="Q165" s="66">
        <f t="shared" si="48"/>
        <v>0</v>
      </c>
      <c r="R165" s="66">
        <f t="shared" si="48"/>
        <v>0</v>
      </c>
      <c r="S165" s="66">
        <f t="shared" si="48"/>
        <v>0</v>
      </c>
      <c r="T165" s="66">
        <f t="shared" si="48"/>
        <v>0</v>
      </c>
      <c r="U165" s="66">
        <f t="shared" si="48"/>
        <v>0</v>
      </c>
      <c r="V165" s="66">
        <f t="shared" si="48"/>
        <v>0</v>
      </c>
      <c r="W165" s="66">
        <f t="shared" si="48"/>
        <v>0</v>
      </c>
      <c r="X165" s="66">
        <f t="shared" si="48"/>
        <v>0</v>
      </c>
      <c r="Y165" s="66">
        <f t="shared" si="48"/>
        <v>0</v>
      </c>
    </row>
    <row r="166" spans="1:25" s="60" customFormat="1" ht="45" customHeight="1" hidden="1">
      <c r="A166" s="15" t="s">
        <v>154</v>
      </c>
      <c r="B166" s="20">
        <v>56871</v>
      </c>
      <c r="C166" s="20">
        <v>54310</v>
      </c>
      <c r="D166" s="20">
        <v>55649.4</v>
      </c>
      <c r="E166" s="53">
        <v>1084.6</v>
      </c>
      <c r="F166" s="53">
        <v>1894.7</v>
      </c>
      <c r="G166" s="53">
        <v>3108.9</v>
      </c>
      <c r="H166" s="53">
        <v>5088.6</v>
      </c>
      <c r="I166" s="53">
        <v>2605.7</v>
      </c>
      <c r="J166" s="53">
        <v>2732.2</v>
      </c>
      <c r="K166" s="53">
        <v>76.7</v>
      </c>
      <c r="L166" s="53">
        <v>4914.1</v>
      </c>
      <c r="M166" s="53">
        <v>2134.6</v>
      </c>
      <c r="N166" s="53">
        <v>2641.2</v>
      </c>
      <c r="O166" s="53">
        <v>665.4</v>
      </c>
      <c r="P166" s="53">
        <v>3966</v>
      </c>
      <c r="Q166" s="53">
        <v>2769.6</v>
      </c>
      <c r="R166" s="53">
        <v>885.4</v>
      </c>
      <c r="S166" s="53">
        <v>1912</v>
      </c>
      <c r="T166" s="53">
        <v>4692.4</v>
      </c>
      <c r="U166" s="53">
        <v>1086.9</v>
      </c>
      <c r="V166" s="53">
        <v>646.3</v>
      </c>
      <c r="W166" s="53">
        <v>4563.5</v>
      </c>
      <c r="X166" s="53">
        <v>5687.2</v>
      </c>
      <c r="Y166" s="53">
        <v>2473.2</v>
      </c>
    </row>
    <row r="167" spans="1:25" s="60" customFormat="1" ht="50.25" customHeight="1">
      <c r="A167" s="59" t="s">
        <v>122</v>
      </c>
      <c r="B167" s="33">
        <f aca="true" t="shared" si="49" ref="B167:Y167">B164/B166</f>
        <v>21.249934061296617</v>
      </c>
      <c r="C167" s="33">
        <f t="shared" si="49"/>
        <v>13.251185785306573</v>
      </c>
      <c r="D167" s="33">
        <f t="shared" si="49"/>
        <v>28.375995069129228</v>
      </c>
      <c r="E167" s="34">
        <f t="shared" si="49"/>
        <v>27.139959432048684</v>
      </c>
      <c r="F167" s="34">
        <f t="shared" si="49"/>
        <v>27.943210006861243</v>
      </c>
      <c r="G167" s="34">
        <f t="shared" si="49"/>
        <v>28.899771623403776</v>
      </c>
      <c r="H167" s="34">
        <f t="shared" si="49"/>
        <v>27.919761820540028</v>
      </c>
      <c r="I167" s="34">
        <f t="shared" si="49"/>
        <v>26.075066201020842</v>
      </c>
      <c r="J167" s="34">
        <f t="shared" si="49"/>
        <v>30.541139008857332</v>
      </c>
      <c r="K167" s="34">
        <f t="shared" si="49"/>
        <v>211.9947848761408</v>
      </c>
      <c r="L167" s="34">
        <f t="shared" si="49"/>
        <v>29.877678516920692</v>
      </c>
      <c r="M167" s="34">
        <f t="shared" si="49"/>
        <v>28.228426871545018</v>
      </c>
      <c r="N167" s="34">
        <f t="shared" si="49"/>
        <v>27.79573678630926</v>
      </c>
      <c r="O167" s="34">
        <f t="shared" si="49"/>
        <v>28.351367598437033</v>
      </c>
      <c r="P167" s="34">
        <f t="shared" si="49"/>
        <v>26.88603126575895</v>
      </c>
      <c r="Q167" s="34">
        <f t="shared" si="49"/>
        <v>27.171252166377815</v>
      </c>
      <c r="R167" s="34">
        <f t="shared" si="49"/>
        <v>40.40320758978993</v>
      </c>
      <c r="S167" s="34">
        <f t="shared" si="49"/>
        <v>28.613493723849373</v>
      </c>
      <c r="T167" s="34">
        <f t="shared" si="49"/>
        <v>24.8633961299122</v>
      </c>
      <c r="U167" s="34">
        <f t="shared" si="49"/>
        <v>45.51936700708436</v>
      </c>
      <c r="V167" s="34">
        <f t="shared" si="49"/>
        <v>24.00278508432617</v>
      </c>
      <c r="W167" s="34">
        <f t="shared" si="49"/>
        <v>23.561213980497428</v>
      </c>
      <c r="X167" s="34">
        <f t="shared" si="49"/>
        <v>29.47554156702771</v>
      </c>
      <c r="Y167" s="34">
        <f t="shared" si="49"/>
        <v>27.747452692867544</v>
      </c>
    </row>
    <row r="168" spans="1:25" s="60" customFormat="1" ht="23.25" customHeight="1" hidden="1">
      <c r="A168" s="9" t="s">
        <v>157</v>
      </c>
      <c r="B168" s="69"/>
      <c r="C168" s="69"/>
      <c r="D168" s="20">
        <f>SUM(E168:Y168)</f>
        <v>259</v>
      </c>
      <c r="E168" s="16">
        <v>2</v>
      </c>
      <c r="F168" s="16">
        <v>7</v>
      </c>
      <c r="G168" s="16">
        <v>26</v>
      </c>
      <c r="H168" s="16">
        <v>26</v>
      </c>
      <c r="I168" s="16">
        <v>17</v>
      </c>
      <c r="J168" s="16">
        <v>15</v>
      </c>
      <c r="K168" s="16">
        <v>3</v>
      </c>
      <c r="L168" s="16">
        <v>34</v>
      </c>
      <c r="M168" s="16">
        <v>11</v>
      </c>
      <c r="N168" s="16">
        <v>7</v>
      </c>
      <c r="O168" s="16">
        <v>5</v>
      </c>
      <c r="P168" s="16">
        <v>12</v>
      </c>
      <c r="Q168" s="16">
        <v>12</v>
      </c>
      <c r="R168" s="16">
        <v>4</v>
      </c>
      <c r="S168" s="16">
        <v>15</v>
      </c>
      <c r="T168" s="16">
        <v>8</v>
      </c>
      <c r="U168" s="16">
        <v>5</v>
      </c>
      <c r="V168" s="16">
        <v>2</v>
      </c>
      <c r="W168" s="16">
        <v>23</v>
      </c>
      <c r="X168" s="16">
        <v>15</v>
      </c>
      <c r="Y168" s="16">
        <v>10</v>
      </c>
    </row>
    <row r="169" spans="1:25" s="60" customFormat="1" ht="23.25" customHeight="1" hidden="1">
      <c r="A169" s="9" t="s">
        <v>156</v>
      </c>
      <c r="B169" s="69"/>
      <c r="C169" s="69"/>
      <c r="D169" s="20">
        <f>SUM(E169:Y169)</f>
        <v>523</v>
      </c>
      <c r="E169" s="16">
        <v>17</v>
      </c>
      <c r="F169" s="16">
        <v>25</v>
      </c>
      <c r="G169" s="16">
        <v>23</v>
      </c>
      <c r="H169" s="16">
        <v>33</v>
      </c>
      <c r="I169" s="16">
        <v>25</v>
      </c>
      <c r="J169" s="16">
        <v>20</v>
      </c>
      <c r="K169" s="16">
        <v>26</v>
      </c>
      <c r="L169" s="16">
        <v>38</v>
      </c>
      <c r="M169" s="16">
        <v>15</v>
      </c>
      <c r="N169" s="16">
        <v>10</v>
      </c>
      <c r="O169" s="16">
        <v>17</v>
      </c>
      <c r="P169" s="16">
        <v>30</v>
      </c>
      <c r="Q169" s="16">
        <v>23</v>
      </c>
      <c r="R169" s="16">
        <v>25</v>
      </c>
      <c r="S169" s="16">
        <v>24</v>
      </c>
      <c r="T169" s="16">
        <v>38</v>
      </c>
      <c r="U169" s="16">
        <v>16</v>
      </c>
      <c r="V169" s="16">
        <v>8</v>
      </c>
      <c r="W169" s="16">
        <v>58</v>
      </c>
      <c r="X169" s="16">
        <v>25</v>
      </c>
      <c r="Y169" s="16">
        <v>27</v>
      </c>
    </row>
    <row r="170" spans="1:25" ht="6" customHeight="1">
      <c r="A170" s="9"/>
      <c r="B170" s="13"/>
      <c r="C170" s="13"/>
      <c r="D170" s="30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74.25" customHeight="1">
      <c r="A171" s="15" t="s">
        <v>148</v>
      </c>
      <c r="B171" s="13"/>
      <c r="C171" s="13"/>
      <c r="D171" s="13">
        <v>16600</v>
      </c>
      <c r="E171" s="16">
        <v>804.1</v>
      </c>
      <c r="F171" s="16">
        <v>325.9</v>
      </c>
      <c r="G171" s="16">
        <v>1295.2</v>
      </c>
      <c r="H171" s="16">
        <v>1177.2</v>
      </c>
      <c r="I171" s="16">
        <v>705.4</v>
      </c>
      <c r="J171" s="16">
        <v>765.7</v>
      </c>
      <c r="K171" s="16">
        <v>465.2</v>
      </c>
      <c r="L171" s="16">
        <v>1262.7</v>
      </c>
      <c r="M171" s="16">
        <v>792.8</v>
      </c>
      <c r="N171" s="16">
        <v>529.7</v>
      </c>
      <c r="O171" s="16">
        <v>340</v>
      </c>
      <c r="P171" s="16">
        <v>870</v>
      </c>
      <c r="Q171" s="16">
        <v>801.8</v>
      </c>
      <c r="R171" s="16">
        <v>791.5</v>
      </c>
      <c r="S171" s="16">
        <v>1280.2</v>
      </c>
      <c r="T171" s="16">
        <v>1211.3</v>
      </c>
      <c r="U171" s="16">
        <v>498</v>
      </c>
      <c r="V171" s="16">
        <v>291.396</v>
      </c>
      <c r="W171" s="16">
        <v>778.3</v>
      </c>
      <c r="X171" s="16">
        <v>1087.3</v>
      </c>
      <c r="Y171" s="16">
        <v>525.549</v>
      </c>
    </row>
    <row r="172" spans="1:25" ht="22.5">
      <c r="A172" s="15" t="s">
        <v>144</v>
      </c>
      <c r="B172" s="30"/>
      <c r="C172" s="30"/>
      <c r="D172" s="69">
        <f>SUM(E172:Y172)</f>
        <v>10471.811</v>
      </c>
      <c r="E172" s="34">
        <v>521.947</v>
      </c>
      <c r="F172" s="34">
        <v>181.54200000000003</v>
      </c>
      <c r="G172" s="34">
        <v>825.859</v>
      </c>
      <c r="H172" s="34">
        <v>764.7879999999999</v>
      </c>
      <c r="I172" s="34">
        <v>384.189</v>
      </c>
      <c r="J172" s="34">
        <v>522.5310000000001</v>
      </c>
      <c r="K172" s="34">
        <v>297.068</v>
      </c>
      <c r="L172" s="34">
        <v>763.052</v>
      </c>
      <c r="M172" s="34">
        <v>460.185</v>
      </c>
      <c r="N172" s="34">
        <v>261.823</v>
      </c>
      <c r="O172" s="34">
        <v>179.01299999999998</v>
      </c>
      <c r="P172" s="34">
        <v>591.0160000000001</v>
      </c>
      <c r="Q172" s="34">
        <v>632.804</v>
      </c>
      <c r="R172" s="34">
        <v>387.447</v>
      </c>
      <c r="S172" s="34">
        <v>752.575</v>
      </c>
      <c r="T172" s="34">
        <v>686.756</v>
      </c>
      <c r="U172" s="34">
        <v>337.086</v>
      </c>
      <c r="V172" s="34">
        <v>233.56</v>
      </c>
      <c r="W172" s="34">
        <v>571.0319999999999</v>
      </c>
      <c r="X172" s="34">
        <v>735.129</v>
      </c>
      <c r="Y172" s="34">
        <v>382.40900000000005</v>
      </c>
    </row>
    <row r="173" spans="1:25" ht="22.5">
      <c r="A173" s="15" t="s">
        <v>146</v>
      </c>
      <c r="B173" s="30"/>
      <c r="C173" s="30"/>
      <c r="D173" s="19">
        <f aca="true" t="shared" si="50" ref="D173:Y173">D172/D171</f>
        <v>0.6308319879518072</v>
      </c>
      <c r="E173" s="47">
        <f t="shared" si="50"/>
        <v>0.6491070762342992</v>
      </c>
      <c r="F173" s="47">
        <f t="shared" si="50"/>
        <v>0.5570481742865911</v>
      </c>
      <c r="G173" s="47">
        <f t="shared" si="50"/>
        <v>0.6376304817788758</v>
      </c>
      <c r="H173" s="47">
        <f t="shared" si="50"/>
        <v>0.6496670064559972</v>
      </c>
      <c r="I173" s="47">
        <f t="shared" si="50"/>
        <v>0.5446399206124185</v>
      </c>
      <c r="J173" s="47">
        <f t="shared" si="50"/>
        <v>0.6824226198249967</v>
      </c>
      <c r="K173" s="47">
        <f t="shared" si="50"/>
        <v>0.6385812553740327</v>
      </c>
      <c r="L173" s="47">
        <f t="shared" si="50"/>
        <v>0.6043018927694622</v>
      </c>
      <c r="M173" s="47">
        <f t="shared" si="50"/>
        <v>0.5804553481331989</v>
      </c>
      <c r="N173" s="47">
        <f t="shared" si="50"/>
        <v>0.494285444591278</v>
      </c>
      <c r="O173" s="47">
        <f t="shared" si="50"/>
        <v>0.5265088235294118</v>
      </c>
      <c r="P173" s="47">
        <f t="shared" si="50"/>
        <v>0.679328735632184</v>
      </c>
      <c r="Q173" s="47">
        <f t="shared" si="50"/>
        <v>0.7892292342229983</v>
      </c>
      <c r="R173" s="47">
        <f t="shared" si="50"/>
        <v>0.48950979153506</v>
      </c>
      <c r="S173" s="47">
        <f t="shared" si="50"/>
        <v>0.5878573660365568</v>
      </c>
      <c r="T173" s="47">
        <f t="shared" si="50"/>
        <v>0.5669578139189301</v>
      </c>
      <c r="U173" s="47">
        <f t="shared" si="50"/>
        <v>0.6768795180722892</v>
      </c>
      <c r="V173" s="47">
        <f t="shared" si="50"/>
        <v>0.8015209543027357</v>
      </c>
      <c r="W173" s="47">
        <f t="shared" si="50"/>
        <v>0.7336913786457664</v>
      </c>
      <c r="X173" s="47">
        <f t="shared" si="50"/>
        <v>0.676105030810264</v>
      </c>
      <c r="Y173" s="47">
        <f t="shared" si="50"/>
        <v>0.7276371946288549</v>
      </c>
    </row>
    <row r="174" spans="1:25" ht="67.5" customHeight="1">
      <c r="A174" s="15" t="s">
        <v>159</v>
      </c>
      <c r="B174" s="13"/>
      <c r="C174" s="13"/>
      <c r="D174" s="13">
        <v>3730</v>
      </c>
      <c r="E174" s="20">
        <v>299.8</v>
      </c>
      <c r="F174" s="20">
        <v>71</v>
      </c>
      <c r="G174" s="20">
        <v>202</v>
      </c>
      <c r="H174" s="20">
        <v>219</v>
      </c>
      <c r="I174" s="20">
        <v>148.5</v>
      </c>
      <c r="J174" s="20">
        <v>111.7</v>
      </c>
      <c r="K174" s="20">
        <v>87.4</v>
      </c>
      <c r="L174" s="20">
        <v>262</v>
      </c>
      <c r="M174" s="20">
        <v>120</v>
      </c>
      <c r="N174" s="20">
        <v>184</v>
      </c>
      <c r="O174" s="20">
        <v>56</v>
      </c>
      <c r="P174" s="20">
        <v>163</v>
      </c>
      <c r="Q174" s="20">
        <v>220</v>
      </c>
      <c r="R174" s="20">
        <v>139</v>
      </c>
      <c r="S174" s="20">
        <v>275</v>
      </c>
      <c r="T174" s="20">
        <v>352.5</v>
      </c>
      <c r="U174" s="20">
        <v>120</v>
      </c>
      <c r="V174" s="20">
        <v>56</v>
      </c>
      <c r="W174" s="20">
        <v>127.8</v>
      </c>
      <c r="X174" s="20">
        <v>387.8</v>
      </c>
      <c r="Y174" s="20">
        <v>128</v>
      </c>
    </row>
    <row r="175" spans="1:25" ht="22.5">
      <c r="A175" s="15" t="s">
        <v>160</v>
      </c>
      <c r="B175" s="13"/>
      <c r="C175" s="13"/>
      <c r="D175" s="69">
        <f>SUM(E175:Y175)</f>
        <v>1808.916</v>
      </c>
      <c r="E175" s="34">
        <v>230.574</v>
      </c>
      <c r="F175" s="34">
        <v>38.283</v>
      </c>
      <c r="G175" s="34">
        <v>165.312</v>
      </c>
      <c r="H175" s="34">
        <v>126.283</v>
      </c>
      <c r="I175" s="34">
        <v>35.30200000000001</v>
      </c>
      <c r="J175" s="34">
        <v>44.135000000000005</v>
      </c>
      <c r="K175" s="34"/>
      <c r="L175" s="34">
        <v>52.91</v>
      </c>
      <c r="M175" s="34">
        <v>28.752</v>
      </c>
      <c r="N175" s="34">
        <v>51.178</v>
      </c>
      <c r="O175" s="34"/>
      <c r="P175" s="34">
        <v>78.339</v>
      </c>
      <c r="Q175" s="34">
        <v>94.229</v>
      </c>
      <c r="R175" s="34">
        <v>10.862</v>
      </c>
      <c r="S175" s="34">
        <v>170.909</v>
      </c>
      <c r="T175" s="34">
        <v>202.203</v>
      </c>
      <c r="U175" s="34">
        <v>66.308</v>
      </c>
      <c r="V175" s="34">
        <v>35.94</v>
      </c>
      <c r="W175" s="34">
        <v>48.635</v>
      </c>
      <c r="X175" s="34">
        <v>207.76</v>
      </c>
      <c r="Y175" s="34">
        <v>121.00200000000001</v>
      </c>
    </row>
    <row r="176" spans="1:25" ht="23.25" customHeight="1">
      <c r="A176" s="15" t="s">
        <v>146</v>
      </c>
      <c r="B176" s="30"/>
      <c r="C176" s="30"/>
      <c r="D176" s="19">
        <f aca="true" t="shared" si="51" ref="D176:Y176">D175/D174</f>
        <v>0.4849640750670241</v>
      </c>
      <c r="E176" s="47">
        <f t="shared" si="51"/>
        <v>0.7690927284856571</v>
      </c>
      <c r="F176" s="47">
        <f t="shared" si="51"/>
        <v>0.5391971830985915</v>
      </c>
      <c r="G176" s="47">
        <f t="shared" si="51"/>
        <v>0.8183762376237624</v>
      </c>
      <c r="H176" s="47">
        <f t="shared" si="51"/>
        <v>0.576634703196347</v>
      </c>
      <c r="I176" s="47">
        <f t="shared" si="51"/>
        <v>0.23772390572390578</v>
      </c>
      <c r="J176" s="47">
        <f t="shared" si="51"/>
        <v>0.39512085944494185</v>
      </c>
      <c r="K176" s="47">
        <f t="shared" si="51"/>
        <v>0</v>
      </c>
      <c r="L176" s="47">
        <f t="shared" si="51"/>
        <v>0.20194656488549617</v>
      </c>
      <c r="M176" s="47">
        <f t="shared" si="51"/>
        <v>0.23959999999999998</v>
      </c>
      <c r="N176" s="47">
        <f t="shared" si="51"/>
        <v>0.2781413043478261</v>
      </c>
      <c r="O176" s="47">
        <f t="shared" si="51"/>
        <v>0</v>
      </c>
      <c r="P176" s="47">
        <f t="shared" si="51"/>
        <v>0.48060736196319015</v>
      </c>
      <c r="Q176" s="47">
        <f t="shared" si="51"/>
        <v>0.42831363636363634</v>
      </c>
      <c r="R176" s="47">
        <f t="shared" si="51"/>
        <v>0.07814388489208633</v>
      </c>
      <c r="S176" s="47">
        <f t="shared" si="51"/>
        <v>0.6214872727272727</v>
      </c>
      <c r="T176" s="47">
        <f t="shared" si="51"/>
        <v>0.5736255319148936</v>
      </c>
      <c r="U176" s="47">
        <f t="shared" si="51"/>
        <v>0.5525666666666668</v>
      </c>
      <c r="V176" s="47">
        <f t="shared" si="51"/>
        <v>0.6417857142857143</v>
      </c>
      <c r="W176" s="47">
        <f t="shared" si="51"/>
        <v>0.38055555555555554</v>
      </c>
      <c r="X176" s="47">
        <f t="shared" si="51"/>
        <v>0.535740072202166</v>
      </c>
      <c r="Y176" s="47">
        <f t="shared" si="51"/>
        <v>0.9453281250000001</v>
      </c>
    </row>
    <row r="177" spans="1:4" ht="16.5">
      <c r="A177" s="61"/>
      <c r="B177" s="61"/>
      <c r="C177" s="11"/>
      <c r="D177" s="11"/>
    </row>
    <row r="178" spans="1:25" ht="22.5" hidden="1">
      <c r="A178" s="80" t="s">
        <v>163</v>
      </c>
      <c r="B178" s="80"/>
      <c r="C178" s="81"/>
      <c r="D178" s="30">
        <f>SUM(E178:Y178)</f>
        <v>61</v>
      </c>
      <c r="E178" s="80">
        <v>0</v>
      </c>
      <c r="F178" s="80">
        <v>0</v>
      </c>
      <c r="G178" s="80">
        <v>5</v>
      </c>
      <c r="H178" s="80">
        <v>5</v>
      </c>
      <c r="I178" s="80">
        <v>0</v>
      </c>
      <c r="J178" s="80">
        <v>4</v>
      </c>
      <c r="K178" s="80">
        <v>1</v>
      </c>
      <c r="L178" s="80">
        <v>5</v>
      </c>
      <c r="M178" s="80">
        <v>2</v>
      </c>
      <c r="N178" s="80">
        <v>1</v>
      </c>
      <c r="O178" s="80">
        <v>6</v>
      </c>
      <c r="P178" s="80">
        <v>0</v>
      </c>
      <c r="Q178" s="80">
        <v>1</v>
      </c>
      <c r="R178" s="80">
        <v>13</v>
      </c>
      <c r="S178" s="80">
        <v>0</v>
      </c>
      <c r="T178" s="80">
        <v>0</v>
      </c>
      <c r="U178" s="80">
        <v>7</v>
      </c>
      <c r="V178" s="80">
        <v>7</v>
      </c>
      <c r="W178" s="80">
        <v>1</v>
      </c>
      <c r="X178" s="80">
        <v>2</v>
      </c>
      <c r="Y178" s="80">
        <v>1</v>
      </c>
    </row>
    <row r="179" spans="1:4" ht="16.5" hidden="1">
      <c r="A179" s="64"/>
      <c r="B179" s="61"/>
      <c r="C179" s="11"/>
      <c r="D179" s="11"/>
    </row>
    <row r="180" spans="1:4" ht="16.5">
      <c r="A180" s="64"/>
      <c r="B180" s="61"/>
      <c r="C180" s="11"/>
      <c r="D180" s="11"/>
    </row>
    <row r="181" spans="1:4" ht="16.5">
      <c r="A181" s="64"/>
      <c r="B181" s="61"/>
      <c r="C181" s="11"/>
      <c r="D181" s="11"/>
    </row>
    <row r="182" spans="1:4" ht="16.5">
      <c r="A182" s="64"/>
      <c r="B182" s="61"/>
      <c r="C182" s="11"/>
      <c r="D182" s="11"/>
    </row>
    <row r="183" spans="1:4" ht="16.5">
      <c r="A183" s="64"/>
      <c r="B183" s="61"/>
      <c r="C183" s="11"/>
      <c r="D183" s="11"/>
    </row>
    <row r="184" spans="1:4" ht="16.5">
      <c r="A184" s="64"/>
      <c r="B184" s="61"/>
      <c r="C184" s="11"/>
      <c r="D184" s="11"/>
    </row>
    <row r="185" spans="1:4" ht="16.5">
      <c r="A185" s="64"/>
      <c r="B185" s="61"/>
      <c r="C185" s="11"/>
      <c r="D185" s="11"/>
    </row>
    <row r="186" spans="1:4" ht="16.5">
      <c r="A186" s="64"/>
      <c r="B186" s="61"/>
      <c r="C186" s="11"/>
      <c r="D186" s="11"/>
    </row>
    <row r="187" spans="1:4" ht="16.5">
      <c r="A187" s="64"/>
      <c r="B187" s="61"/>
      <c r="C187" s="11"/>
      <c r="D187" s="11"/>
    </row>
    <row r="188" spans="1:4" ht="16.5">
      <c r="A188" s="64"/>
      <c r="B188" s="61"/>
      <c r="C188" s="11"/>
      <c r="D188" s="11"/>
    </row>
    <row r="189" spans="1:4" ht="16.5">
      <c r="A189" s="64"/>
      <c r="B189" s="61"/>
      <c r="C189" s="11"/>
      <c r="D189" s="11"/>
    </row>
    <row r="190" spans="1:4" ht="16.5">
      <c r="A190" s="64"/>
      <c r="B190" s="61"/>
      <c r="C190" s="11"/>
      <c r="D190" s="11"/>
    </row>
    <row r="191" spans="1:4" ht="16.5">
      <c r="A191" s="64"/>
      <c r="B191" s="61"/>
      <c r="C191" s="11"/>
      <c r="D191" s="11"/>
    </row>
    <row r="192" spans="1:4" ht="16.5">
      <c r="A192" s="64"/>
      <c r="B192" s="61"/>
      <c r="C192" s="11"/>
      <c r="D192" s="11"/>
    </row>
  </sheetData>
  <sheetProtection/>
  <mergeCells count="27">
    <mergeCell ref="Y5:Y6"/>
    <mergeCell ref="T5:T6"/>
    <mergeCell ref="X5:X6"/>
    <mergeCell ref="V5:V6"/>
    <mergeCell ref="R5:R6"/>
    <mergeCell ref="U5:U6"/>
    <mergeCell ref="W5:W6"/>
    <mergeCell ref="S5:S6"/>
    <mergeCell ref="A2:Y2"/>
    <mergeCell ref="A4:A6"/>
    <mergeCell ref="C4:C6"/>
    <mergeCell ref="D4:D6"/>
    <mergeCell ref="E4:Y4"/>
    <mergeCell ref="E5:E6"/>
    <mergeCell ref="M5:M6"/>
    <mergeCell ref="F5:F6"/>
    <mergeCell ref="O5:O6"/>
    <mergeCell ref="G5:G6"/>
    <mergeCell ref="B4:B6"/>
    <mergeCell ref="Q5:Q6"/>
    <mergeCell ref="P5:P6"/>
    <mergeCell ref="L5:L6"/>
    <mergeCell ref="J5:J6"/>
    <mergeCell ref="H5:H6"/>
    <mergeCell ref="I5:I6"/>
    <mergeCell ref="N5:N6"/>
    <mergeCell ref="K5:K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agro6</cp:lastModifiedBy>
  <cp:lastPrinted>2011-08-19T13:09:58Z</cp:lastPrinted>
  <dcterms:created xsi:type="dcterms:W3CDTF">2001-05-07T11:51:26Z</dcterms:created>
  <dcterms:modified xsi:type="dcterms:W3CDTF">2011-08-19T13:37:14Z</dcterms:modified>
  <cp:category/>
  <cp:version/>
  <cp:contentType/>
  <cp:contentStatus/>
</cp:coreProperties>
</file>