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Свод" sheetId="1" r:id="rId1"/>
  </sheets>
  <externalReferences>
    <externalReference r:id="rId4"/>
  </externalReferences>
  <definedNames>
    <definedName name="А2">#REF!</definedName>
    <definedName name="_xlnm.Print_Area" localSheetId="0">'Свод'!$A$1:$Y$187</definedName>
  </definedNames>
  <calcPr fullCalcOnLoad="1"/>
</workbook>
</file>

<file path=xl/sharedStrings.xml><?xml version="1.0" encoding="utf-8"?>
<sst xmlns="http://schemas.openxmlformats.org/spreadsheetml/2006/main" count="211" uniqueCount="172">
  <si>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</si>
  <si>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</si>
  <si>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</si>
  <si>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</si>
  <si>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</si>
  <si>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</si>
  <si>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</si>
  <si>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</si>
  <si>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</si>
  <si>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</si>
  <si>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</si>
  <si>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</si>
  <si>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</si>
  <si>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</si>
  <si>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</si>
  <si>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</si>
  <si>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</si>
  <si>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</si>
  <si>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</si>
  <si>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</si>
  <si>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</si>
  <si>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</si>
  <si>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</si>
  <si>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</si>
  <si>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</si>
  <si>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</si>
  <si>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</si>
  <si>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</si>
  <si>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</si>
  <si>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</si>
  <si>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</si>
  <si>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</si>
  <si>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</si>
  <si>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</si>
  <si>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</si>
  <si>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</si>
  <si>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</si>
  <si>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</si>
  <si>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</si>
  <si>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</si>
  <si>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</si>
  <si>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</si>
  <si>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</si>
  <si>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</si>
  <si>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</si>
  <si>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</si>
  <si>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</si>
  <si>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</si>
  <si>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</si>
  <si>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</si>
  <si>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</si>
  <si>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</si>
  <si>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Междурядная обработка картофеля,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</si>
  <si>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</si>
  <si>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</si>
  <si>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</si>
  <si>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</si>
  <si>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</si>
  <si>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</si>
  <si>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</si>
  <si>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</si>
  <si>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</si>
  <si>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</si>
  <si>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План уборки зерновых и зернобобовых культур, га</t>
  </si>
  <si>
    <t>Скошено зерновых и зернобобовых культур (без кукурузы),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</si>
  <si>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</si>
  <si>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</si>
  <si>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</si>
  <si>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</si>
  <si>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</si>
  <si>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</si>
  <si>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</si>
  <si>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</si>
  <si>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</si>
  <si>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</si>
  <si>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</si>
  <si>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</si>
  <si>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</si>
  <si>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</si>
  <si>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</si>
  <si>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</si>
  <si>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</si>
  <si>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</si>
  <si>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</si>
  <si>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</si>
  <si>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</si>
  <si>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</si>
  <si>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</si>
  <si>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</si>
  <si>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</si>
  <si>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</si>
  <si>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</si>
  <si>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</si>
  <si>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</si>
  <si>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</si>
  <si>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</si>
  <si>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</si>
  <si>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</si>
  <si>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</si>
  <si>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</si>
  <si>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</si>
  <si>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</si>
  <si>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</si>
  <si>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</si>
  <si>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% от площади зерновых культур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</si>
  <si>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</si>
  <si>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</si>
  <si>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</si>
  <si>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</si>
  <si>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</si>
  <si>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</si>
  <si>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</si>
  <si>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</si>
  <si>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</si>
  <si>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Подкормлено многолетних трав, га</t>
  </si>
  <si>
    <t>Посеяно яр.зерн. и з/боб. (без учета площади пересева), га</t>
  </si>
  <si>
    <t>% к погибшим</t>
  </si>
  <si>
    <t>Всего кормов факт, центнеров к. ед.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</si>
  <si>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</si>
  <si>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</si>
  <si>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</si>
  <si>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</si>
  <si>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</si>
  <si>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</si>
  <si>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заготовлено соломы, тонн</t>
  </si>
  <si>
    <t>в т.ч. пшеница</t>
  </si>
  <si>
    <t xml:space="preserve">          рожь</t>
  </si>
  <si>
    <t xml:space="preserve">            в том числе за счет завоза из других регионов</t>
  </si>
  <si>
    <t>в том числе завезено из других регионов</t>
  </si>
  <si>
    <t>Всего период 2011 г.</t>
  </si>
  <si>
    <t>На соответ. период 2010 г.</t>
  </si>
  <si>
    <t>Посеяно многолетних беспокровных трав, га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</si>
  <si>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</si>
  <si>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</si>
  <si>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</si>
  <si>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>Наличие минеральных удобрений, тонн в физическом весе</t>
  </si>
  <si>
    <t>Площадь многолетних трав посева прошлых лет всего,  га</t>
  </si>
  <si>
    <t>Выбрано всего, тонн</t>
  </si>
  <si>
    <t>Посеяно рапса, га</t>
  </si>
  <si>
    <t xml:space="preserve">                          %</t>
  </si>
  <si>
    <t>Посеяно кукурузы, га</t>
  </si>
  <si>
    <t xml:space="preserve">План выборки дизельного топлива по льготной цене ОАО "НК "РОСНЕФТЬ"  ЗАО "Ульяновскнефтепродукт" всего, тонн </t>
  </si>
  <si>
    <t>Скошено многолетних трав первым укосом, га</t>
  </si>
  <si>
    <t>Скошено многолетних трав вторым укосом, га</t>
  </si>
  <si>
    <t>Площадь однолетних трав (включая озимые на зеленый корм), га</t>
  </si>
  <si>
    <t>Скошено однолетних трав (включая озимые на зеленый корм), га</t>
  </si>
  <si>
    <t>Всего зерновых и зернобобовых культур, га</t>
  </si>
  <si>
    <t>Поголовье скота (без свиней и птицы), усл.голов</t>
  </si>
  <si>
    <t xml:space="preserve">                                      факт. к.ед.</t>
  </si>
  <si>
    <t>Работает косилок, ед.</t>
  </si>
  <si>
    <t>Работает КУК, ед.</t>
  </si>
  <si>
    <t xml:space="preserve">Ежесуточный обмолот, га </t>
  </si>
  <si>
    <t>На соответ. период 2009 г.</t>
  </si>
  <si>
    <t>Убрано овощей, га</t>
  </si>
  <si>
    <t>Уборочная площадь картофеля, га</t>
  </si>
  <si>
    <t>Площадь уборки овощей, га</t>
  </si>
  <si>
    <t>% к подготовке почвы</t>
  </si>
  <si>
    <t>прогноз сева озимых культур</t>
  </si>
  <si>
    <t>на 1 усл. голову скота (без свиней и птицы), ц. к.ед.</t>
  </si>
  <si>
    <t>Уборочная площадь сахарной свеклы, га</t>
  </si>
  <si>
    <t xml:space="preserve">Убрано картофеля на пред.дату, га </t>
  </si>
  <si>
    <t>Среднесуточные темпы уборки картофеля, га</t>
  </si>
  <si>
    <t>Уборочная площадь кукурузы</t>
  </si>
  <si>
    <t>Убрано кукурузы на силос, га</t>
  </si>
  <si>
    <r>
      <t xml:space="preserve">Не завершили уборку </t>
    </r>
    <r>
      <rPr>
        <b/>
        <i/>
        <sz val="17"/>
        <rFont val="Times New Roman"/>
        <family val="1"/>
      </rPr>
      <t>картофеля  6 хозяйств</t>
    </r>
    <r>
      <rPr>
        <i/>
        <sz val="17"/>
        <rFont val="Times New Roman"/>
        <family val="1"/>
      </rPr>
      <t>:</t>
    </r>
    <r>
      <rPr>
        <i/>
        <u val="single"/>
        <sz val="17"/>
        <rFont val="Times New Roman"/>
        <family val="1"/>
      </rPr>
      <t>Аликовский район:</t>
    </r>
    <r>
      <rPr>
        <i/>
        <sz val="17"/>
        <rFont val="Times New Roman"/>
        <family val="1"/>
      </rPr>
      <t xml:space="preserve"> КФХ Исаева;</t>
    </r>
    <r>
      <rPr>
        <i/>
        <u val="single"/>
        <sz val="17"/>
        <rFont val="Times New Roman"/>
        <family val="1"/>
      </rPr>
      <t xml:space="preserve">Красноармейский район:  </t>
    </r>
    <r>
      <rPr>
        <i/>
        <sz val="17"/>
        <rFont val="Times New Roman"/>
        <family val="1"/>
      </rPr>
      <t xml:space="preserve">СХПК "Янмурзино"; </t>
    </r>
    <r>
      <rPr>
        <i/>
        <u val="single"/>
        <sz val="17"/>
        <rFont val="Times New Roman"/>
        <family val="1"/>
      </rPr>
      <t>Ядринский район:</t>
    </r>
    <r>
      <rPr>
        <i/>
        <sz val="17"/>
        <rFont val="Times New Roman"/>
        <family val="1"/>
      </rPr>
      <t xml:space="preserve"> СХПК "Дружба"</t>
    </r>
    <r>
      <rPr>
        <i/>
        <sz val="17"/>
        <rFont val="Times New Roman"/>
        <family val="1"/>
      </rPr>
      <t xml:space="preserve">
 </t>
    </r>
  </si>
  <si>
    <t xml:space="preserve">План выборки дизельного топлива по льготной цене ОАО "НК "РОСНЕФТЬ"  ЗАО "Ульяновскнефтепродукт" в ноябре, тонн </t>
  </si>
  <si>
    <t>Выбрано в ноябре, тонн</t>
  </si>
  <si>
    <r>
      <t xml:space="preserve">Не завершили уборку </t>
    </r>
    <r>
      <rPr>
        <b/>
        <i/>
        <sz val="17"/>
        <rFont val="Times New Roman"/>
        <family val="1"/>
      </rPr>
      <t>сах.свеклы 7 хозяйств</t>
    </r>
    <r>
      <rPr>
        <i/>
        <sz val="17"/>
        <rFont val="Times New Roman"/>
        <family val="1"/>
      </rPr>
      <t xml:space="preserve">: </t>
    </r>
    <r>
      <rPr>
        <i/>
        <u val="single"/>
        <sz val="17"/>
        <rFont val="Times New Roman"/>
        <family val="1"/>
      </rPr>
      <t xml:space="preserve">Батыревский район: </t>
    </r>
    <r>
      <rPr>
        <i/>
        <sz val="17"/>
        <rFont val="Times New Roman"/>
        <family val="1"/>
      </rPr>
      <t xml:space="preserve">ООО "А/ф "Исток" , КФХ Куликова Ш.Ш., ООО АФ им.Ленина, ООО АФ "Шанс"; </t>
    </r>
    <r>
      <rPr>
        <i/>
        <u val="single"/>
        <sz val="17"/>
        <rFont val="Times New Roman"/>
        <family val="1"/>
      </rPr>
      <t xml:space="preserve">Комсомольский район: </t>
    </r>
    <r>
      <rPr>
        <i/>
        <sz val="17"/>
        <rFont val="Times New Roman"/>
        <family val="1"/>
      </rPr>
      <t>КФХ Минатуллина М.Р., СХПК "Дружба"; ООО "Сюрбеево"</t>
    </r>
  </si>
  <si>
    <t>Информация о сельскохозяйственных работах по состоянию на 9 ноября 2011 г. (сельскохозяйственные организации и крупные К(Ф)Х)</t>
  </si>
  <si>
    <r>
      <t xml:space="preserve">Не завершили уборку </t>
    </r>
    <r>
      <rPr>
        <b/>
        <i/>
        <sz val="17"/>
        <rFont val="Times New Roman"/>
        <family val="1"/>
      </rPr>
      <t>овощей 4 хозяйства</t>
    </r>
    <r>
      <rPr>
        <i/>
        <sz val="17"/>
        <rFont val="Times New Roman"/>
        <family val="1"/>
      </rPr>
      <t xml:space="preserve">: </t>
    </r>
    <r>
      <rPr>
        <i/>
        <u val="single"/>
        <sz val="17"/>
        <rFont val="Times New Roman"/>
        <family val="1"/>
      </rPr>
      <t xml:space="preserve">Козловский район: </t>
    </r>
    <r>
      <rPr>
        <i/>
        <sz val="17"/>
        <rFont val="Times New Roman"/>
        <family val="1"/>
      </rPr>
      <t xml:space="preserve"> КФХ Семенова; </t>
    </r>
    <r>
      <rPr>
        <i/>
        <u val="single"/>
        <sz val="17"/>
        <rFont val="Times New Roman"/>
        <family val="1"/>
      </rPr>
      <t xml:space="preserve">Комсомольский район: </t>
    </r>
    <r>
      <rPr>
        <i/>
        <sz val="17"/>
        <rFont val="Times New Roman"/>
        <family val="1"/>
      </rPr>
      <t xml:space="preserve"> ООО "А/ф "Комсомольские овощи", КФХ Кызыл Сабанча</t>
    </r>
  </si>
  <si>
    <t>Неубранная площадь зерновых, га</t>
  </si>
  <si>
    <t xml:space="preserve">Неубранная площадь, га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</si>
</sst>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#,###,##0.???"/>
    <numFmt numFmtId="174" formatCode="#,##0.000;[Red]\-#,##0.000;\-"/>
  </numFmts>
  <fonts count="48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u val="single"/>
      <sz val="17"/>
      <name val="Times New Roman"/>
      <family val="1"/>
    </font>
    <font>
      <i/>
      <u val="single"/>
      <sz val="17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2" xfId="56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5" fontId="6" fillId="0" borderId="12" xfId="56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6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9" fontId="6" fillId="0" borderId="13" xfId="5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6" applyNumberFormat="1" applyFont="1" applyFill="1" applyBorder="1" applyAlignment="1">
      <alignment horizontal="center" vertical="center" wrapText="1"/>
    </xf>
    <xf numFmtId="165" fontId="7" fillId="0" borderId="13" xfId="56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56" applyNumberFormat="1" applyFont="1" applyFill="1" applyBorder="1" applyAlignment="1">
      <alignment horizontal="center" vertical="center"/>
    </xf>
    <xf numFmtId="165" fontId="7" fillId="0" borderId="12" xfId="56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12" xfId="56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" fontId="5" fillId="0" borderId="12" xfId="56" applyNumberFormat="1" applyFont="1" applyFill="1" applyBorder="1" applyAlignment="1">
      <alignment horizontal="center" vertical="center"/>
    </xf>
    <xf numFmtId="9" fontId="7" fillId="0" borderId="13" xfId="56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" fontId="7" fillId="33" borderId="12" xfId="56" applyNumberFormat="1" applyFont="1" applyFill="1" applyBorder="1" applyAlignment="1">
      <alignment horizontal="center" vertical="center"/>
    </xf>
    <xf numFmtId="1" fontId="7" fillId="0" borderId="14" xfId="56" applyNumberFormat="1" applyFont="1" applyFill="1" applyBorder="1" applyAlignment="1">
      <alignment horizontal="center" vertical="center"/>
    </xf>
    <xf numFmtId="0" fontId="7" fillId="0" borderId="13" xfId="56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0" fontId="7" fillId="33" borderId="12" xfId="56" applyNumberFormat="1" applyFont="1" applyFill="1" applyBorder="1" applyAlignment="1">
      <alignment horizontal="center" vertical="center"/>
    </xf>
    <xf numFmtId="0" fontId="7" fillId="0" borderId="13" xfId="56" applyNumberFormat="1" applyFont="1" applyFill="1" applyBorder="1" applyAlignment="1">
      <alignment horizontal="center" vertical="center"/>
    </xf>
    <xf numFmtId="0" fontId="7" fillId="33" borderId="13" xfId="56" applyNumberFormat="1" applyFont="1" applyFill="1" applyBorder="1" applyAlignment="1">
      <alignment horizontal="center" vertical="center"/>
    </xf>
    <xf numFmtId="1" fontId="6" fillId="0" borderId="12" xfId="56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5" fillId="33" borderId="12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5" fontId="7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165" fontId="6" fillId="33" borderId="13" xfId="56" applyNumberFormat="1" applyFont="1" applyFill="1" applyBorder="1" applyAlignment="1">
      <alignment horizontal="center" vertical="center" wrapText="1"/>
    </xf>
    <xf numFmtId="9" fontId="6" fillId="33" borderId="13" xfId="56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165" fontId="6" fillId="33" borderId="12" xfId="56" applyNumberFormat="1" applyFont="1" applyFill="1" applyBorder="1" applyAlignment="1">
      <alignment horizontal="center" vertical="center" wrapText="1"/>
    </xf>
    <xf numFmtId="165" fontId="6" fillId="33" borderId="12" xfId="56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 wrapText="1"/>
    </xf>
    <xf numFmtId="166" fontId="6" fillId="33" borderId="12" xfId="0" applyNumberFormat="1" applyFont="1" applyFill="1" applyBorder="1" applyAlignment="1">
      <alignment horizontal="center" vertic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9" fontId="6" fillId="33" borderId="12" xfId="56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165" fontId="8" fillId="0" borderId="13" xfId="56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7" fillId="33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1" fontId="7" fillId="34" borderId="12" xfId="56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 wrapText="1"/>
    </xf>
    <xf numFmtId="164" fontId="7" fillId="35" borderId="13" xfId="0" applyNumberFormat="1" applyFont="1" applyFill="1" applyBorder="1" applyAlignment="1">
      <alignment horizontal="center" vertical="center"/>
    </xf>
    <xf numFmtId="164" fontId="7" fillId="35" borderId="12" xfId="0" applyNumberFormat="1" applyFont="1" applyFill="1" applyBorder="1" applyAlignment="1">
      <alignment horizontal="center" vertical="center"/>
    </xf>
    <xf numFmtId="0" fontId="7" fillId="34" borderId="12" xfId="56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164" fontId="7" fillId="34" borderId="13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1" fontId="7" fillId="34" borderId="12" xfId="0" applyNumberFormat="1" applyFont="1" applyFill="1" applyBorder="1" applyAlignment="1">
      <alignment horizontal="center" vertical="center"/>
    </xf>
    <xf numFmtId="3" fontId="8" fillId="34" borderId="13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0" fontId="5" fillId="34" borderId="12" xfId="56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164" fontId="6" fillId="35" borderId="13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4" borderId="12" xfId="0" applyNumberFormat="1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165" fontId="7" fillId="34" borderId="12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 wrapText="1"/>
    </xf>
    <xf numFmtId="165" fontId="7" fillId="34" borderId="13" xfId="56" applyNumberFormat="1" applyFont="1" applyFill="1" applyBorder="1" applyAlignment="1">
      <alignment horizontal="center" vertical="center" wrapText="1"/>
    </xf>
    <xf numFmtId="1" fontId="5" fillId="34" borderId="13" xfId="56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 wrapText="1"/>
    </xf>
    <xf numFmtId="9" fontId="7" fillId="34" borderId="12" xfId="56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65" fontId="7" fillId="34" borderId="12" xfId="56" applyNumberFormat="1" applyFont="1" applyFill="1" applyBorder="1" applyAlignment="1">
      <alignment horizontal="center" vertical="center" wrapText="1"/>
    </xf>
    <xf numFmtId="165" fontId="7" fillId="34" borderId="12" xfId="56" applyNumberFormat="1" applyFont="1" applyFill="1" applyBorder="1" applyAlignment="1">
      <alignment horizontal="center" vertical="center"/>
    </xf>
    <xf numFmtId="3" fontId="7" fillId="34" borderId="14" xfId="0" applyNumberFormat="1" applyFont="1" applyFill="1" applyBorder="1" applyAlignment="1">
      <alignment horizontal="center" vertical="center" wrapText="1"/>
    </xf>
    <xf numFmtId="1" fontId="5" fillId="34" borderId="12" xfId="56" applyNumberFormat="1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166" fontId="7" fillId="34" borderId="12" xfId="0" applyNumberFormat="1" applyFont="1" applyFill="1" applyBorder="1" applyAlignment="1">
      <alignment horizontal="center" vertical="center" wrapText="1"/>
    </xf>
    <xf numFmtId="1" fontId="7" fillId="35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textRotation="90" wrapText="1"/>
    </xf>
    <xf numFmtId="0" fontId="11" fillId="0" borderId="22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Ђ_x0005_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gro36\&#1052;&#1086;&#1080;%20&#1076;&#1086;&#1082;&#1091;&#1084;&#1077;&#1085;&#1090;&#1099;\&#1040;&#1085;&#1072;&#1089;&#1090;&#1072;&#1089;&#1080;&#1103;\&#1056;&#1072;&#1089;&#1090;&#1077;&#1085;&#1080;&#1077;&#1074;&#1086;&#1076;&#1089;&#1090;&#1074;&#1086;\&#1054;&#1087;&#1077;&#1088;&#1072;&#1090;&#1080;&#1074;&#1085;&#1099;&#1077;\2011\08_&#1072;&#1074;&#1075;&#1091;&#1089;&#1090;\29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4">
          <cell r="E84">
            <v>12014</v>
          </cell>
          <cell r="F84">
            <v>7610</v>
          </cell>
          <cell r="G84">
            <v>14780</v>
          </cell>
          <cell r="H84">
            <v>12705</v>
          </cell>
          <cell r="I84">
            <v>6340</v>
          </cell>
          <cell r="J84">
            <v>12851</v>
          </cell>
          <cell r="K84">
            <v>9435</v>
          </cell>
          <cell r="L84">
            <v>11200</v>
          </cell>
          <cell r="M84">
            <v>9825</v>
          </cell>
          <cell r="N84">
            <v>5226</v>
          </cell>
          <cell r="O84">
            <v>7350</v>
          </cell>
          <cell r="P84">
            <v>13480</v>
          </cell>
          <cell r="Q84">
            <v>13704</v>
          </cell>
          <cell r="R84">
            <v>13522</v>
          </cell>
          <cell r="S84">
            <v>14460</v>
          </cell>
          <cell r="T84">
            <v>9624</v>
          </cell>
          <cell r="U84">
            <v>9260</v>
          </cell>
          <cell r="V84">
            <v>2626</v>
          </cell>
          <cell r="W84">
            <v>12165</v>
          </cell>
          <cell r="X84">
            <v>15202</v>
          </cell>
          <cell r="Y84">
            <v>9640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K193"/>
  <sheetViews>
    <sheetView tabSelected="1" view="pageBreakPreview" zoomScale="50" zoomScaleNormal="85" zoomScaleSheetLayoutView="50" zoomScalePageLayoutView="82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09" sqref="F109"/>
    </sheetView>
  </sheetViews>
  <sheetFormatPr defaultColWidth="9.00390625" defaultRowHeight="12.75" outlineLevelRow="2"/>
  <cols>
    <col min="1" max="1" width="68.00390625" style="4" customWidth="1"/>
    <col min="2" max="2" width="15.625" style="1" hidden="1" customWidth="1"/>
    <col min="3" max="3" width="13.75390625" style="9" customWidth="1"/>
    <col min="4" max="4" width="15.875" style="69" customWidth="1"/>
    <col min="5" max="5" width="14.375" style="45" bestFit="1" customWidth="1"/>
    <col min="6" max="10" width="13.75390625" style="45" customWidth="1"/>
    <col min="11" max="11" width="14.00390625" style="45" customWidth="1"/>
    <col min="12" max="25" width="13.75390625" style="45" customWidth="1"/>
    <col min="26" max="37" width="9.125" style="45" customWidth="1"/>
    <col min="38" max="16384" width="9.125" style="1" customWidth="1"/>
  </cols>
  <sheetData>
    <row r="1" spans="1:37" s="2" customFormat="1" ht="39" customHeight="1">
      <c r="A1" s="144" t="s">
        <v>168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s="2" customFormat="1" ht="0.75" customHeight="1" thickBot="1">
      <c r="A2" s="20"/>
      <c r="B2" s="20"/>
      <c r="C2" s="20"/>
      <c r="D2" s="70"/>
      <c r="E2" s="20"/>
      <c r="F2" s="20"/>
      <c r="G2" s="20" t="s">
        <v>23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 t="s">
        <v>22</v>
      </c>
      <c r="Y2" s="21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s="3" customFormat="1" ht="21" customHeight="1" thickBot="1">
      <c r="A3" s="145" t="s">
        <v>20</v>
      </c>
      <c r="B3" s="139" t="s">
        <v>152</v>
      </c>
      <c r="C3" s="139" t="s">
        <v>130</v>
      </c>
      <c r="D3" s="148" t="s">
        <v>129</v>
      </c>
      <c r="E3" s="151" t="s">
        <v>24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3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25" s="9" customFormat="1" ht="117.75" customHeight="1">
      <c r="A4" s="146"/>
      <c r="B4" s="140"/>
      <c r="C4" s="140"/>
      <c r="D4" s="149"/>
      <c r="E4" s="142" t="s">
        <v>0</v>
      </c>
      <c r="F4" s="142" t="s">
        <v>1</v>
      </c>
      <c r="G4" s="142" t="s">
        <v>2</v>
      </c>
      <c r="H4" s="142" t="s">
        <v>3</v>
      </c>
      <c r="I4" s="142" t="s">
        <v>4</v>
      </c>
      <c r="J4" s="142" t="s">
        <v>5</v>
      </c>
      <c r="K4" s="142" t="s">
        <v>6</v>
      </c>
      <c r="L4" s="142" t="s">
        <v>7</v>
      </c>
      <c r="M4" s="142" t="s">
        <v>8</v>
      </c>
      <c r="N4" s="142" t="s">
        <v>9</v>
      </c>
      <c r="O4" s="142" t="s">
        <v>10</v>
      </c>
      <c r="P4" s="142" t="s">
        <v>11</v>
      </c>
      <c r="Q4" s="142" t="s">
        <v>12</v>
      </c>
      <c r="R4" s="142" t="s">
        <v>13</v>
      </c>
      <c r="S4" s="142" t="s">
        <v>14</v>
      </c>
      <c r="T4" s="142" t="s">
        <v>15</v>
      </c>
      <c r="U4" s="142" t="s">
        <v>16</v>
      </c>
      <c r="V4" s="142" t="s">
        <v>17</v>
      </c>
      <c r="W4" s="142" t="s">
        <v>18</v>
      </c>
      <c r="X4" s="142" t="s">
        <v>19</v>
      </c>
      <c r="Y4" s="142" t="s">
        <v>25</v>
      </c>
    </row>
    <row r="5" spans="1:25" s="9" customFormat="1" ht="51" customHeight="1" thickBot="1">
      <c r="A5" s="147"/>
      <c r="B5" s="141"/>
      <c r="C5" s="141"/>
      <c r="D5" s="150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s="9" customFormat="1" ht="32.25" customHeight="1" hidden="1" outlineLevel="1">
      <c r="A6" s="30" t="s">
        <v>132</v>
      </c>
      <c r="B6" s="30"/>
      <c r="C6" s="15">
        <v>46144</v>
      </c>
      <c r="D6" s="71">
        <v>47438</v>
      </c>
      <c r="E6" s="122">
        <v>2013</v>
      </c>
      <c r="F6" s="122">
        <v>1811</v>
      </c>
      <c r="G6" s="122">
        <v>3709</v>
      </c>
      <c r="H6" s="122">
        <v>2421</v>
      </c>
      <c r="I6" s="122">
        <v>1481</v>
      </c>
      <c r="J6" s="122">
        <v>2156</v>
      </c>
      <c r="K6" s="122">
        <v>2415</v>
      </c>
      <c r="L6" s="122">
        <v>2616</v>
      </c>
      <c r="M6" s="122">
        <v>1869</v>
      </c>
      <c r="N6" s="122">
        <v>1576</v>
      </c>
      <c r="O6" s="122">
        <v>748</v>
      </c>
      <c r="P6" s="122">
        <v>2386</v>
      </c>
      <c r="Q6" s="122">
        <v>2372</v>
      </c>
      <c r="R6" s="122">
        <v>2961</v>
      </c>
      <c r="S6" s="122">
        <v>2875</v>
      </c>
      <c r="T6" s="122">
        <v>1854</v>
      </c>
      <c r="U6" s="122">
        <v>2501</v>
      </c>
      <c r="V6" s="122">
        <v>978</v>
      </c>
      <c r="W6" s="122">
        <v>2415</v>
      </c>
      <c r="X6" s="122">
        <v>3738</v>
      </c>
      <c r="Y6" s="122">
        <v>2544</v>
      </c>
    </row>
    <row r="7" spans="1:25" s="22" customFormat="1" ht="22.5" customHeight="1" hidden="1" outlineLevel="1">
      <c r="A7" s="7" t="s">
        <v>122</v>
      </c>
      <c r="B7" s="57"/>
      <c r="C7" s="15">
        <v>49749</v>
      </c>
      <c r="D7" s="71">
        <f>SUM(E7:Y7)</f>
        <v>46606</v>
      </c>
      <c r="E7" s="122">
        <v>1472</v>
      </c>
      <c r="F7" s="122">
        <v>1873</v>
      </c>
      <c r="G7" s="122">
        <v>4152</v>
      </c>
      <c r="H7" s="122">
        <v>2924</v>
      </c>
      <c r="I7" s="122">
        <v>1492</v>
      </c>
      <c r="J7" s="122">
        <v>2408</v>
      </c>
      <c r="K7" s="122">
        <v>1899</v>
      </c>
      <c r="L7" s="122">
        <v>2714</v>
      </c>
      <c r="M7" s="122">
        <v>1869</v>
      </c>
      <c r="N7" s="122">
        <v>1181</v>
      </c>
      <c r="O7" s="122">
        <v>748</v>
      </c>
      <c r="P7" s="122">
        <v>2570</v>
      </c>
      <c r="Q7" s="122">
        <v>2047</v>
      </c>
      <c r="R7" s="122">
        <v>2984</v>
      </c>
      <c r="S7" s="122">
        <v>2692</v>
      </c>
      <c r="T7" s="122">
        <v>1864</v>
      </c>
      <c r="U7" s="122">
        <v>2119</v>
      </c>
      <c r="V7" s="122">
        <v>805</v>
      </c>
      <c r="W7" s="122">
        <v>2418</v>
      </c>
      <c r="X7" s="122">
        <v>3811</v>
      </c>
      <c r="Y7" s="122">
        <v>2564</v>
      </c>
    </row>
    <row r="8" spans="1:25" s="22" customFormat="1" ht="29.25" customHeight="1" hidden="1" outlineLevel="1">
      <c r="A8" s="13" t="s">
        <v>89</v>
      </c>
      <c r="B8" s="58"/>
      <c r="C8" s="31">
        <f aca="true" t="shared" si="0" ref="C8:Y8">C7/C6</f>
        <v>1.078125</v>
      </c>
      <c r="D8" s="72">
        <f t="shared" si="0"/>
        <v>0.9824613179307728</v>
      </c>
      <c r="E8" s="123">
        <f t="shared" si="0"/>
        <v>0.7312468951813215</v>
      </c>
      <c r="F8" s="123">
        <f t="shared" si="0"/>
        <v>1.0342352291551629</v>
      </c>
      <c r="G8" s="123">
        <f t="shared" si="0"/>
        <v>1.119439201941224</v>
      </c>
      <c r="H8" s="123">
        <f t="shared" si="0"/>
        <v>1.2077653862040478</v>
      </c>
      <c r="I8" s="123">
        <f t="shared" si="0"/>
        <v>1.0074274139095205</v>
      </c>
      <c r="J8" s="123">
        <f t="shared" si="0"/>
        <v>1.1168831168831168</v>
      </c>
      <c r="K8" s="123">
        <f t="shared" si="0"/>
        <v>0.7863354037267081</v>
      </c>
      <c r="L8" s="123">
        <f t="shared" si="0"/>
        <v>1.0374617737003058</v>
      </c>
      <c r="M8" s="123">
        <f t="shared" si="0"/>
        <v>1</v>
      </c>
      <c r="N8" s="123">
        <f t="shared" si="0"/>
        <v>0.7493654822335025</v>
      </c>
      <c r="O8" s="123">
        <f t="shared" si="0"/>
        <v>1</v>
      </c>
      <c r="P8" s="123">
        <f t="shared" si="0"/>
        <v>1.077116512992456</v>
      </c>
      <c r="Q8" s="123">
        <f t="shared" si="0"/>
        <v>0.8629848229342327</v>
      </c>
      <c r="R8" s="123">
        <f t="shared" si="0"/>
        <v>1.0077676460655185</v>
      </c>
      <c r="S8" s="123">
        <f t="shared" si="0"/>
        <v>0.9363478260869565</v>
      </c>
      <c r="T8" s="123">
        <f t="shared" si="0"/>
        <v>1.0053937432578208</v>
      </c>
      <c r="U8" s="123">
        <f t="shared" si="0"/>
        <v>0.8472610955617753</v>
      </c>
      <c r="V8" s="123">
        <f t="shared" si="0"/>
        <v>0.8231083844580777</v>
      </c>
      <c r="W8" s="123">
        <f t="shared" si="0"/>
        <v>1.0012422360248447</v>
      </c>
      <c r="X8" s="123">
        <f t="shared" si="0"/>
        <v>1.0195291599785983</v>
      </c>
      <c r="Y8" s="123">
        <f t="shared" si="0"/>
        <v>1.0078616352201257</v>
      </c>
    </row>
    <row r="9" spans="1:25" s="22" customFormat="1" ht="29.25" customHeight="1" hidden="1" outlineLevel="1">
      <c r="A9" s="7" t="s">
        <v>91</v>
      </c>
      <c r="B9" s="57"/>
      <c r="C9" s="15">
        <v>43339</v>
      </c>
      <c r="D9" s="71">
        <f>SUM(E9:Y9)</f>
        <v>40956</v>
      </c>
      <c r="E9" s="122">
        <v>1186</v>
      </c>
      <c r="F9" s="122">
        <v>1456</v>
      </c>
      <c r="G9" s="122">
        <v>3653</v>
      </c>
      <c r="H9" s="122">
        <v>2766</v>
      </c>
      <c r="I9" s="122">
        <v>1426</v>
      </c>
      <c r="J9" s="122">
        <v>2132</v>
      </c>
      <c r="K9" s="122">
        <v>1362</v>
      </c>
      <c r="L9" s="122">
        <v>2420</v>
      </c>
      <c r="M9" s="122">
        <v>1575</v>
      </c>
      <c r="N9" s="122">
        <v>943</v>
      </c>
      <c r="O9" s="122">
        <v>677</v>
      </c>
      <c r="P9" s="122">
        <v>2428</v>
      </c>
      <c r="Q9" s="122">
        <v>1693</v>
      </c>
      <c r="R9" s="122">
        <v>2634</v>
      </c>
      <c r="S9" s="122">
        <v>2493</v>
      </c>
      <c r="T9" s="122">
        <v>1710</v>
      </c>
      <c r="U9" s="122">
        <v>1673</v>
      </c>
      <c r="V9" s="122">
        <v>706</v>
      </c>
      <c r="W9" s="122">
        <v>2230</v>
      </c>
      <c r="X9" s="122">
        <v>3491</v>
      </c>
      <c r="Y9" s="122">
        <v>2302</v>
      </c>
    </row>
    <row r="10" spans="1:25" s="22" customFormat="1" ht="29.25" customHeight="1" hidden="1" outlineLevel="1">
      <c r="A10" s="7" t="s">
        <v>92</v>
      </c>
      <c r="B10" s="57"/>
      <c r="C10" s="29">
        <f aca="true" t="shared" si="1" ref="C10:Y10">C9/C7</f>
        <v>0.8711531890088243</v>
      </c>
      <c r="D10" s="73">
        <f t="shared" si="1"/>
        <v>0.8787709736943741</v>
      </c>
      <c r="E10" s="123">
        <f t="shared" si="1"/>
        <v>0.8057065217391305</v>
      </c>
      <c r="F10" s="123">
        <f t="shared" si="1"/>
        <v>0.7773625200213561</v>
      </c>
      <c r="G10" s="123">
        <f t="shared" si="1"/>
        <v>0.8798169556840078</v>
      </c>
      <c r="H10" s="123">
        <f t="shared" si="1"/>
        <v>0.9459644322845417</v>
      </c>
      <c r="I10" s="123">
        <f t="shared" si="1"/>
        <v>0.9557640750670241</v>
      </c>
      <c r="J10" s="123">
        <f t="shared" si="1"/>
        <v>0.8853820598006644</v>
      </c>
      <c r="K10" s="123">
        <f t="shared" si="1"/>
        <v>0.717219589257504</v>
      </c>
      <c r="L10" s="123">
        <f t="shared" si="1"/>
        <v>0.8916728076639646</v>
      </c>
      <c r="M10" s="123">
        <f t="shared" si="1"/>
        <v>0.8426966292134831</v>
      </c>
      <c r="N10" s="123">
        <f t="shared" si="1"/>
        <v>0.7984758679085521</v>
      </c>
      <c r="O10" s="123">
        <f t="shared" si="1"/>
        <v>0.9050802139037433</v>
      </c>
      <c r="P10" s="123">
        <f t="shared" si="1"/>
        <v>0.9447470817120622</v>
      </c>
      <c r="Q10" s="123">
        <f t="shared" si="1"/>
        <v>0.8270639960918417</v>
      </c>
      <c r="R10" s="123">
        <f t="shared" si="1"/>
        <v>0.8827077747989276</v>
      </c>
      <c r="S10" s="123">
        <f t="shared" si="1"/>
        <v>0.9260772659732541</v>
      </c>
      <c r="T10" s="123">
        <f t="shared" si="1"/>
        <v>0.9173819742489271</v>
      </c>
      <c r="U10" s="123">
        <f t="shared" si="1"/>
        <v>0.7895233600755073</v>
      </c>
      <c r="V10" s="123">
        <f t="shared" si="1"/>
        <v>0.8770186335403727</v>
      </c>
      <c r="W10" s="123">
        <f t="shared" si="1"/>
        <v>0.9222497932175352</v>
      </c>
      <c r="X10" s="123">
        <f t="shared" si="1"/>
        <v>0.9160325373917607</v>
      </c>
      <c r="Y10" s="123">
        <f t="shared" si="1"/>
        <v>0.8978159126365055</v>
      </c>
    </row>
    <row r="11" spans="1:25" s="22" customFormat="1" ht="29.25" customHeight="1" hidden="1" outlineLevel="1">
      <c r="A11" s="13" t="s">
        <v>29</v>
      </c>
      <c r="B11" s="58"/>
      <c r="C11" s="15">
        <v>19232</v>
      </c>
      <c r="D11" s="71">
        <f>SUM(E11:Y11)</f>
        <v>10931</v>
      </c>
      <c r="E11" s="124">
        <v>330</v>
      </c>
      <c r="F11" s="124">
        <v>360</v>
      </c>
      <c r="G11" s="124">
        <v>1100</v>
      </c>
      <c r="H11" s="124">
        <v>1350</v>
      </c>
      <c r="I11" s="124">
        <v>220</v>
      </c>
      <c r="J11" s="124">
        <v>420</v>
      </c>
      <c r="K11" s="124">
        <v>329</v>
      </c>
      <c r="L11" s="124">
        <v>941</v>
      </c>
      <c r="M11" s="124">
        <v>130</v>
      </c>
      <c r="N11" s="124">
        <v>30</v>
      </c>
      <c r="O11" s="124">
        <v>145</v>
      </c>
      <c r="P11" s="124">
        <v>530</v>
      </c>
      <c r="Q11" s="124">
        <v>205</v>
      </c>
      <c r="R11" s="124">
        <v>350</v>
      </c>
      <c r="S11" s="124">
        <v>812</v>
      </c>
      <c r="T11" s="124">
        <v>550</v>
      </c>
      <c r="U11" s="124">
        <v>960</v>
      </c>
      <c r="V11" s="124">
        <v>431</v>
      </c>
      <c r="W11" s="124">
        <v>152</v>
      </c>
      <c r="X11" s="124">
        <v>1500</v>
      </c>
      <c r="Y11" s="124">
        <v>86</v>
      </c>
    </row>
    <row r="12" spans="1:25" s="22" customFormat="1" ht="29.25" customHeight="1" hidden="1" outlineLevel="1">
      <c r="A12" s="13" t="s">
        <v>36</v>
      </c>
      <c r="B12" s="58"/>
      <c r="C12" s="31">
        <f aca="true" t="shared" si="2" ref="C12:Y12">C11/C7</f>
        <v>0.38658063478662885</v>
      </c>
      <c r="D12" s="72">
        <f t="shared" si="2"/>
        <v>0.2345406170879286</v>
      </c>
      <c r="E12" s="123">
        <f t="shared" si="2"/>
        <v>0.22418478260869565</v>
      </c>
      <c r="F12" s="123">
        <f t="shared" si="2"/>
        <v>0.19220501868659903</v>
      </c>
      <c r="G12" s="123">
        <f t="shared" si="2"/>
        <v>0.2649325626204239</v>
      </c>
      <c r="H12" s="123">
        <f t="shared" si="2"/>
        <v>0.46169630642954856</v>
      </c>
      <c r="I12" s="123">
        <f t="shared" si="2"/>
        <v>0.14745308310991956</v>
      </c>
      <c r="J12" s="123">
        <f t="shared" si="2"/>
        <v>0.1744186046511628</v>
      </c>
      <c r="K12" s="123">
        <f t="shared" si="2"/>
        <v>0.1732490784623486</v>
      </c>
      <c r="L12" s="123">
        <f t="shared" si="2"/>
        <v>0.34672070744288874</v>
      </c>
      <c r="M12" s="123">
        <f t="shared" si="2"/>
        <v>0.06955591225254147</v>
      </c>
      <c r="N12" s="123">
        <f t="shared" si="2"/>
        <v>0.02540220152413209</v>
      </c>
      <c r="O12" s="123">
        <f t="shared" si="2"/>
        <v>0.19385026737967914</v>
      </c>
      <c r="P12" s="123">
        <f t="shared" si="2"/>
        <v>0.20622568093385213</v>
      </c>
      <c r="Q12" s="123">
        <f t="shared" si="2"/>
        <v>0.10014655593551539</v>
      </c>
      <c r="R12" s="123">
        <f t="shared" si="2"/>
        <v>0.11729222520107238</v>
      </c>
      <c r="S12" s="123">
        <f t="shared" si="2"/>
        <v>0.3016344725111441</v>
      </c>
      <c r="T12" s="123">
        <f t="shared" si="2"/>
        <v>0.29506437768240346</v>
      </c>
      <c r="U12" s="123">
        <f t="shared" si="2"/>
        <v>0.4530438886267107</v>
      </c>
      <c r="V12" s="123">
        <f t="shared" si="2"/>
        <v>0.5354037267080746</v>
      </c>
      <c r="W12" s="123">
        <f t="shared" si="2"/>
        <v>0.06286186931348221</v>
      </c>
      <c r="X12" s="123">
        <f t="shared" si="2"/>
        <v>0.39359748097612174</v>
      </c>
      <c r="Y12" s="123">
        <f t="shared" si="2"/>
        <v>0.033541341653666144</v>
      </c>
    </row>
    <row r="13" spans="1:25" s="22" customFormat="1" ht="29.25" customHeight="1" hidden="1" outlineLevel="1">
      <c r="A13" s="10" t="s">
        <v>30</v>
      </c>
      <c r="B13" s="10"/>
      <c r="C13" s="15"/>
      <c r="D13" s="71">
        <f>SUM(E13:Y13)</f>
        <v>24722</v>
      </c>
      <c r="E13" s="122">
        <v>0</v>
      </c>
      <c r="F13" s="122">
        <v>2991</v>
      </c>
      <c r="G13" s="122"/>
      <c r="H13" s="122">
        <v>3825</v>
      </c>
      <c r="I13" s="122">
        <v>710</v>
      </c>
      <c r="J13" s="122">
        <v>934</v>
      </c>
      <c r="K13" s="122">
        <v>2618</v>
      </c>
      <c r="L13" s="122">
        <v>6194</v>
      </c>
      <c r="M13" s="122"/>
      <c r="N13" s="122">
        <v>0</v>
      </c>
      <c r="O13" s="122">
        <v>1145</v>
      </c>
      <c r="P13" s="122">
        <v>1897</v>
      </c>
      <c r="Q13" s="122">
        <v>60</v>
      </c>
      <c r="R13" s="122"/>
      <c r="S13" s="122">
        <v>992</v>
      </c>
      <c r="T13" s="122">
        <v>265</v>
      </c>
      <c r="U13" s="122"/>
      <c r="V13" s="122">
        <v>600</v>
      </c>
      <c r="W13" s="122">
        <v>741</v>
      </c>
      <c r="X13" s="122">
        <v>1750</v>
      </c>
      <c r="Y13" s="122"/>
    </row>
    <row r="14" spans="1:25" s="22" customFormat="1" ht="29.25" customHeight="1" hidden="1" outlineLevel="1">
      <c r="A14" s="5" t="s">
        <v>94</v>
      </c>
      <c r="B14" s="5"/>
      <c r="C14" s="15">
        <v>40553</v>
      </c>
      <c r="D14" s="71">
        <f>SUM(E14:Y14)</f>
        <v>22660</v>
      </c>
      <c r="E14" s="122">
        <v>0</v>
      </c>
      <c r="F14" s="122">
        <v>2391</v>
      </c>
      <c r="G14" s="122">
        <v>2100</v>
      </c>
      <c r="H14" s="122">
        <v>3100</v>
      </c>
      <c r="I14" s="122">
        <v>754</v>
      </c>
      <c r="J14" s="122">
        <v>638</v>
      </c>
      <c r="K14" s="122">
        <v>611</v>
      </c>
      <c r="L14" s="122">
        <v>4433</v>
      </c>
      <c r="M14" s="122">
        <v>810</v>
      </c>
      <c r="N14" s="122">
        <v>35</v>
      </c>
      <c r="O14" s="122">
        <v>520</v>
      </c>
      <c r="P14" s="122">
        <v>1840</v>
      </c>
      <c r="Q14" s="122">
        <v>0</v>
      </c>
      <c r="R14" s="122">
        <v>620</v>
      </c>
      <c r="S14" s="122">
        <v>650</v>
      </c>
      <c r="T14" s="122">
        <v>188</v>
      </c>
      <c r="U14" s="122">
        <v>985</v>
      </c>
      <c r="V14" s="122">
        <v>480</v>
      </c>
      <c r="W14" s="122">
        <v>260</v>
      </c>
      <c r="X14" s="122">
        <v>1700</v>
      </c>
      <c r="Y14" s="122">
        <v>545</v>
      </c>
    </row>
    <row r="15" spans="1:25" s="22" customFormat="1" ht="23.25" customHeight="1" hidden="1" outlineLevel="1">
      <c r="A15" s="13" t="s">
        <v>35</v>
      </c>
      <c r="B15" s="58"/>
      <c r="C15" s="88"/>
      <c r="D15" s="71" t="e">
        <f>SUM(E15:Y15)</f>
        <v>#DIV/0!</v>
      </c>
      <c r="E15" s="123" t="e">
        <f aca="true" t="shared" si="3" ref="E15:Y15">E14/E13</f>
        <v>#DIV/0!</v>
      </c>
      <c r="F15" s="123">
        <f t="shared" si="3"/>
        <v>0.7993981945837513</v>
      </c>
      <c r="G15" s="123" t="e">
        <f t="shared" si="3"/>
        <v>#DIV/0!</v>
      </c>
      <c r="H15" s="123">
        <f t="shared" si="3"/>
        <v>0.8104575163398693</v>
      </c>
      <c r="I15" s="123">
        <f t="shared" si="3"/>
        <v>1.0619718309859154</v>
      </c>
      <c r="J15" s="123">
        <f t="shared" si="3"/>
        <v>0.683083511777302</v>
      </c>
      <c r="K15" s="123">
        <f t="shared" si="3"/>
        <v>0.2333842627960275</v>
      </c>
      <c r="L15" s="123">
        <f t="shared" si="3"/>
        <v>0.7156926057474976</v>
      </c>
      <c r="M15" s="123" t="e">
        <f t="shared" si="3"/>
        <v>#DIV/0!</v>
      </c>
      <c r="N15" s="123" t="e">
        <f t="shared" si="3"/>
        <v>#DIV/0!</v>
      </c>
      <c r="O15" s="123">
        <f t="shared" si="3"/>
        <v>0.45414847161572053</v>
      </c>
      <c r="P15" s="123">
        <f t="shared" si="3"/>
        <v>0.9699525566684238</v>
      </c>
      <c r="Q15" s="123">
        <f t="shared" si="3"/>
        <v>0</v>
      </c>
      <c r="R15" s="123" t="e">
        <f t="shared" si="3"/>
        <v>#DIV/0!</v>
      </c>
      <c r="S15" s="123">
        <f t="shared" si="3"/>
        <v>0.655241935483871</v>
      </c>
      <c r="T15" s="123">
        <f t="shared" si="3"/>
        <v>0.7094339622641509</v>
      </c>
      <c r="U15" s="123" t="e">
        <f t="shared" si="3"/>
        <v>#DIV/0!</v>
      </c>
      <c r="V15" s="123">
        <f t="shared" si="3"/>
        <v>0.8</v>
      </c>
      <c r="W15" s="123">
        <f t="shared" si="3"/>
        <v>0.3508771929824561</v>
      </c>
      <c r="X15" s="123">
        <f t="shared" si="3"/>
        <v>0.9714285714285714</v>
      </c>
      <c r="Y15" s="123" t="e">
        <f t="shared" si="3"/>
        <v>#DIV/0!</v>
      </c>
    </row>
    <row r="16" spans="1:25" s="22" customFormat="1" ht="45.75" customHeight="1" hidden="1" outlineLevel="1">
      <c r="A16" s="7" t="s">
        <v>133</v>
      </c>
      <c r="B16" s="57"/>
      <c r="C16" s="15">
        <v>19700</v>
      </c>
      <c r="D16" s="71">
        <f>SUM(E16:Y16)</f>
        <v>16499.9</v>
      </c>
      <c r="E16" s="125">
        <v>832.6</v>
      </c>
      <c r="F16" s="125">
        <v>652.7</v>
      </c>
      <c r="G16" s="125">
        <v>1425.7</v>
      </c>
      <c r="H16" s="125">
        <v>1105.3</v>
      </c>
      <c r="I16" s="125">
        <v>477.3</v>
      </c>
      <c r="J16" s="125">
        <v>987.3</v>
      </c>
      <c r="K16" s="125">
        <v>515.6</v>
      </c>
      <c r="L16" s="125">
        <v>1044.9</v>
      </c>
      <c r="M16" s="125">
        <v>538.2</v>
      </c>
      <c r="N16" s="125">
        <v>438.9</v>
      </c>
      <c r="O16" s="125">
        <v>514.3</v>
      </c>
      <c r="P16" s="125">
        <v>856.1</v>
      </c>
      <c r="Q16" s="125">
        <v>829.8</v>
      </c>
      <c r="R16" s="125">
        <v>742.9</v>
      </c>
      <c r="S16" s="125">
        <v>970.7</v>
      </c>
      <c r="T16" s="125">
        <v>757.2</v>
      </c>
      <c r="U16" s="125">
        <v>703.8</v>
      </c>
      <c r="V16" s="125">
        <v>355.4</v>
      </c>
      <c r="W16" s="125">
        <v>1306.6</v>
      </c>
      <c r="X16" s="125">
        <v>835.9</v>
      </c>
      <c r="Y16" s="125">
        <v>608.7</v>
      </c>
    </row>
    <row r="17" spans="1:25" s="22" customFormat="1" ht="45.75" customHeight="1" hidden="1" outlineLevel="1">
      <c r="A17" s="7" t="s">
        <v>135</v>
      </c>
      <c r="B17" s="57"/>
      <c r="C17" s="15">
        <v>25603.3</v>
      </c>
      <c r="D17" s="71">
        <f>SUM(E17:Y17)+1223</f>
        <v>26304.4</v>
      </c>
      <c r="E17" s="125">
        <v>1058</v>
      </c>
      <c r="F17" s="125">
        <v>909.4</v>
      </c>
      <c r="G17" s="125">
        <v>1650</v>
      </c>
      <c r="H17" s="125">
        <v>2650</v>
      </c>
      <c r="I17" s="125">
        <v>554.1</v>
      </c>
      <c r="J17" s="125">
        <v>1221</v>
      </c>
      <c r="K17" s="125">
        <v>1091</v>
      </c>
      <c r="L17" s="125">
        <v>1832</v>
      </c>
      <c r="M17" s="125">
        <v>995.2</v>
      </c>
      <c r="N17" s="125">
        <v>407.7</v>
      </c>
      <c r="O17" s="125">
        <v>943</v>
      </c>
      <c r="P17" s="125">
        <v>1002</v>
      </c>
      <c r="Q17" s="125">
        <v>1218</v>
      </c>
      <c r="R17" s="125">
        <v>934</v>
      </c>
      <c r="S17" s="125">
        <v>1646</v>
      </c>
      <c r="T17" s="125">
        <v>1723</v>
      </c>
      <c r="U17" s="125">
        <v>960</v>
      </c>
      <c r="V17" s="125">
        <v>303</v>
      </c>
      <c r="W17" s="125">
        <v>1307</v>
      </c>
      <c r="X17" s="125">
        <v>1700</v>
      </c>
      <c r="Y17" s="125">
        <v>977</v>
      </c>
    </row>
    <row r="18" spans="1:25" s="9" customFormat="1" ht="29.25" customHeight="1" hidden="1" outlineLevel="1">
      <c r="A18" s="7" t="s">
        <v>134</v>
      </c>
      <c r="B18" s="57"/>
      <c r="C18" s="15">
        <f aca="true" t="shared" si="4" ref="C18:Y18">C17*0.485</f>
        <v>12417.600499999999</v>
      </c>
      <c r="D18" s="74">
        <f t="shared" si="4"/>
        <v>12757.634</v>
      </c>
      <c r="E18" s="125">
        <f t="shared" si="4"/>
        <v>513.13</v>
      </c>
      <c r="F18" s="125">
        <f t="shared" si="4"/>
        <v>441.05899999999997</v>
      </c>
      <c r="G18" s="125">
        <f t="shared" si="4"/>
        <v>800.25</v>
      </c>
      <c r="H18" s="125">
        <f t="shared" si="4"/>
        <v>1285.25</v>
      </c>
      <c r="I18" s="125">
        <f t="shared" si="4"/>
        <v>268.7385</v>
      </c>
      <c r="J18" s="125">
        <f t="shared" si="4"/>
        <v>592.185</v>
      </c>
      <c r="K18" s="125">
        <f t="shared" si="4"/>
        <v>529.135</v>
      </c>
      <c r="L18" s="125">
        <f t="shared" si="4"/>
        <v>888.52</v>
      </c>
      <c r="M18" s="125">
        <f t="shared" si="4"/>
        <v>482.672</v>
      </c>
      <c r="N18" s="125">
        <f t="shared" si="4"/>
        <v>197.7345</v>
      </c>
      <c r="O18" s="125">
        <f t="shared" si="4"/>
        <v>457.35499999999996</v>
      </c>
      <c r="P18" s="125">
        <f t="shared" si="4"/>
        <v>485.96999999999997</v>
      </c>
      <c r="Q18" s="125">
        <f t="shared" si="4"/>
        <v>590.73</v>
      </c>
      <c r="R18" s="125">
        <f t="shared" si="4"/>
        <v>452.99</v>
      </c>
      <c r="S18" s="125">
        <f t="shared" si="4"/>
        <v>798.31</v>
      </c>
      <c r="T18" s="125">
        <f t="shared" si="4"/>
        <v>835.655</v>
      </c>
      <c r="U18" s="125">
        <f t="shared" si="4"/>
        <v>465.59999999999997</v>
      </c>
      <c r="V18" s="125">
        <f t="shared" si="4"/>
        <v>146.95499999999998</v>
      </c>
      <c r="W18" s="125">
        <f t="shared" si="4"/>
        <v>633.895</v>
      </c>
      <c r="X18" s="125">
        <f t="shared" si="4"/>
        <v>824.5</v>
      </c>
      <c r="Y18" s="125">
        <f t="shared" si="4"/>
        <v>473.84499999999997</v>
      </c>
    </row>
    <row r="19" spans="1:25" s="9" customFormat="1" ht="29.25" customHeight="1" hidden="1" outlineLevel="1">
      <c r="A19" s="5" t="s">
        <v>90</v>
      </c>
      <c r="B19" s="5"/>
      <c r="C19" s="31">
        <f>C18/C16</f>
        <v>0.6303350507614213</v>
      </c>
      <c r="D19" s="72">
        <f>D18/D16</f>
        <v>0.7731946254219721</v>
      </c>
      <c r="E19" s="123">
        <f aca="true" t="shared" si="5" ref="E19:Y19">E18/E16</f>
        <v>0.6162983425414365</v>
      </c>
      <c r="F19" s="123">
        <f t="shared" si="5"/>
        <v>0.6757453654052397</v>
      </c>
      <c r="G19" s="123">
        <f t="shared" si="5"/>
        <v>0.5613032194711369</v>
      </c>
      <c r="H19" s="123">
        <f t="shared" si="5"/>
        <v>1.1628064778793088</v>
      </c>
      <c r="I19" s="123">
        <f t="shared" si="5"/>
        <v>0.5630389692017599</v>
      </c>
      <c r="J19" s="123">
        <f t="shared" si="5"/>
        <v>0.5998024916438772</v>
      </c>
      <c r="K19" s="123">
        <f t="shared" si="5"/>
        <v>1.0262509697439874</v>
      </c>
      <c r="L19" s="123">
        <f t="shared" si="5"/>
        <v>0.8503397454301846</v>
      </c>
      <c r="M19" s="123">
        <f t="shared" si="5"/>
        <v>0.896826458565589</v>
      </c>
      <c r="N19" s="123">
        <f t="shared" si="5"/>
        <v>0.4505228981544771</v>
      </c>
      <c r="O19" s="123">
        <f t="shared" si="5"/>
        <v>0.8892766867587012</v>
      </c>
      <c r="P19" s="123">
        <f t="shared" si="5"/>
        <v>0.5676556477047073</v>
      </c>
      <c r="Q19" s="123">
        <f t="shared" si="5"/>
        <v>0.7118944323933478</v>
      </c>
      <c r="R19" s="123">
        <f t="shared" si="5"/>
        <v>0.6097590523623637</v>
      </c>
      <c r="S19" s="123">
        <f t="shared" si="5"/>
        <v>0.8224065107654269</v>
      </c>
      <c r="T19" s="123">
        <f t="shared" si="5"/>
        <v>1.1036119915478075</v>
      </c>
      <c r="U19" s="123">
        <f t="shared" si="5"/>
        <v>0.6615515771526002</v>
      </c>
      <c r="V19" s="123">
        <f t="shared" si="5"/>
        <v>0.4134918401800788</v>
      </c>
      <c r="W19" s="123">
        <f t="shared" si="5"/>
        <v>0.48514847696311036</v>
      </c>
      <c r="X19" s="123">
        <f t="shared" si="5"/>
        <v>0.9863620050245245</v>
      </c>
      <c r="Y19" s="123">
        <f t="shared" si="5"/>
        <v>0.7784540824708394</v>
      </c>
    </row>
    <row r="20" spans="1:25" s="22" customFormat="1" ht="29.25" customHeight="1" hidden="1">
      <c r="A20" s="33" t="s">
        <v>33</v>
      </c>
      <c r="B20" s="59"/>
      <c r="C20" s="11">
        <v>117029</v>
      </c>
      <c r="D20" s="74">
        <f>SUM(E20:Y20)</f>
        <v>119349</v>
      </c>
      <c r="E20" s="113">
        <v>9254</v>
      </c>
      <c r="F20" s="113">
        <v>3753</v>
      </c>
      <c r="G20" s="113">
        <v>7000</v>
      </c>
      <c r="H20" s="113">
        <v>7060</v>
      </c>
      <c r="I20" s="113">
        <v>3633</v>
      </c>
      <c r="J20" s="113">
        <v>7150</v>
      </c>
      <c r="K20" s="113">
        <v>4103</v>
      </c>
      <c r="L20" s="113">
        <v>5806</v>
      </c>
      <c r="M20" s="113">
        <v>4569</v>
      </c>
      <c r="N20" s="113">
        <v>2983</v>
      </c>
      <c r="O20" s="113">
        <v>3510</v>
      </c>
      <c r="P20" s="113">
        <v>6610</v>
      </c>
      <c r="Q20" s="113">
        <v>8550</v>
      </c>
      <c r="R20" s="113">
        <v>6015</v>
      </c>
      <c r="S20" s="113">
        <v>7500</v>
      </c>
      <c r="T20" s="113">
        <v>6600</v>
      </c>
      <c r="U20" s="113">
        <v>3500</v>
      </c>
      <c r="V20" s="113">
        <v>2500</v>
      </c>
      <c r="W20" s="113">
        <v>6998</v>
      </c>
      <c r="X20" s="113">
        <v>7502</v>
      </c>
      <c r="Y20" s="113">
        <v>4753</v>
      </c>
    </row>
    <row r="21" spans="1:25" s="22" customFormat="1" ht="29.25" customHeight="1" hidden="1">
      <c r="A21" s="6" t="s">
        <v>27</v>
      </c>
      <c r="B21" s="60"/>
      <c r="C21" s="11">
        <v>74530</v>
      </c>
      <c r="D21" s="74">
        <f>SUM(E21:Y21)</f>
        <v>13249</v>
      </c>
      <c r="E21" s="116">
        <v>0</v>
      </c>
      <c r="F21" s="116">
        <v>655</v>
      </c>
      <c r="G21" s="116">
        <v>1970</v>
      </c>
      <c r="H21" s="116">
        <v>510</v>
      </c>
      <c r="I21" s="116">
        <v>648</v>
      </c>
      <c r="J21" s="116">
        <v>480</v>
      </c>
      <c r="K21" s="116">
        <v>212</v>
      </c>
      <c r="L21" s="116">
        <v>1180</v>
      </c>
      <c r="M21" s="116">
        <v>15</v>
      </c>
      <c r="N21" s="116">
        <v>363</v>
      </c>
      <c r="O21" s="116">
        <v>352</v>
      </c>
      <c r="P21" s="116">
        <v>485</v>
      </c>
      <c r="Q21" s="116">
        <v>0</v>
      </c>
      <c r="R21" s="116">
        <v>180</v>
      </c>
      <c r="S21" s="116">
        <v>0</v>
      </c>
      <c r="T21" s="116">
        <v>2127</v>
      </c>
      <c r="U21" s="116">
        <v>930</v>
      </c>
      <c r="V21" s="116">
        <v>325</v>
      </c>
      <c r="W21" s="116">
        <v>1143</v>
      </c>
      <c r="X21" s="116">
        <v>1400</v>
      </c>
      <c r="Y21" s="116">
        <v>274</v>
      </c>
    </row>
    <row r="22" spans="1:25" s="22" customFormat="1" ht="29.25" customHeight="1" hidden="1">
      <c r="A22" s="6" t="s">
        <v>26</v>
      </c>
      <c r="B22" s="6"/>
      <c r="C22" s="16">
        <f aca="true" t="shared" si="6" ref="C22:Y22">C21/C20</f>
        <v>0.6368506951268489</v>
      </c>
      <c r="D22" s="86">
        <f t="shared" si="6"/>
        <v>0.11101056565199541</v>
      </c>
      <c r="E22" s="126">
        <f t="shared" si="6"/>
        <v>0</v>
      </c>
      <c r="F22" s="126">
        <f t="shared" si="6"/>
        <v>0.17452704503064215</v>
      </c>
      <c r="G22" s="126">
        <f t="shared" si="6"/>
        <v>0.2814285714285714</v>
      </c>
      <c r="H22" s="126">
        <f t="shared" si="6"/>
        <v>0.07223796033994334</v>
      </c>
      <c r="I22" s="126">
        <f t="shared" si="6"/>
        <v>0.17836498761354252</v>
      </c>
      <c r="J22" s="126">
        <f t="shared" si="6"/>
        <v>0.06713286713286713</v>
      </c>
      <c r="K22" s="126">
        <f t="shared" si="6"/>
        <v>0.05166951011455033</v>
      </c>
      <c r="L22" s="126">
        <f t="shared" si="6"/>
        <v>0.20323802962452636</v>
      </c>
      <c r="M22" s="126">
        <f t="shared" si="6"/>
        <v>0.003282994090610637</v>
      </c>
      <c r="N22" s="126">
        <f t="shared" si="6"/>
        <v>0.1216895742541066</v>
      </c>
      <c r="O22" s="126">
        <f t="shared" si="6"/>
        <v>0.10028490028490028</v>
      </c>
      <c r="P22" s="126">
        <f t="shared" si="6"/>
        <v>0.07337367624810892</v>
      </c>
      <c r="Q22" s="126">
        <f>Q21/Q20</f>
        <v>0</v>
      </c>
      <c r="R22" s="126">
        <f t="shared" si="6"/>
        <v>0.029925187032418952</v>
      </c>
      <c r="S22" s="126">
        <f t="shared" si="6"/>
        <v>0</v>
      </c>
      <c r="T22" s="126">
        <f t="shared" si="6"/>
        <v>0.32227272727272727</v>
      </c>
      <c r="U22" s="126">
        <f t="shared" si="6"/>
        <v>0.26571428571428574</v>
      </c>
      <c r="V22" s="126">
        <f t="shared" si="6"/>
        <v>0.13</v>
      </c>
      <c r="W22" s="126">
        <f t="shared" si="6"/>
        <v>0.16333238068019434</v>
      </c>
      <c r="X22" s="126">
        <f t="shared" si="6"/>
        <v>0.18661690215942414</v>
      </c>
      <c r="Y22" s="126">
        <f t="shared" si="6"/>
        <v>0.057647801388596674</v>
      </c>
    </row>
    <row r="23" spans="1:25" s="22" customFormat="1" ht="29.25" customHeight="1" hidden="1">
      <c r="A23" s="6" t="s">
        <v>38</v>
      </c>
      <c r="B23" s="60"/>
      <c r="C23" s="11">
        <v>52981</v>
      </c>
      <c r="D23" s="78">
        <f>SUM(E23:Y23)</f>
        <v>1280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1180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100</v>
      </c>
      <c r="W23" s="116">
        <v>0</v>
      </c>
      <c r="X23" s="116">
        <v>0</v>
      </c>
      <c r="Y23" s="116">
        <v>0</v>
      </c>
    </row>
    <row r="24" spans="1:25" s="22" customFormat="1" ht="29.25" customHeight="1" hidden="1">
      <c r="A24" s="6" t="s">
        <v>116</v>
      </c>
      <c r="B24" s="60"/>
      <c r="C24" s="31">
        <f>C23/C21</f>
        <v>0.7108681068026298</v>
      </c>
      <c r="D24" s="78" t="e">
        <f>SUM(E24:Y24)</f>
        <v>#DIV/0!</v>
      </c>
      <c r="E24" s="123" t="e">
        <f aca="true" t="shared" si="7" ref="E24:Y24">E23/E21</f>
        <v>#DIV/0!</v>
      </c>
      <c r="F24" s="123">
        <f t="shared" si="7"/>
        <v>0</v>
      </c>
      <c r="G24" s="123">
        <f t="shared" si="7"/>
        <v>0</v>
      </c>
      <c r="H24" s="123">
        <f t="shared" si="7"/>
        <v>0</v>
      </c>
      <c r="I24" s="123">
        <f t="shared" si="7"/>
        <v>0</v>
      </c>
      <c r="J24" s="123">
        <f t="shared" si="7"/>
        <v>0</v>
      </c>
      <c r="K24" s="123">
        <f t="shared" si="7"/>
        <v>0</v>
      </c>
      <c r="L24" s="123">
        <f t="shared" si="7"/>
        <v>1</v>
      </c>
      <c r="M24" s="123">
        <f t="shared" si="7"/>
        <v>0</v>
      </c>
      <c r="N24" s="123">
        <f t="shared" si="7"/>
        <v>0</v>
      </c>
      <c r="O24" s="123">
        <f t="shared" si="7"/>
        <v>0</v>
      </c>
      <c r="P24" s="123">
        <f t="shared" si="7"/>
        <v>0</v>
      </c>
      <c r="Q24" s="123" t="e">
        <f t="shared" si="7"/>
        <v>#DIV/0!</v>
      </c>
      <c r="R24" s="123">
        <f t="shared" si="7"/>
        <v>0</v>
      </c>
      <c r="S24" s="123" t="e">
        <f t="shared" si="7"/>
        <v>#DIV/0!</v>
      </c>
      <c r="T24" s="123">
        <f t="shared" si="7"/>
        <v>0</v>
      </c>
      <c r="U24" s="123">
        <f t="shared" si="7"/>
        <v>0</v>
      </c>
      <c r="V24" s="123">
        <f t="shared" si="7"/>
        <v>0.3076923076923077</v>
      </c>
      <c r="W24" s="123">
        <f t="shared" si="7"/>
        <v>0</v>
      </c>
      <c r="X24" s="123">
        <f t="shared" si="7"/>
        <v>0</v>
      </c>
      <c r="Y24" s="123">
        <f t="shared" si="7"/>
        <v>0</v>
      </c>
    </row>
    <row r="25" spans="1:25" s="22" customFormat="1" ht="29.25" customHeight="1" hidden="1">
      <c r="A25" s="6" t="s">
        <v>85</v>
      </c>
      <c r="B25" s="60"/>
      <c r="C25" s="31"/>
      <c r="D25" s="78">
        <f>SUM(E25:Y25)</f>
        <v>8423</v>
      </c>
      <c r="E25" s="116">
        <v>100</v>
      </c>
      <c r="F25" s="116">
        <v>0</v>
      </c>
      <c r="G25" s="116">
        <v>281</v>
      </c>
      <c r="H25" s="116">
        <v>680</v>
      </c>
      <c r="I25" s="116">
        <v>358</v>
      </c>
      <c r="J25" s="116">
        <v>50</v>
      </c>
      <c r="K25" s="116">
        <v>0</v>
      </c>
      <c r="L25" s="116">
        <v>186</v>
      </c>
      <c r="M25" s="116">
        <v>800</v>
      </c>
      <c r="N25" s="116">
        <v>130</v>
      </c>
      <c r="O25" s="116">
        <v>65</v>
      </c>
      <c r="P25" s="116">
        <v>374</v>
      </c>
      <c r="Q25" s="116">
        <v>149</v>
      </c>
      <c r="R25" s="116">
        <v>670</v>
      </c>
      <c r="S25" s="116">
        <v>712</v>
      </c>
      <c r="T25" s="116">
        <v>300</v>
      </c>
      <c r="U25" s="116">
        <v>413</v>
      </c>
      <c r="V25" s="116">
        <v>660</v>
      </c>
      <c r="W25" s="116">
        <v>302</v>
      </c>
      <c r="X25" s="116">
        <v>2000</v>
      </c>
      <c r="Y25" s="116">
        <v>193</v>
      </c>
    </row>
    <row r="26" spans="1:25" s="22" customFormat="1" ht="43.5" customHeight="1" hidden="1">
      <c r="A26" s="7" t="s">
        <v>136</v>
      </c>
      <c r="B26" s="57"/>
      <c r="C26" s="11">
        <v>136071</v>
      </c>
      <c r="D26" s="74">
        <f>SUM(E26:Y26)</f>
        <v>113767</v>
      </c>
      <c r="E26" s="127">
        <v>2133</v>
      </c>
      <c r="F26" s="127">
        <v>3590</v>
      </c>
      <c r="G26" s="127">
        <v>6467</v>
      </c>
      <c r="H26" s="127">
        <v>8993</v>
      </c>
      <c r="I26" s="127">
        <v>4717</v>
      </c>
      <c r="J26" s="127">
        <v>7817</v>
      </c>
      <c r="K26" s="127">
        <v>3398</v>
      </c>
      <c r="L26" s="127">
        <v>5100</v>
      </c>
      <c r="M26" s="127">
        <v>6440</v>
      </c>
      <c r="N26" s="127">
        <v>6895</v>
      </c>
      <c r="O26" s="127">
        <v>4312</v>
      </c>
      <c r="P26" s="127">
        <v>7355</v>
      </c>
      <c r="Q26" s="127">
        <v>5960</v>
      </c>
      <c r="R26" s="127">
        <v>4277</v>
      </c>
      <c r="S26" s="127">
        <v>3544</v>
      </c>
      <c r="T26" s="127">
        <v>6867</v>
      </c>
      <c r="U26" s="127">
        <v>2365</v>
      </c>
      <c r="V26" s="127">
        <v>2437</v>
      </c>
      <c r="W26" s="127">
        <v>11564</v>
      </c>
      <c r="X26" s="127">
        <v>6240</v>
      </c>
      <c r="Y26" s="127">
        <v>3296</v>
      </c>
    </row>
    <row r="27" spans="1:25" s="22" customFormat="1" ht="29.25" customHeight="1" hidden="1">
      <c r="A27" s="13" t="s">
        <v>31</v>
      </c>
      <c r="B27" s="58"/>
      <c r="C27" s="11"/>
      <c r="D27" s="74">
        <f>SUM(E27:Y27)</f>
        <v>0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>
        <v>0</v>
      </c>
      <c r="P27" s="127">
        <v>0</v>
      </c>
      <c r="Q27" s="127"/>
      <c r="R27" s="127">
        <v>0</v>
      </c>
      <c r="S27" s="127">
        <v>0</v>
      </c>
      <c r="T27" s="127"/>
      <c r="U27" s="127"/>
      <c r="V27" s="127"/>
      <c r="W27" s="127"/>
      <c r="X27" s="127"/>
      <c r="Y27" s="127"/>
    </row>
    <row r="28" spans="1:25" s="22" customFormat="1" ht="29.25" customHeight="1" hidden="1">
      <c r="A28" s="5" t="s">
        <v>26</v>
      </c>
      <c r="B28" s="5"/>
      <c r="C28" s="16">
        <f>C27/C26</f>
        <v>0</v>
      </c>
      <c r="D28" s="75">
        <f>D27/D26</f>
        <v>0</v>
      </c>
      <c r="E28" s="128">
        <f>E27/E26</f>
        <v>0</v>
      </c>
      <c r="F28" s="128">
        <f aca="true" t="shared" si="8" ref="F28:Y28">F27/F26</f>
        <v>0</v>
      </c>
      <c r="G28" s="128">
        <f t="shared" si="8"/>
        <v>0</v>
      </c>
      <c r="H28" s="128">
        <f t="shared" si="8"/>
        <v>0</v>
      </c>
      <c r="I28" s="128">
        <f t="shared" si="8"/>
        <v>0</v>
      </c>
      <c r="J28" s="128">
        <f t="shared" si="8"/>
        <v>0</v>
      </c>
      <c r="K28" s="128">
        <f t="shared" si="8"/>
        <v>0</v>
      </c>
      <c r="L28" s="128">
        <f t="shared" si="8"/>
        <v>0</v>
      </c>
      <c r="M28" s="128">
        <f t="shared" si="8"/>
        <v>0</v>
      </c>
      <c r="N28" s="128">
        <f t="shared" si="8"/>
        <v>0</v>
      </c>
      <c r="O28" s="128">
        <f t="shared" si="8"/>
        <v>0</v>
      </c>
      <c r="P28" s="128">
        <f t="shared" si="8"/>
        <v>0</v>
      </c>
      <c r="Q28" s="128">
        <f t="shared" si="8"/>
        <v>0</v>
      </c>
      <c r="R28" s="128">
        <f t="shared" si="8"/>
        <v>0</v>
      </c>
      <c r="S28" s="128">
        <f t="shared" si="8"/>
        <v>0</v>
      </c>
      <c r="T28" s="128">
        <f t="shared" si="8"/>
        <v>0</v>
      </c>
      <c r="U28" s="128">
        <f t="shared" si="8"/>
        <v>0</v>
      </c>
      <c r="V28" s="128">
        <f t="shared" si="8"/>
        <v>0</v>
      </c>
      <c r="W28" s="128">
        <f t="shared" si="8"/>
        <v>0</v>
      </c>
      <c r="X28" s="128">
        <f t="shared" si="8"/>
        <v>0</v>
      </c>
      <c r="Y28" s="128">
        <f t="shared" si="8"/>
        <v>0</v>
      </c>
    </row>
    <row r="29" spans="1:25" s="22" customFormat="1" ht="29.25" customHeight="1" hidden="1">
      <c r="A29" s="13" t="s">
        <v>98</v>
      </c>
      <c r="B29" s="58"/>
      <c r="C29" s="11">
        <v>34241</v>
      </c>
      <c r="D29" s="74">
        <f>SUM(E29:Y29)</f>
        <v>76235</v>
      </c>
      <c r="E29" s="116">
        <v>7874</v>
      </c>
      <c r="F29" s="116">
        <v>2505</v>
      </c>
      <c r="G29" s="116">
        <v>2886</v>
      </c>
      <c r="H29" s="116">
        <v>6145</v>
      </c>
      <c r="I29" s="116">
        <v>1588</v>
      </c>
      <c r="J29" s="116">
        <v>4125</v>
      </c>
      <c r="K29" s="116">
        <v>3029</v>
      </c>
      <c r="L29" s="116">
        <v>1175</v>
      </c>
      <c r="M29" s="116">
        <v>2073</v>
      </c>
      <c r="N29" s="116">
        <v>2173</v>
      </c>
      <c r="O29" s="116">
        <v>2830</v>
      </c>
      <c r="P29" s="116">
        <v>3100</v>
      </c>
      <c r="Q29" s="116">
        <v>7020</v>
      </c>
      <c r="R29" s="116">
        <v>5814</v>
      </c>
      <c r="S29" s="116">
        <v>5210</v>
      </c>
      <c r="T29" s="116">
        <v>3344</v>
      </c>
      <c r="U29" s="116">
        <v>2850</v>
      </c>
      <c r="V29" s="116">
        <v>1885</v>
      </c>
      <c r="W29" s="116">
        <v>3804</v>
      </c>
      <c r="X29" s="116">
        <v>3115</v>
      </c>
      <c r="Y29" s="116">
        <v>3690</v>
      </c>
    </row>
    <row r="30" spans="1:25" s="22" customFormat="1" ht="29.25" customHeight="1" hidden="1">
      <c r="A30" s="5" t="s">
        <v>34</v>
      </c>
      <c r="B30" s="5"/>
      <c r="C30" s="18">
        <f>C29/C20</f>
        <v>0.29258559844141196</v>
      </c>
      <c r="D30" s="76">
        <f>D29/D20</f>
        <v>0.6387569229737995</v>
      </c>
      <c r="E30" s="129">
        <f aca="true" t="shared" si="9" ref="E30:Y30">E29/E20</f>
        <v>0.8508752971687918</v>
      </c>
      <c r="F30" s="129">
        <f t="shared" si="9"/>
        <v>0.6674660271782574</v>
      </c>
      <c r="G30" s="129">
        <f t="shared" si="9"/>
        <v>0.4122857142857143</v>
      </c>
      <c r="H30" s="129">
        <f t="shared" si="9"/>
        <v>0.8703966005665722</v>
      </c>
      <c r="I30" s="129">
        <f t="shared" si="9"/>
        <v>0.4371043214973851</v>
      </c>
      <c r="J30" s="129">
        <f t="shared" si="9"/>
        <v>0.5769230769230769</v>
      </c>
      <c r="K30" s="129">
        <f t="shared" si="9"/>
        <v>0.7382403119668535</v>
      </c>
      <c r="L30" s="129">
        <f t="shared" si="9"/>
        <v>0.202376851532897</v>
      </c>
      <c r="M30" s="129">
        <f t="shared" si="9"/>
        <v>0.45370978332239004</v>
      </c>
      <c r="N30" s="129">
        <f t="shared" si="9"/>
        <v>0.72846128059001</v>
      </c>
      <c r="O30" s="129">
        <f t="shared" si="9"/>
        <v>0.8062678062678063</v>
      </c>
      <c r="P30" s="129">
        <f t="shared" si="9"/>
        <v>0.4689863842662632</v>
      </c>
      <c r="Q30" s="129">
        <f t="shared" si="9"/>
        <v>0.8210526315789474</v>
      </c>
      <c r="R30" s="129">
        <f t="shared" si="9"/>
        <v>0.9665835411471322</v>
      </c>
      <c r="S30" s="129">
        <f t="shared" si="9"/>
        <v>0.6946666666666667</v>
      </c>
      <c r="T30" s="129">
        <f t="shared" si="9"/>
        <v>0.5066666666666667</v>
      </c>
      <c r="U30" s="129">
        <f t="shared" si="9"/>
        <v>0.8142857142857143</v>
      </c>
      <c r="V30" s="129">
        <f t="shared" si="9"/>
        <v>0.754</v>
      </c>
      <c r="W30" s="129">
        <f t="shared" si="9"/>
        <v>0.5435838811088882</v>
      </c>
      <c r="X30" s="129">
        <f t="shared" si="9"/>
        <v>0.4152226073047187</v>
      </c>
      <c r="Y30" s="129">
        <f t="shared" si="9"/>
        <v>0.7763517778245319</v>
      </c>
    </row>
    <row r="31" spans="1:25" s="22" customFormat="1" ht="29.25" customHeight="1" hidden="1" outlineLevel="1">
      <c r="A31" s="13" t="s">
        <v>114</v>
      </c>
      <c r="B31" s="58"/>
      <c r="C31" s="11">
        <v>26839</v>
      </c>
      <c r="D31" s="74">
        <f>SUM(E31:Y31)</f>
        <v>24031</v>
      </c>
      <c r="E31" s="116">
        <v>250</v>
      </c>
      <c r="F31" s="116">
        <v>2330</v>
      </c>
      <c r="G31" s="116">
        <v>625</v>
      </c>
      <c r="H31" s="116">
        <v>1398</v>
      </c>
      <c r="I31" s="116">
        <v>937</v>
      </c>
      <c r="J31" s="116">
        <v>921</v>
      </c>
      <c r="K31" s="116">
        <v>735</v>
      </c>
      <c r="L31" s="116">
        <v>1017</v>
      </c>
      <c r="M31" s="116">
        <v>659</v>
      </c>
      <c r="N31" s="116">
        <v>490</v>
      </c>
      <c r="O31" s="116">
        <v>140</v>
      </c>
      <c r="P31" s="116">
        <v>1437</v>
      </c>
      <c r="Q31" s="116"/>
      <c r="R31" s="116">
        <v>2438</v>
      </c>
      <c r="S31" s="116">
        <v>1259</v>
      </c>
      <c r="T31" s="116">
        <v>2477</v>
      </c>
      <c r="U31" s="116">
        <v>420</v>
      </c>
      <c r="V31" s="116">
        <v>1491</v>
      </c>
      <c r="W31" s="116">
        <v>1587</v>
      </c>
      <c r="X31" s="116">
        <v>2600</v>
      </c>
      <c r="Y31" s="116">
        <v>820</v>
      </c>
    </row>
    <row r="32" spans="1:25" s="22" customFormat="1" ht="29.25" customHeight="1" hidden="1" outlineLevel="1">
      <c r="A32" s="13" t="s">
        <v>34</v>
      </c>
      <c r="B32" s="13"/>
      <c r="C32" s="18">
        <f aca="true" t="shared" si="10" ref="C32:Y32">C31/C26</f>
        <v>0.19724261598724196</v>
      </c>
      <c r="D32" s="76">
        <f t="shared" si="10"/>
        <v>0.21122997002645758</v>
      </c>
      <c r="E32" s="129">
        <f t="shared" si="10"/>
        <v>0.11720581340834506</v>
      </c>
      <c r="F32" s="129">
        <f t="shared" si="10"/>
        <v>0.649025069637883</v>
      </c>
      <c r="G32" s="129">
        <f t="shared" si="10"/>
        <v>0.09664450286067729</v>
      </c>
      <c r="H32" s="129">
        <f t="shared" si="10"/>
        <v>0.15545424218836873</v>
      </c>
      <c r="I32" s="129">
        <f t="shared" si="10"/>
        <v>0.19864320542717828</v>
      </c>
      <c r="J32" s="129">
        <f t="shared" si="10"/>
        <v>0.1178201356018933</v>
      </c>
      <c r="K32" s="129">
        <f t="shared" si="10"/>
        <v>0.2163037080635668</v>
      </c>
      <c r="L32" s="129">
        <f t="shared" si="10"/>
        <v>0.19941176470588234</v>
      </c>
      <c r="M32" s="129">
        <f t="shared" si="10"/>
        <v>0.10232919254658385</v>
      </c>
      <c r="N32" s="129">
        <f t="shared" si="10"/>
        <v>0.07106598984771574</v>
      </c>
      <c r="O32" s="129">
        <f t="shared" si="10"/>
        <v>0.032467532467532464</v>
      </c>
      <c r="P32" s="129">
        <f t="shared" si="10"/>
        <v>0.1953772943575799</v>
      </c>
      <c r="Q32" s="129">
        <f t="shared" si="10"/>
        <v>0</v>
      </c>
      <c r="R32" s="129">
        <f t="shared" si="10"/>
        <v>0.5700257189618891</v>
      </c>
      <c r="S32" s="129">
        <f t="shared" si="10"/>
        <v>0.3552483069977427</v>
      </c>
      <c r="T32" s="129">
        <f t="shared" si="10"/>
        <v>0.36071064511431483</v>
      </c>
      <c r="U32" s="129">
        <f t="shared" si="10"/>
        <v>0.17758985200845667</v>
      </c>
      <c r="V32" s="129">
        <f t="shared" si="10"/>
        <v>0.6118178087812884</v>
      </c>
      <c r="W32" s="129">
        <f t="shared" si="10"/>
        <v>0.13723625043237633</v>
      </c>
      <c r="X32" s="129">
        <f t="shared" si="10"/>
        <v>0.4166666666666667</v>
      </c>
      <c r="Y32" s="129">
        <f t="shared" si="10"/>
        <v>0.2487864077669903</v>
      </c>
    </row>
    <row r="33" spans="1:25" s="22" customFormat="1" ht="29.25" customHeight="1" hidden="1" outlineLevel="1">
      <c r="A33" s="6" t="s">
        <v>99</v>
      </c>
      <c r="B33" s="60"/>
      <c r="C33" s="11">
        <v>36924</v>
      </c>
      <c r="D33" s="74">
        <f>SUM(E33:Y33)</f>
        <v>58348</v>
      </c>
      <c r="E33" s="116">
        <v>2990</v>
      </c>
      <c r="F33" s="116">
        <v>320</v>
      </c>
      <c r="G33" s="116">
        <v>472</v>
      </c>
      <c r="H33" s="116">
        <v>1500</v>
      </c>
      <c r="I33" s="116">
        <v>77</v>
      </c>
      <c r="J33" s="116">
        <v>6018</v>
      </c>
      <c r="K33" s="116">
        <v>2205</v>
      </c>
      <c r="L33" s="116">
        <v>813</v>
      </c>
      <c r="M33" s="116">
        <v>3291</v>
      </c>
      <c r="N33" s="116">
        <v>2023</v>
      </c>
      <c r="O33" s="116">
        <v>2450</v>
      </c>
      <c r="P33" s="116">
        <v>2015</v>
      </c>
      <c r="Q33" s="116">
        <v>7290</v>
      </c>
      <c r="R33" s="116">
        <v>4610</v>
      </c>
      <c r="S33" s="116">
        <v>7500</v>
      </c>
      <c r="T33" s="116">
        <v>2832</v>
      </c>
      <c r="U33" s="116">
        <v>2850</v>
      </c>
      <c r="V33" s="116">
        <v>780</v>
      </c>
      <c r="W33" s="116">
        <v>2012</v>
      </c>
      <c r="X33" s="116">
        <v>3400</v>
      </c>
      <c r="Y33" s="116">
        <v>2900</v>
      </c>
    </row>
    <row r="34" spans="1:25" s="22" customFormat="1" ht="29.25" customHeight="1" hidden="1" outlineLevel="1">
      <c r="A34" s="5" t="s">
        <v>34</v>
      </c>
      <c r="B34" s="5"/>
      <c r="C34" s="16">
        <f>C33/C20</f>
        <v>0.3155115398747319</v>
      </c>
      <c r="D34" s="75">
        <f>D33/D20</f>
        <v>0.48888553737358503</v>
      </c>
      <c r="E34" s="128">
        <f aca="true" t="shared" si="11" ref="E34:Y34">E33/E20</f>
        <v>0.32310352280095095</v>
      </c>
      <c r="F34" s="128">
        <f t="shared" si="11"/>
        <v>0.08526512123634426</v>
      </c>
      <c r="G34" s="128">
        <f t="shared" si="11"/>
        <v>0.06742857142857143</v>
      </c>
      <c r="H34" s="128">
        <f t="shared" si="11"/>
        <v>0.21246458923512748</v>
      </c>
      <c r="I34" s="128">
        <f t="shared" si="11"/>
        <v>0.02119460500963391</v>
      </c>
      <c r="J34" s="128">
        <f t="shared" si="11"/>
        <v>0.8416783216783217</v>
      </c>
      <c r="K34" s="128">
        <f t="shared" si="11"/>
        <v>0.5374116500121862</v>
      </c>
      <c r="L34" s="128">
        <f t="shared" si="11"/>
        <v>0.14002755769893213</v>
      </c>
      <c r="M34" s="128">
        <f t="shared" si="11"/>
        <v>0.7202889034799738</v>
      </c>
      <c r="N34" s="128">
        <f t="shared" si="11"/>
        <v>0.6781763325511231</v>
      </c>
      <c r="O34" s="128">
        <f t="shared" si="11"/>
        <v>0.698005698005698</v>
      </c>
      <c r="P34" s="128">
        <f t="shared" si="11"/>
        <v>0.3048411497730711</v>
      </c>
      <c r="Q34" s="128">
        <f t="shared" si="11"/>
        <v>0.8526315789473684</v>
      </c>
      <c r="R34" s="128">
        <f t="shared" si="11"/>
        <v>0.7664172901080631</v>
      </c>
      <c r="S34" s="128">
        <f t="shared" si="11"/>
        <v>1</v>
      </c>
      <c r="T34" s="128">
        <f t="shared" si="11"/>
        <v>0.4290909090909091</v>
      </c>
      <c r="U34" s="128">
        <f t="shared" si="11"/>
        <v>0.8142857142857143</v>
      </c>
      <c r="V34" s="128">
        <f t="shared" si="11"/>
        <v>0.312</v>
      </c>
      <c r="W34" s="128">
        <f t="shared" si="11"/>
        <v>0.28751071734781364</v>
      </c>
      <c r="X34" s="128">
        <f t="shared" si="11"/>
        <v>0.4532124766728872</v>
      </c>
      <c r="Y34" s="128">
        <f t="shared" si="11"/>
        <v>0.6101409636019356</v>
      </c>
    </row>
    <row r="35" spans="1:25" s="22" customFormat="1" ht="29.25" customHeight="1" hidden="1" outlineLevel="1">
      <c r="A35" s="6" t="s">
        <v>100</v>
      </c>
      <c r="B35" s="60"/>
      <c r="C35" s="11">
        <v>99418</v>
      </c>
      <c r="D35" s="74">
        <f>SUM(E35:Y35)</f>
        <v>76497</v>
      </c>
      <c r="E35" s="116">
        <v>570</v>
      </c>
      <c r="F35" s="116">
        <v>2885</v>
      </c>
      <c r="G35" s="116">
        <v>3213</v>
      </c>
      <c r="H35" s="116">
        <v>7850</v>
      </c>
      <c r="I35" s="116">
        <v>3613</v>
      </c>
      <c r="J35" s="116">
        <v>6140</v>
      </c>
      <c r="K35" s="116">
        <v>3390</v>
      </c>
      <c r="L35" s="116">
        <v>2496</v>
      </c>
      <c r="M35" s="116">
        <v>3505</v>
      </c>
      <c r="N35" s="116">
        <v>2414</v>
      </c>
      <c r="O35" s="116">
        <v>3370</v>
      </c>
      <c r="P35" s="116">
        <v>3670</v>
      </c>
      <c r="Q35" s="116">
        <v>5960</v>
      </c>
      <c r="R35" s="116">
        <v>1298</v>
      </c>
      <c r="S35" s="116">
        <v>3850</v>
      </c>
      <c r="T35" s="116">
        <v>5849</v>
      </c>
      <c r="U35" s="116">
        <v>2365</v>
      </c>
      <c r="V35" s="116">
        <v>1491</v>
      </c>
      <c r="W35" s="116">
        <v>3682</v>
      </c>
      <c r="X35" s="116">
        <v>5766</v>
      </c>
      <c r="Y35" s="116">
        <v>3120</v>
      </c>
    </row>
    <row r="36" spans="1:25" s="22" customFormat="1" ht="29.25" customHeight="1" hidden="1" outlineLevel="1">
      <c r="A36" s="5" t="s">
        <v>34</v>
      </c>
      <c r="B36" s="5"/>
      <c r="C36" s="16">
        <f aca="true" t="shared" si="12" ref="C36:Y36">C35/C26</f>
        <v>0.7306332723357659</v>
      </c>
      <c r="D36" s="75">
        <f t="shared" si="12"/>
        <v>0.6724006082607434</v>
      </c>
      <c r="E36" s="128">
        <f t="shared" si="12"/>
        <v>0.2672292545710267</v>
      </c>
      <c r="F36" s="128">
        <f t="shared" si="12"/>
        <v>0.8036211699164345</v>
      </c>
      <c r="G36" s="128">
        <f t="shared" si="12"/>
        <v>0.4968300603061698</v>
      </c>
      <c r="H36" s="128">
        <f t="shared" si="12"/>
        <v>0.8729011453352608</v>
      </c>
      <c r="I36" s="128">
        <f t="shared" si="12"/>
        <v>0.7659529361882552</v>
      </c>
      <c r="J36" s="128">
        <f t="shared" si="12"/>
        <v>0.7854675706792887</v>
      </c>
      <c r="K36" s="128">
        <f t="shared" si="12"/>
        <v>0.9976456739258387</v>
      </c>
      <c r="L36" s="128">
        <f t="shared" si="12"/>
        <v>0.4894117647058824</v>
      </c>
      <c r="M36" s="128">
        <f t="shared" si="12"/>
        <v>0.5442546583850931</v>
      </c>
      <c r="N36" s="128">
        <f t="shared" si="12"/>
        <v>0.3501087744742567</v>
      </c>
      <c r="O36" s="128">
        <f t="shared" si="12"/>
        <v>0.7815398886827458</v>
      </c>
      <c r="P36" s="128">
        <f t="shared" si="12"/>
        <v>0.4989802855200544</v>
      </c>
      <c r="Q36" s="128">
        <f t="shared" si="12"/>
        <v>1</v>
      </c>
      <c r="R36" s="128">
        <f t="shared" si="12"/>
        <v>0.30348375029226093</v>
      </c>
      <c r="S36" s="128">
        <f t="shared" si="12"/>
        <v>1.0863431151241536</v>
      </c>
      <c r="T36" s="128">
        <f t="shared" si="12"/>
        <v>0.8517547691859618</v>
      </c>
      <c r="U36" s="128">
        <f t="shared" si="12"/>
        <v>1</v>
      </c>
      <c r="V36" s="128">
        <f t="shared" si="12"/>
        <v>0.6118178087812884</v>
      </c>
      <c r="W36" s="128">
        <f t="shared" si="12"/>
        <v>0.31840193704600483</v>
      </c>
      <c r="X36" s="128">
        <f t="shared" si="12"/>
        <v>0.9240384615384616</v>
      </c>
      <c r="Y36" s="128">
        <f t="shared" si="12"/>
        <v>0.9466019417475728</v>
      </c>
    </row>
    <row r="37" spans="1:25" s="22" customFormat="1" ht="29.25" customHeight="1" hidden="1" outlineLevel="1">
      <c r="A37" s="36" t="s">
        <v>28</v>
      </c>
      <c r="B37" s="61"/>
      <c r="C37" s="11">
        <v>156665</v>
      </c>
      <c r="D37" s="74">
        <f>SUM(E37:Y37)</f>
        <v>160653</v>
      </c>
      <c r="E37" s="113">
        <v>6000</v>
      </c>
      <c r="F37" s="113">
        <v>3660</v>
      </c>
      <c r="G37" s="113">
        <v>15300</v>
      </c>
      <c r="H37" s="113">
        <v>10250</v>
      </c>
      <c r="I37" s="113">
        <v>4915</v>
      </c>
      <c r="J37" s="113">
        <v>7696</v>
      </c>
      <c r="K37" s="113">
        <v>5466</v>
      </c>
      <c r="L37" s="113">
        <v>16800</v>
      </c>
      <c r="M37" s="113">
        <v>5700</v>
      </c>
      <c r="N37" s="113">
        <v>3000</v>
      </c>
      <c r="O37" s="113">
        <v>3520</v>
      </c>
      <c r="P37" s="113">
        <v>5500</v>
      </c>
      <c r="Q37" s="113">
        <v>8759</v>
      </c>
      <c r="R37" s="113">
        <v>4869</v>
      </c>
      <c r="S37" s="113">
        <v>9440</v>
      </c>
      <c r="T37" s="113">
        <v>8629</v>
      </c>
      <c r="U37" s="113">
        <v>5800</v>
      </c>
      <c r="V37" s="113">
        <v>3434</v>
      </c>
      <c r="W37" s="113">
        <v>7882</v>
      </c>
      <c r="X37" s="113">
        <v>19683</v>
      </c>
      <c r="Y37" s="113">
        <v>4350</v>
      </c>
    </row>
    <row r="38" spans="1:25" s="22" customFormat="1" ht="29.25" customHeight="1" hidden="1" outlineLevel="1">
      <c r="A38" s="6" t="s">
        <v>101</v>
      </c>
      <c r="B38" s="60"/>
      <c r="C38" s="11">
        <v>139472</v>
      </c>
      <c r="D38" s="74">
        <f>SUM(E38:Y38)</f>
        <v>110329</v>
      </c>
      <c r="E38" s="116">
        <v>4220</v>
      </c>
      <c r="F38" s="116">
        <v>825</v>
      </c>
      <c r="G38" s="116">
        <v>4983</v>
      </c>
      <c r="H38" s="116">
        <v>9290</v>
      </c>
      <c r="I38" s="116">
        <v>2627</v>
      </c>
      <c r="J38" s="116">
        <v>7696</v>
      </c>
      <c r="K38" s="116">
        <v>6126</v>
      </c>
      <c r="L38" s="116">
        <v>5880</v>
      </c>
      <c r="M38" s="116">
        <v>4865</v>
      </c>
      <c r="N38" s="116">
        <v>2456</v>
      </c>
      <c r="O38" s="116">
        <v>2020</v>
      </c>
      <c r="P38" s="116">
        <v>2169</v>
      </c>
      <c r="Q38" s="116">
        <v>8759</v>
      </c>
      <c r="R38" s="116">
        <v>4869</v>
      </c>
      <c r="S38" s="116">
        <v>9440</v>
      </c>
      <c r="T38" s="116">
        <v>7497</v>
      </c>
      <c r="U38" s="116">
        <v>3000</v>
      </c>
      <c r="V38" s="116">
        <v>780</v>
      </c>
      <c r="W38" s="116">
        <v>4317</v>
      </c>
      <c r="X38" s="116">
        <v>15000</v>
      </c>
      <c r="Y38" s="116">
        <v>3510</v>
      </c>
    </row>
    <row r="39" spans="1:25" s="22" customFormat="1" ht="29.25" customHeight="1" hidden="1" outlineLevel="1">
      <c r="A39" s="5" t="s">
        <v>21</v>
      </c>
      <c r="B39" s="5"/>
      <c r="C39" s="16">
        <f aca="true" t="shared" si="13" ref="C39:Y39">C38/C37</f>
        <v>0.8902562793221205</v>
      </c>
      <c r="D39" s="75">
        <f t="shared" si="13"/>
        <v>0.6867534375330682</v>
      </c>
      <c r="E39" s="128">
        <f t="shared" si="13"/>
        <v>0.7033333333333334</v>
      </c>
      <c r="F39" s="128">
        <f t="shared" si="13"/>
        <v>0.22540983606557377</v>
      </c>
      <c r="G39" s="128">
        <f t="shared" si="13"/>
        <v>0.3256862745098039</v>
      </c>
      <c r="H39" s="128">
        <f t="shared" si="13"/>
        <v>0.9063414634146342</v>
      </c>
      <c r="I39" s="128">
        <f t="shared" si="13"/>
        <v>0.5344862665310275</v>
      </c>
      <c r="J39" s="128">
        <f t="shared" si="13"/>
        <v>1</v>
      </c>
      <c r="K39" s="128">
        <f t="shared" si="13"/>
        <v>1.1207464324917673</v>
      </c>
      <c r="L39" s="128">
        <f t="shared" si="13"/>
        <v>0.35</v>
      </c>
      <c r="M39" s="128">
        <f t="shared" si="13"/>
        <v>0.8535087719298246</v>
      </c>
      <c r="N39" s="128">
        <f t="shared" si="13"/>
        <v>0.8186666666666667</v>
      </c>
      <c r="O39" s="128">
        <f t="shared" si="13"/>
        <v>0.5738636363636364</v>
      </c>
      <c r="P39" s="128">
        <f t="shared" si="13"/>
        <v>0.39436363636363636</v>
      </c>
      <c r="Q39" s="128">
        <f t="shared" si="13"/>
        <v>1</v>
      </c>
      <c r="R39" s="128">
        <f t="shared" si="13"/>
        <v>1</v>
      </c>
      <c r="S39" s="128">
        <f t="shared" si="13"/>
        <v>1</v>
      </c>
      <c r="T39" s="128">
        <f t="shared" si="13"/>
        <v>0.8688144628578051</v>
      </c>
      <c r="U39" s="128">
        <f t="shared" si="13"/>
        <v>0.5172413793103449</v>
      </c>
      <c r="V39" s="128">
        <f t="shared" si="13"/>
        <v>0.22714036109493302</v>
      </c>
      <c r="W39" s="128">
        <f t="shared" si="13"/>
        <v>0.54770362852068</v>
      </c>
      <c r="X39" s="128">
        <f t="shared" si="13"/>
        <v>0.7620789513793629</v>
      </c>
      <c r="Y39" s="128">
        <f t="shared" si="13"/>
        <v>0.8068965517241379</v>
      </c>
    </row>
    <row r="40" spans="1:25" s="22" customFormat="1" ht="29.25" customHeight="1" hidden="1" outlineLevel="1">
      <c r="A40" s="37" t="s">
        <v>37</v>
      </c>
      <c r="B40" s="37"/>
      <c r="C40" s="11">
        <v>98383</v>
      </c>
      <c r="D40" s="74">
        <f>SUM(E40:Y40)</f>
        <v>77835</v>
      </c>
      <c r="E40" s="116">
        <v>2000</v>
      </c>
      <c r="F40" s="116">
        <v>390</v>
      </c>
      <c r="G40" s="116">
        <v>3433</v>
      </c>
      <c r="H40" s="116">
        <v>7375</v>
      </c>
      <c r="I40" s="116">
        <v>2150</v>
      </c>
      <c r="J40" s="116">
        <v>2500</v>
      </c>
      <c r="K40" s="116">
        <v>5368</v>
      </c>
      <c r="L40" s="116">
        <v>2995</v>
      </c>
      <c r="M40" s="116">
        <v>2690</v>
      </c>
      <c r="N40" s="116">
        <v>1981</v>
      </c>
      <c r="O40" s="116">
        <v>1100</v>
      </c>
      <c r="P40" s="116">
        <v>1527</v>
      </c>
      <c r="Q40" s="116">
        <v>6429</v>
      </c>
      <c r="R40" s="116">
        <v>4395</v>
      </c>
      <c r="S40" s="116">
        <v>8069</v>
      </c>
      <c r="T40" s="116">
        <v>3300</v>
      </c>
      <c r="U40" s="116">
        <v>2810</v>
      </c>
      <c r="V40" s="116">
        <v>244</v>
      </c>
      <c r="W40" s="116">
        <v>1859</v>
      </c>
      <c r="X40" s="116">
        <v>14000</v>
      </c>
      <c r="Y40" s="116">
        <v>3220</v>
      </c>
    </row>
    <row r="41" spans="1:25" s="9" customFormat="1" ht="35.25" customHeight="1" hidden="1">
      <c r="A41" s="7" t="s">
        <v>32</v>
      </c>
      <c r="B41" s="57"/>
      <c r="C41" s="11">
        <v>165947</v>
      </c>
      <c r="D41" s="74">
        <f>SUM(E41:Y41)</f>
        <v>163474</v>
      </c>
      <c r="E41" s="122">
        <v>7000</v>
      </c>
      <c r="F41" s="122">
        <v>5880</v>
      </c>
      <c r="G41" s="122">
        <v>13700</v>
      </c>
      <c r="H41" s="122">
        <v>8500</v>
      </c>
      <c r="I41" s="122">
        <v>5700</v>
      </c>
      <c r="J41" s="122">
        <v>8890</v>
      </c>
      <c r="K41" s="122">
        <v>6980</v>
      </c>
      <c r="L41" s="122">
        <v>8180</v>
      </c>
      <c r="M41" s="122">
        <v>6530</v>
      </c>
      <c r="N41" s="122">
        <v>3927</v>
      </c>
      <c r="O41" s="122">
        <v>2600</v>
      </c>
      <c r="P41" s="122">
        <v>9100</v>
      </c>
      <c r="Q41" s="122">
        <v>9010</v>
      </c>
      <c r="R41" s="122">
        <v>10100</v>
      </c>
      <c r="S41" s="122">
        <v>8800</v>
      </c>
      <c r="T41" s="122">
        <v>7800</v>
      </c>
      <c r="U41" s="122">
        <v>8100</v>
      </c>
      <c r="V41" s="122">
        <v>2800</v>
      </c>
      <c r="W41" s="122">
        <v>7044</v>
      </c>
      <c r="X41" s="122">
        <v>14033</v>
      </c>
      <c r="Y41" s="122">
        <v>8800</v>
      </c>
    </row>
    <row r="42" spans="1:25" s="9" customFormat="1" ht="43.5" customHeight="1" hidden="1">
      <c r="A42" s="8" t="s">
        <v>115</v>
      </c>
      <c r="B42" s="62"/>
      <c r="C42" s="11">
        <v>168283</v>
      </c>
      <c r="D42" s="74">
        <f>SUM(E42:Y42)</f>
        <v>171534</v>
      </c>
      <c r="E42" s="122">
        <v>7000</v>
      </c>
      <c r="F42" s="122">
        <v>5892</v>
      </c>
      <c r="G42" s="122">
        <v>15470</v>
      </c>
      <c r="H42" s="122">
        <v>8584</v>
      </c>
      <c r="I42" s="122">
        <v>5705</v>
      </c>
      <c r="J42" s="122">
        <v>8890</v>
      </c>
      <c r="K42" s="122">
        <v>7120</v>
      </c>
      <c r="L42" s="122">
        <v>9168</v>
      </c>
      <c r="M42" s="122">
        <v>6758</v>
      </c>
      <c r="N42" s="122">
        <v>3927</v>
      </c>
      <c r="O42" s="122">
        <v>4147</v>
      </c>
      <c r="P42" s="122">
        <v>9500</v>
      </c>
      <c r="Q42" s="122">
        <v>9010</v>
      </c>
      <c r="R42" s="122">
        <v>10119</v>
      </c>
      <c r="S42" s="122">
        <v>11104</v>
      </c>
      <c r="T42" s="122">
        <v>8020</v>
      </c>
      <c r="U42" s="122">
        <v>8228</v>
      </c>
      <c r="V42" s="122">
        <v>2801</v>
      </c>
      <c r="W42" s="122">
        <v>7240</v>
      </c>
      <c r="X42" s="122">
        <v>14043</v>
      </c>
      <c r="Y42" s="122">
        <v>8808</v>
      </c>
    </row>
    <row r="43" spans="1:25" s="9" customFormat="1" ht="29.25" customHeight="1" hidden="1">
      <c r="A43" s="5" t="s">
        <v>21</v>
      </c>
      <c r="B43" s="5"/>
      <c r="C43" s="24">
        <f aca="true" t="shared" si="14" ref="C43:Y43">C42/C41</f>
        <v>1.0140767835513749</v>
      </c>
      <c r="D43" s="74">
        <f aca="true" t="shared" si="15" ref="D43:D48">SUM(E43:Y43)</f>
        <v>22.294219868949867</v>
      </c>
      <c r="E43" s="120">
        <f t="shared" si="14"/>
        <v>1</v>
      </c>
      <c r="F43" s="120">
        <f t="shared" si="14"/>
        <v>1.0020408163265306</v>
      </c>
      <c r="G43" s="120">
        <f t="shared" si="14"/>
        <v>1.1291970802919709</v>
      </c>
      <c r="H43" s="120">
        <f t="shared" si="14"/>
        <v>1.0098823529411765</v>
      </c>
      <c r="I43" s="120">
        <f t="shared" si="14"/>
        <v>1.000877192982456</v>
      </c>
      <c r="J43" s="120">
        <f t="shared" si="14"/>
        <v>1</v>
      </c>
      <c r="K43" s="120">
        <f t="shared" si="14"/>
        <v>1.0200573065902578</v>
      </c>
      <c r="L43" s="120">
        <f t="shared" si="14"/>
        <v>1.1207823960880197</v>
      </c>
      <c r="M43" s="120">
        <f t="shared" si="14"/>
        <v>1.034915773353752</v>
      </c>
      <c r="N43" s="120">
        <f t="shared" si="14"/>
        <v>1</v>
      </c>
      <c r="O43" s="120">
        <f t="shared" si="14"/>
        <v>1.595</v>
      </c>
      <c r="P43" s="120">
        <f t="shared" si="14"/>
        <v>1.043956043956044</v>
      </c>
      <c r="Q43" s="120">
        <f t="shared" si="14"/>
        <v>1</v>
      </c>
      <c r="R43" s="120">
        <f t="shared" si="14"/>
        <v>1.0018811881188119</v>
      </c>
      <c r="S43" s="120">
        <f t="shared" si="14"/>
        <v>1.2618181818181817</v>
      </c>
      <c r="T43" s="120">
        <f t="shared" si="14"/>
        <v>1.028205128205128</v>
      </c>
      <c r="U43" s="120">
        <f t="shared" si="14"/>
        <v>1.0158024691358025</v>
      </c>
      <c r="V43" s="120">
        <f t="shared" si="14"/>
        <v>1.000357142857143</v>
      </c>
      <c r="W43" s="120">
        <f t="shared" si="14"/>
        <v>1.0278250993753548</v>
      </c>
      <c r="X43" s="120">
        <f t="shared" si="14"/>
        <v>1.0007126060001426</v>
      </c>
      <c r="Y43" s="120">
        <f t="shared" si="14"/>
        <v>1.000909090909091</v>
      </c>
    </row>
    <row r="44" spans="1:25" s="9" customFormat="1" ht="30.75" customHeight="1" hidden="1">
      <c r="A44" s="5" t="s">
        <v>95</v>
      </c>
      <c r="B44" s="5"/>
      <c r="C44" s="11">
        <v>65722</v>
      </c>
      <c r="D44" s="74">
        <f t="shared" si="15"/>
        <v>67603</v>
      </c>
      <c r="E44" s="130">
        <v>2035</v>
      </c>
      <c r="F44" s="130">
        <v>1535</v>
      </c>
      <c r="G44" s="130">
        <v>7592</v>
      </c>
      <c r="H44" s="130">
        <v>1931</v>
      </c>
      <c r="I44" s="130">
        <v>2075</v>
      </c>
      <c r="J44" s="130">
        <v>2300</v>
      </c>
      <c r="K44" s="130">
        <v>2783</v>
      </c>
      <c r="L44" s="130">
        <v>3949</v>
      </c>
      <c r="M44" s="130">
        <v>2435</v>
      </c>
      <c r="N44" s="130">
        <v>998</v>
      </c>
      <c r="O44" s="130">
        <v>2802</v>
      </c>
      <c r="P44" s="130">
        <v>2849</v>
      </c>
      <c r="Q44" s="130">
        <v>3437</v>
      </c>
      <c r="R44" s="130">
        <v>6003</v>
      </c>
      <c r="S44" s="130">
        <v>5691</v>
      </c>
      <c r="T44" s="130">
        <v>2945</v>
      </c>
      <c r="U44" s="130">
        <v>4100</v>
      </c>
      <c r="V44" s="130">
        <v>858</v>
      </c>
      <c r="W44" s="130">
        <v>2583</v>
      </c>
      <c r="X44" s="130">
        <v>6002</v>
      </c>
      <c r="Y44" s="130">
        <v>2700</v>
      </c>
    </row>
    <row r="45" spans="1:25" s="9" customFormat="1" ht="29.25" customHeight="1" hidden="1">
      <c r="A45" s="5" t="s">
        <v>93</v>
      </c>
      <c r="B45" s="5"/>
      <c r="C45" s="11">
        <v>70214</v>
      </c>
      <c r="D45" s="74">
        <f t="shared" si="15"/>
        <v>73247</v>
      </c>
      <c r="E45" s="116">
        <v>4905</v>
      </c>
      <c r="F45" s="116">
        <v>2190</v>
      </c>
      <c r="G45" s="116">
        <v>5397</v>
      </c>
      <c r="H45" s="116">
        <v>4158</v>
      </c>
      <c r="I45" s="116">
        <v>2471</v>
      </c>
      <c r="J45" s="116">
        <v>3750</v>
      </c>
      <c r="K45" s="116">
        <v>2818</v>
      </c>
      <c r="L45" s="116">
        <v>3924</v>
      </c>
      <c r="M45" s="116">
        <v>3898</v>
      </c>
      <c r="N45" s="116">
        <v>1379</v>
      </c>
      <c r="O45" s="116">
        <v>1138</v>
      </c>
      <c r="P45" s="116">
        <v>5112</v>
      </c>
      <c r="Q45" s="116">
        <v>4567</v>
      </c>
      <c r="R45" s="116">
        <v>3365</v>
      </c>
      <c r="S45" s="116">
        <v>4985</v>
      </c>
      <c r="T45" s="116">
        <v>3770</v>
      </c>
      <c r="U45" s="116">
        <v>2800</v>
      </c>
      <c r="V45" s="116">
        <v>1008</v>
      </c>
      <c r="W45" s="116">
        <v>3188</v>
      </c>
      <c r="X45" s="116">
        <v>5524</v>
      </c>
      <c r="Y45" s="116">
        <v>2900</v>
      </c>
    </row>
    <row r="46" spans="1:25" s="9" customFormat="1" ht="29.25" customHeight="1" hidden="1">
      <c r="A46" s="5" t="s">
        <v>96</v>
      </c>
      <c r="B46" s="5"/>
      <c r="C46" s="11">
        <v>130</v>
      </c>
      <c r="D46" s="74">
        <f t="shared" si="15"/>
        <v>512</v>
      </c>
      <c r="E46" s="130"/>
      <c r="F46" s="130"/>
      <c r="G46" s="130">
        <v>250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>
        <v>180</v>
      </c>
      <c r="V46" s="130"/>
      <c r="W46" s="130"/>
      <c r="X46" s="130">
        <v>76</v>
      </c>
      <c r="Y46" s="130">
        <v>6</v>
      </c>
    </row>
    <row r="47" spans="1:25" s="9" customFormat="1" ht="29.25" customHeight="1" hidden="1">
      <c r="A47" s="5" t="s">
        <v>97</v>
      </c>
      <c r="B47" s="5"/>
      <c r="C47" s="11">
        <v>3872</v>
      </c>
      <c r="D47" s="74">
        <f t="shared" si="15"/>
        <v>5051</v>
      </c>
      <c r="E47" s="116">
        <v>30</v>
      </c>
      <c r="F47" s="116">
        <v>120</v>
      </c>
      <c r="G47" s="116">
        <v>860</v>
      </c>
      <c r="H47" s="116">
        <v>290</v>
      </c>
      <c r="I47" s="116">
        <v>160</v>
      </c>
      <c r="J47" s="116">
        <v>80</v>
      </c>
      <c r="K47" s="116">
        <v>60</v>
      </c>
      <c r="L47" s="116">
        <v>290</v>
      </c>
      <c r="M47" s="116">
        <v>145</v>
      </c>
      <c r="N47" s="116">
        <v>60</v>
      </c>
      <c r="O47" s="116">
        <v>40</v>
      </c>
      <c r="P47" s="116">
        <v>233</v>
      </c>
      <c r="Q47" s="116">
        <v>590</v>
      </c>
      <c r="R47" s="116">
        <v>230</v>
      </c>
      <c r="S47" s="116">
        <v>179</v>
      </c>
      <c r="T47" s="116">
        <v>191</v>
      </c>
      <c r="U47" s="116">
        <v>50</v>
      </c>
      <c r="V47" s="116"/>
      <c r="W47" s="116">
        <v>176</v>
      </c>
      <c r="X47" s="116">
        <v>767</v>
      </c>
      <c r="Y47" s="116">
        <v>500</v>
      </c>
    </row>
    <row r="48" spans="1:25" s="9" customFormat="1" ht="29.25" customHeight="1" hidden="1">
      <c r="A48" s="8" t="s">
        <v>146</v>
      </c>
      <c r="B48" s="62"/>
      <c r="C48" s="11">
        <v>264239</v>
      </c>
      <c r="D48" s="74">
        <f t="shared" si="15"/>
        <v>273646.57999999996</v>
      </c>
      <c r="E48" s="122">
        <v>16373</v>
      </c>
      <c r="F48" s="122">
        <v>8561.8</v>
      </c>
      <c r="G48" s="122">
        <v>17285</v>
      </c>
      <c r="H48" s="122">
        <v>14806</v>
      </c>
      <c r="I48" s="122">
        <v>8508.64</v>
      </c>
      <c r="J48" s="122">
        <v>13835.4</v>
      </c>
      <c r="K48" s="122">
        <v>11012</v>
      </c>
      <c r="L48" s="122">
        <v>14606</v>
      </c>
      <c r="M48" s="122">
        <v>12387</v>
      </c>
      <c r="N48" s="122">
        <v>6237</v>
      </c>
      <c r="O48" s="122">
        <v>7856</v>
      </c>
      <c r="P48" s="122">
        <v>15371.24</v>
      </c>
      <c r="Q48" s="122">
        <v>17560</v>
      </c>
      <c r="R48" s="122">
        <v>15818</v>
      </c>
      <c r="S48" s="122">
        <v>17925</v>
      </c>
      <c r="T48" s="122">
        <v>13842</v>
      </c>
      <c r="U48" s="122">
        <v>11790</v>
      </c>
      <c r="V48" s="122">
        <v>4316</v>
      </c>
      <c r="W48" s="122">
        <v>13270</v>
      </c>
      <c r="X48" s="122">
        <v>19154.5</v>
      </c>
      <c r="Y48" s="122">
        <v>13132</v>
      </c>
    </row>
    <row r="49" spans="1:25" s="9" customFormat="1" ht="29.25" customHeight="1" hidden="1" outlineLevel="1">
      <c r="A49" s="10" t="s">
        <v>48</v>
      </c>
      <c r="B49" s="10"/>
      <c r="C49" s="11">
        <v>171765</v>
      </c>
      <c r="D49" s="74">
        <f>SUM(E49:Y49)</f>
        <v>153980</v>
      </c>
      <c r="E49" s="130">
        <v>11707</v>
      </c>
      <c r="F49" s="130">
        <v>4500</v>
      </c>
      <c r="G49" s="130">
        <v>9560</v>
      </c>
      <c r="H49" s="130">
        <v>10210</v>
      </c>
      <c r="I49" s="130">
        <v>5520</v>
      </c>
      <c r="J49" s="130">
        <v>6547</v>
      </c>
      <c r="K49" s="130">
        <v>4705</v>
      </c>
      <c r="L49" s="130">
        <v>7625</v>
      </c>
      <c r="M49" s="130">
        <v>2425</v>
      </c>
      <c r="N49" s="130">
        <v>2640</v>
      </c>
      <c r="O49" s="130">
        <v>3960</v>
      </c>
      <c r="P49" s="130">
        <v>5615</v>
      </c>
      <c r="Q49" s="130">
        <v>13610</v>
      </c>
      <c r="R49" s="130">
        <v>12000</v>
      </c>
      <c r="S49" s="130">
        <v>8698</v>
      </c>
      <c r="T49" s="130">
        <v>6607</v>
      </c>
      <c r="U49" s="130">
        <v>6750</v>
      </c>
      <c r="V49" s="130">
        <v>4028</v>
      </c>
      <c r="W49" s="130">
        <v>7235</v>
      </c>
      <c r="X49" s="130">
        <v>11500</v>
      </c>
      <c r="Y49" s="130">
        <v>8538</v>
      </c>
    </row>
    <row r="50" spans="1:25" s="9" customFormat="1" ht="29.25" customHeight="1" hidden="1" outlineLevel="1">
      <c r="A50" s="19" t="s">
        <v>104</v>
      </c>
      <c r="B50" s="19"/>
      <c r="C50" s="16">
        <f>C49/C48</f>
        <v>0.6500365199686647</v>
      </c>
      <c r="D50" s="75">
        <f>D49/D48</f>
        <v>0.5626965993874289</v>
      </c>
      <c r="E50" s="128">
        <f aca="true" t="shared" si="16" ref="E50:P50">E49/E48</f>
        <v>0.7150186282294021</v>
      </c>
      <c r="F50" s="128">
        <f t="shared" si="16"/>
        <v>0.5255904132308628</v>
      </c>
      <c r="G50" s="128">
        <f t="shared" si="16"/>
        <v>0.5530807058142898</v>
      </c>
      <c r="H50" s="128">
        <f t="shared" si="16"/>
        <v>0.689585303255437</v>
      </c>
      <c r="I50" s="128">
        <f t="shared" si="16"/>
        <v>0.6487523270463905</v>
      </c>
      <c r="J50" s="128">
        <f t="shared" si="16"/>
        <v>0.4732064125359585</v>
      </c>
      <c r="K50" s="128">
        <f t="shared" si="16"/>
        <v>0.4272611696331275</v>
      </c>
      <c r="L50" s="128">
        <f t="shared" si="16"/>
        <v>0.5220457346296042</v>
      </c>
      <c r="M50" s="128">
        <f t="shared" si="16"/>
        <v>0.19576975861790588</v>
      </c>
      <c r="N50" s="128">
        <f t="shared" si="16"/>
        <v>0.42328042328042326</v>
      </c>
      <c r="O50" s="128">
        <f t="shared" si="16"/>
        <v>0.5040733197556008</v>
      </c>
      <c r="P50" s="128">
        <f t="shared" si="16"/>
        <v>0.36529258537372394</v>
      </c>
      <c r="Q50" s="128">
        <f aca="true" t="shared" si="17" ref="Q50:Y50">Q49/Q48</f>
        <v>0.7750569476082004</v>
      </c>
      <c r="R50" s="128">
        <f t="shared" si="17"/>
        <v>0.7586294095334429</v>
      </c>
      <c r="S50" s="128">
        <f t="shared" si="17"/>
        <v>0.48524407252440727</v>
      </c>
      <c r="T50" s="128">
        <f t="shared" si="17"/>
        <v>0.4773154168472764</v>
      </c>
      <c r="U50" s="128">
        <f t="shared" si="17"/>
        <v>0.5725190839694656</v>
      </c>
      <c r="V50" s="128">
        <f t="shared" si="17"/>
        <v>0.933271547729379</v>
      </c>
      <c r="W50" s="128">
        <f t="shared" si="17"/>
        <v>0.5452147701582517</v>
      </c>
      <c r="X50" s="128">
        <f t="shared" si="17"/>
        <v>0.6003811114881621</v>
      </c>
      <c r="Y50" s="128">
        <f t="shared" si="17"/>
        <v>0.6501675296984465</v>
      </c>
    </row>
    <row r="51" spans="1:25" s="9" customFormat="1" ht="29.25" customHeight="1" hidden="1" outlineLevel="1">
      <c r="A51" s="10" t="s">
        <v>49</v>
      </c>
      <c r="B51" s="10"/>
      <c r="C51" s="11">
        <v>37820</v>
      </c>
      <c r="D51" s="74">
        <f>SUM(E51:Y51)</f>
        <v>33014</v>
      </c>
      <c r="E51" s="130">
        <v>1050</v>
      </c>
      <c r="F51" s="130"/>
      <c r="G51" s="130">
        <v>1896</v>
      </c>
      <c r="H51" s="130">
        <v>650</v>
      </c>
      <c r="I51" s="130">
        <v>933</v>
      </c>
      <c r="J51" s="130">
        <v>1700</v>
      </c>
      <c r="K51" s="130">
        <v>937</v>
      </c>
      <c r="L51" s="130">
        <v>100</v>
      </c>
      <c r="M51" s="130">
        <v>1482</v>
      </c>
      <c r="N51" s="130"/>
      <c r="O51" s="130">
        <v>497</v>
      </c>
      <c r="P51" s="130">
        <v>1247</v>
      </c>
      <c r="Q51" s="130">
        <v>6000</v>
      </c>
      <c r="R51" s="130">
        <v>520</v>
      </c>
      <c r="S51" s="130">
        <v>2210</v>
      </c>
      <c r="T51" s="130">
        <v>3433</v>
      </c>
      <c r="U51" s="130">
        <v>950</v>
      </c>
      <c r="V51" s="130">
        <v>200</v>
      </c>
      <c r="W51" s="130">
        <v>1254</v>
      </c>
      <c r="X51" s="130">
        <v>5500</v>
      </c>
      <c r="Y51" s="130">
        <v>2455</v>
      </c>
    </row>
    <row r="52" spans="1:25" s="9" customFormat="1" ht="29.25" customHeight="1" hidden="1">
      <c r="A52" s="7" t="s">
        <v>39</v>
      </c>
      <c r="B52" s="57"/>
      <c r="C52" s="11">
        <v>19411</v>
      </c>
      <c r="D52" s="74">
        <f>SUM(E52:Y52)</f>
        <v>16635</v>
      </c>
      <c r="E52" s="130">
        <v>20</v>
      </c>
      <c r="F52" s="130">
        <v>1300</v>
      </c>
      <c r="G52" s="130">
        <v>1410</v>
      </c>
      <c r="H52" s="130">
        <v>1540</v>
      </c>
      <c r="I52" s="130">
        <v>440</v>
      </c>
      <c r="J52" s="130">
        <v>800</v>
      </c>
      <c r="K52" s="130">
        <v>830</v>
      </c>
      <c r="L52" s="130">
        <v>2250</v>
      </c>
      <c r="M52" s="130">
        <v>650</v>
      </c>
      <c r="N52" s="130">
        <v>14</v>
      </c>
      <c r="O52" s="130">
        <v>450</v>
      </c>
      <c r="P52" s="130">
        <v>1800</v>
      </c>
      <c r="Q52" s="130">
        <v>7</v>
      </c>
      <c r="R52" s="130">
        <v>1300</v>
      </c>
      <c r="S52" s="130">
        <v>379</v>
      </c>
      <c r="T52" s="130">
        <v>200</v>
      </c>
      <c r="U52" s="130">
        <v>310</v>
      </c>
      <c r="V52" s="130">
        <v>250</v>
      </c>
      <c r="W52" s="130">
        <v>450</v>
      </c>
      <c r="X52" s="130">
        <v>1600</v>
      </c>
      <c r="Y52" s="130">
        <v>635</v>
      </c>
    </row>
    <row r="53" spans="1:25" s="9" customFormat="1" ht="29.25" customHeight="1" hidden="1">
      <c r="A53" s="8" t="s">
        <v>40</v>
      </c>
      <c r="B53" s="62"/>
      <c r="C53" s="11">
        <v>19882</v>
      </c>
      <c r="D53" s="78">
        <f>SUM(E53:Y53)</f>
        <v>16983.3</v>
      </c>
      <c r="E53" s="130">
        <v>62</v>
      </c>
      <c r="F53" s="130">
        <v>1312.7</v>
      </c>
      <c r="G53" s="130">
        <v>1897</v>
      </c>
      <c r="H53" s="130">
        <v>1608</v>
      </c>
      <c r="I53" s="130">
        <v>204.6</v>
      </c>
      <c r="J53" s="130">
        <v>637.3</v>
      </c>
      <c r="K53" s="130">
        <v>1039.2</v>
      </c>
      <c r="L53" s="130">
        <v>2297</v>
      </c>
      <c r="M53" s="130">
        <v>728</v>
      </c>
      <c r="N53" s="130">
        <v>14.5</v>
      </c>
      <c r="O53" s="130">
        <v>533</v>
      </c>
      <c r="P53" s="130">
        <v>1285</v>
      </c>
      <c r="Q53" s="130">
        <v>16</v>
      </c>
      <c r="R53" s="130">
        <v>1466</v>
      </c>
      <c r="S53" s="130">
        <v>326</v>
      </c>
      <c r="T53" s="130">
        <v>202</v>
      </c>
      <c r="U53" s="130">
        <v>330</v>
      </c>
      <c r="V53" s="130">
        <v>250</v>
      </c>
      <c r="W53" s="130">
        <v>683</v>
      </c>
      <c r="X53" s="130">
        <v>1426</v>
      </c>
      <c r="Y53" s="130">
        <v>666</v>
      </c>
    </row>
    <row r="54" spans="1:25" s="9" customFormat="1" ht="29.25" customHeight="1" hidden="1">
      <c r="A54" s="5" t="s">
        <v>21</v>
      </c>
      <c r="B54" s="5"/>
      <c r="C54" s="24">
        <f>C53/C52</f>
        <v>1.0242645922415126</v>
      </c>
      <c r="D54" s="77">
        <f>D53/D52</f>
        <v>1.0209377817853922</v>
      </c>
      <c r="E54" s="120">
        <f aca="true" t="shared" si="18" ref="E54:N54">E53/E52</f>
        <v>3.1</v>
      </c>
      <c r="F54" s="120">
        <f t="shared" si="18"/>
        <v>1.0097692307692308</v>
      </c>
      <c r="G54" s="120">
        <f t="shared" si="18"/>
        <v>1.345390070921986</v>
      </c>
      <c r="H54" s="120">
        <f t="shared" si="18"/>
        <v>1.044155844155844</v>
      </c>
      <c r="I54" s="120">
        <f t="shared" si="18"/>
        <v>0.46499999999999997</v>
      </c>
      <c r="J54" s="120">
        <f t="shared" si="18"/>
        <v>0.7966249999999999</v>
      </c>
      <c r="K54" s="120">
        <f t="shared" si="18"/>
        <v>1.2520481927710845</v>
      </c>
      <c r="L54" s="120">
        <f t="shared" si="18"/>
        <v>1.020888888888889</v>
      </c>
      <c r="M54" s="120">
        <f t="shared" si="18"/>
        <v>1.12</v>
      </c>
      <c r="N54" s="120">
        <f t="shared" si="18"/>
        <v>1.0357142857142858</v>
      </c>
      <c r="O54" s="120">
        <f aca="true" t="shared" si="19" ref="O54:Y54">O53/O52</f>
        <v>1.1844444444444444</v>
      </c>
      <c r="P54" s="120">
        <f t="shared" si="19"/>
        <v>0.7138888888888889</v>
      </c>
      <c r="Q54" s="120">
        <f t="shared" si="19"/>
        <v>2.2857142857142856</v>
      </c>
      <c r="R54" s="120">
        <f t="shared" si="19"/>
        <v>1.1276923076923078</v>
      </c>
      <c r="S54" s="120">
        <f t="shared" si="19"/>
        <v>0.8601583113456465</v>
      </c>
      <c r="T54" s="120">
        <f t="shared" si="19"/>
        <v>1.01</v>
      </c>
      <c r="U54" s="120">
        <f t="shared" si="19"/>
        <v>1.064516129032258</v>
      </c>
      <c r="V54" s="120">
        <f t="shared" si="19"/>
        <v>1</v>
      </c>
      <c r="W54" s="120">
        <f t="shared" si="19"/>
        <v>1.5177777777777777</v>
      </c>
      <c r="X54" s="120">
        <f t="shared" si="19"/>
        <v>0.89125</v>
      </c>
      <c r="Y54" s="120">
        <f t="shared" si="19"/>
        <v>1.0488188976377952</v>
      </c>
    </row>
    <row r="55" spans="1:25" s="9" customFormat="1" ht="29.25" customHeight="1" hidden="1" outlineLevel="1">
      <c r="A55" s="10" t="s">
        <v>52</v>
      </c>
      <c r="B55" s="10"/>
      <c r="C55" s="11">
        <v>19882</v>
      </c>
      <c r="D55" s="74">
        <f>SUM(E55:Y55)</f>
        <v>15797.5</v>
      </c>
      <c r="E55" s="130">
        <v>62</v>
      </c>
      <c r="F55" s="130">
        <v>1115</v>
      </c>
      <c r="G55" s="130">
        <v>1897</v>
      </c>
      <c r="H55" s="130">
        <v>1541</v>
      </c>
      <c r="I55" s="130">
        <v>205</v>
      </c>
      <c r="J55" s="130">
        <v>572</v>
      </c>
      <c r="K55" s="130">
        <v>1039</v>
      </c>
      <c r="L55" s="130">
        <v>2135</v>
      </c>
      <c r="M55" s="130">
        <v>481</v>
      </c>
      <c r="N55" s="130">
        <v>14.5</v>
      </c>
      <c r="O55" s="130">
        <v>533</v>
      </c>
      <c r="P55" s="130">
        <v>1285</v>
      </c>
      <c r="Q55" s="130">
        <v>16</v>
      </c>
      <c r="R55" s="130">
        <v>1466</v>
      </c>
      <c r="S55" s="130">
        <v>326</v>
      </c>
      <c r="T55" s="130">
        <v>90</v>
      </c>
      <c r="U55" s="130">
        <v>330</v>
      </c>
      <c r="V55" s="130">
        <v>150</v>
      </c>
      <c r="W55" s="130">
        <v>448</v>
      </c>
      <c r="X55" s="130">
        <v>1426</v>
      </c>
      <c r="Y55" s="130">
        <v>666</v>
      </c>
    </row>
    <row r="56" spans="1:25" s="9" customFormat="1" ht="29.25" customHeight="1" hidden="1">
      <c r="A56" s="7" t="s">
        <v>42</v>
      </c>
      <c r="B56" s="57"/>
      <c r="C56" s="11"/>
      <c r="D56" s="74">
        <f>SUM(E56:Y56)</f>
        <v>850</v>
      </c>
      <c r="E56" s="130">
        <v>7</v>
      </c>
      <c r="F56" s="130">
        <v>50</v>
      </c>
      <c r="G56" s="130">
        <v>95</v>
      </c>
      <c r="H56" s="130">
        <v>10</v>
      </c>
      <c r="I56" s="130">
        <v>11</v>
      </c>
      <c r="J56" s="130">
        <v>15</v>
      </c>
      <c r="K56" s="130">
        <v>35</v>
      </c>
      <c r="L56" s="130">
        <v>162</v>
      </c>
      <c r="M56" s="130">
        <v>30</v>
      </c>
      <c r="N56" s="130">
        <v>0</v>
      </c>
      <c r="O56" s="130">
        <v>20</v>
      </c>
      <c r="P56" s="130">
        <v>90</v>
      </c>
      <c r="Q56" s="130">
        <v>0</v>
      </c>
      <c r="R56" s="130">
        <v>20</v>
      </c>
      <c r="S56" s="130">
        <v>28</v>
      </c>
      <c r="T56" s="130">
        <v>30</v>
      </c>
      <c r="U56" s="130">
        <v>15</v>
      </c>
      <c r="V56" s="130">
        <v>0</v>
      </c>
      <c r="W56" s="130">
        <v>26</v>
      </c>
      <c r="X56" s="130">
        <v>170</v>
      </c>
      <c r="Y56" s="130">
        <v>36</v>
      </c>
    </row>
    <row r="57" spans="1:25" s="9" customFormat="1" ht="29.25" customHeight="1" hidden="1">
      <c r="A57" s="8" t="s">
        <v>43</v>
      </c>
      <c r="B57" s="62"/>
      <c r="C57" s="11">
        <v>691</v>
      </c>
      <c r="D57" s="74">
        <f>SUM(E57:Y57)</f>
        <v>1714</v>
      </c>
      <c r="E57" s="130">
        <v>14</v>
      </c>
      <c r="F57" s="130">
        <v>25</v>
      </c>
      <c r="G57" s="130">
        <v>427</v>
      </c>
      <c r="H57" s="130">
        <v>14</v>
      </c>
      <c r="I57" s="130">
        <v>25</v>
      </c>
      <c r="J57" s="130">
        <v>28</v>
      </c>
      <c r="K57" s="130">
        <v>50</v>
      </c>
      <c r="L57" s="130">
        <v>234</v>
      </c>
      <c r="M57" s="130">
        <v>27</v>
      </c>
      <c r="N57" s="130">
        <v>1</v>
      </c>
      <c r="O57" s="130">
        <v>25</v>
      </c>
      <c r="P57" s="130">
        <v>228</v>
      </c>
      <c r="Q57" s="130"/>
      <c r="R57" s="130">
        <v>40</v>
      </c>
      <c r="S57" s="130">
        <v>84</v>
      </c>
      <c r="T57" s="130">
        <v>18</v>
      </c>
      <c r="U57" s="130">
        <v>34</v>
      </c>
      <c r="V57" s="130">
        <v>18</v>
      </c>
      <c r="W57" s="130">
        <v>11</v>
      </c>
      <c r="X57" s="130">
        <v>346</v>
      </c>
      <c r="Y57" s="130">
        <v>65</v>
      </c>
    </row>
    <row r="58" spans="1:25" s="9" customFormat="1" ht="29.25" customHeight="1" hidden="1">
      <c r="A58" s="5" t="s">
        <v>21</v>
      </c>
      <c r="B58" s="5"/>
      <c r="C58" s="24" t="e">
        <f aca="true" t="shared" si="20" ref="C58:M58">C57/C56</f>
        <v>#DIV/0!</v>
      </c>
      <c r="D58" s="77">
        <f t="shared" si="20"/>
        <v>2.0164705882352942</v>
      </c>
      <c r="E58" s="120">
        <f t="shared" si="20"/>
        <v>2</v>
      </c>
      <c r="F58" s="120">
        <f t="shared" si="20"/>
        <v>0.5</v>
      </c>
      <c r="G58" s="120">
        <f t="shared" si="20"/>
        <v>4.494736842105263</v>
      </c>
      <c r="H58" s="120">
        <f t="shared" si="20"/>
        <v>1.4</v>
      </c>
      <c r="I58" s="120">
        <f t="shared" si="20"/>
        <v>2.272727272727273</v>
      </c>
      <c r="J58" s="120">
        <f t="shared" si="20"/>
        <v>1.8666666666666667</v>
      </c>
      <c r="K58" s="120">
        <f t="shared" si="20"/>
        <v>1.4285714285714286</v>
      </c>
      <c r="L58" s="120">
        <f t="shared" si="20"/>
        <v>1.4444444444444444</v>
      </c>
      <c r="M58" s="120">
        <f t="shared" si="20"/>
        <v>0.9</v>
      </c>
      <c r="N58" s="120"/>
      <c r="O58" s="120">
        <f>O57/O56</f>
        <v>1.25</v>
      </c>
      <c r="P58" s="120">
        <f>P57/P56</f>
        <v>2.533333333333333</v>
      </c>
      <c r="Q58" s="120"/>
      <c r="R58" s="120">
        <f>R57/R56</f>
        <v>2</v>
      </c>
      <c r="S58" s="120">
        <f>S57/S56</f>
        <v>3</v>
      </c>
      <c r="T58" s="120">
        <f>T57/T56</f>
        <v>0.6</v>
      </c>
      <c r="U58" s="120">
        <f>U57/U56</f>
        <v>2.2666666666666666</v>
      </c>
      <c r="V58" s="120"/>
      <c r="W58" s="120">
        <f>W57/W56</f>
        <v>0.4230769230769231</v>
      </c>
      <c r="X58" s="120">
        <f>X57/X56</f>
        <v>2.0352941176470587</v>
      </c>
      <c r="Y58" s="120">
        <f>Y57/Y56</f>
        <v>1.8055555555555556</v>
      </c>
    </row>
    <row r="59" spans="1:25" s="9" customFormat="1" ht="24" customHeight="1" hidden="1">
      <c r="A59" s="5" t="s">
        <v>41</v>
      </c>
      <c r="B59" s="5"/>
      <c r="C59" s="11">
        <v>1206</v>
      </c>
      <c r="D59" s="74">
        <f>SUM(E59:Y59)</f>
        <v>1240</v>
      </c>
      <c r="E59" s="130"/>
      <c r="F59" s="130"/>
      <c r="G59" s="130">
        <v>801</v>
      </c>
      <c r="H59" s="130"/>
      <c r="I59" s="130"/>
      <c r="J59" s="130">
        <v>70</v>
      </c>
      <c r="K59" s="130"/>
      <c r="L59" s="130">
        <v>173</v>
      </c>
      <c r="M59" s="130"/>
      <c r="N59" s="130"/>
      <c r="O59" s="130"/>
      <c r="P59" s="130"/>
      <c r="Q59" s="130"/>
      <c r="R59" s="130"/>
      <c r="S59" s="130"/>
      <c r="T59" s="130"/>
      <c r="U59" s="130">
        <v>196</v>
      </c>
      <c r="V59" s="130"/>
      <c r="W59" s="130"/>
      <c r="X59" s="130"/>
      <c r="Y59" s="130"/>
    </row>
    <row r="60" spans="1:25" s="9" customFormat="1" ht="29.25" customHeight="1" hidden="1">
      <c r="A60" s="5" t="s">
        <v>44</v>
      </c>
      <c r="B60" s="5"/>
      <c r="C60" s="11">
        <v>18189</v>
      </c>
      <c r="D60" s="74">
        <f aca="true" t="shared" si="21" ref="D60:D68">SUM(E60:Y60)</f>
        <v>23287.77</v>
      </c>
      <c r="E60" s="105">
        <v>627</v>
      </c>
      <c r="F60" s="105">
        <v>1165</v>
      </c>
      <c r="G60" s="105">
        <v>2797</v>
      </c>
      <c r="H60" s="105">
        <v>1491</v>
      </c>
      <c r="I60" s="99">
        <v>510.27</v>
      </c>
      <c r="J60" s="99">
        <v>1378.5</v>
      </c>
      <c r="K60" s="105">
        <v>50</v>
      </c>
      <c r="L60" s="105">
        <v>2440</v>
      </c>
      <c r="M60" s="105">
        <v>61</v>
      </c>
      <c r="N60" s="105">
        <v>489</v>
      </c>
      <c r="O60" s="105">
        <v>119</v>
      </c>
      <c r="P60" s="105">
        <v>1777</v>
      </c>
      <c r="Q60" s="105">
        <v>1247</v>
      </c>
      <c r="R60" s="105">
        <v>393</v>
      </c>
      <c r="S60" s="105">
        <v>1638</v>
      </c>
      <c r="T60" s="105">
        <v>1530</v>
      </c>
      <c r="U60" s="105">
        <v>474</v>
      </c>
      <c r="V60" s="105">
        <v>60</v>
      </c>
      <c r="W60" s="105">
        <v>1091</v>
      </c>
      <c r="X60" s="105">
        <v>3753</v>
      </c>
      <c r="Y60" s="105">
        <v>197</v>
      </c>
    </row>
    <row r="61" spans="1:25" s="9" customFormat="1" ht="29.25" customHeight="1" hidden="1">
      <c r="A61" s="5" t="s">
        <v>131</v>
      </c>
      <c r="B61" s="5"/>
      <c r="C61" s="11"/>
      <c r="D61" s="74">
        <f t="shared" si="21"/>
        <v>12023</v>
      </c>
      <c r="E61" s="105"/>
      <c r="F61" s="105">
        <v>177</v>
      </c>
      <c r="G61" s="105">
        <v>56</v>
      </c>
      <c r="H61" s="105">
        <v>1140</v>
      </c>
      <c r="I61" s="105">
        <v>411</v>
      </c>
      <c r="J61" s="105">
        <v>577</v>
      </c>
      <c r="K61" s="105">
        <v>305</v>
      </c>
      <c r="L61" s="105">
        <v>581</v>
      </c>
      <c r="M61" s="105">
        <v>387</v>
      </c>
      <c r="N61" s="105">
        <v>6</v>
      </c>
      <c r="O61" s="105">
        <v>1212</v>
      </c>
      <c r="P61" s="105">
        <v>272</v>
      </c>
      <c r="Q61" s="105">
        <v>1061</v>
      </c>
      <c r="R61" s="105">
        <v>973</v>
      </c>
      <c r="S61" s="105">
        <v>699</v>
      </c>
      <c r="T61" s="105">
        <v>547</v>
      </c>
      <c r="U61" s="105">
        <v>424</v>
      </c>
      <c r="V61" s="105">
        <v>350</v>
      </c>
      <c r="W61" s="105">
        <v>1397</v>
      </c>
      <c r="X61" s="105">
        <v>717</v>
      </c>
      <c r="Y61" s="105">
        <v>731</v>
      </c>
    </row>
    <row r="62" spans="1:25" s="9" customFormat="1" ht="29.25" customHeight="1" hidden="1">
      <c r="A62" s="5" t="s">
        <v>102</v>
      </c>
      <c r="B62" s="5"/>
      <c r="C62" s="11">
        <v>30</v>
      </c>
      <c r="D62" s="74">
        <f t="shared" si="21"/>
        <v>22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>
        <v>22</v>
      </c>
      <c r="T62" s="105"/>
      <c r="U62" s="105"/>
      <c r="V62" s="105"/>
      <c r="W62" s="105"/>
      <c r="X62" s="105"/>
      <c r="Y62" s="105"/>
    </row>
    <row r="63" spans="1:25" s="9" customFormat="1" ht="29.25" customHeight="1" hidden="1">
      <c r="A63" s="5" t="s">
        <v>140</v>
      </c>
      <c r="B63" s="5"/>
      <c r="C63" s="11">
        <v>3654</v>
      </c>
      <c r="D63" s="74">
        <f t="shared" si="21"/>
        <v>7537</v>
      </c>
      <c r="E63" s="105"/>
      <c r="F63" s="105">
        <v>210</v>
      </c>
      <c r="G63" s="105">
        <v>585</v>
      </c>
      <c r="H63" s="105">
        <v>1019</v>
      </c>
      <c r="I63" s="105">
        <v>250</v>
      </c>
      <c r="J63" s="105">
        <v>353</v>
      </c>
      <c r="K63" s="105"/>
      <c r="L63" s="105">
        <v>230</v>
      </c>
      <c r="M63" s="105">
        <v>250</v>
      </c>
      <c r="N63" s="105">
        <v>250</v>
      </c>
      <c r="O63" s="105">
        <v>50</v>
      </c>
      <c r="P63" s="105">
        <v>385</v>
      </c>
      <c r="Q63" s="105">
        <v>481</v>
      </c>
      <c r="R63" s="105"/>
      <c r="S63" s="105">
        <v>63</v>
      </c>
      <c r="T63" s="105">
        <v>1340</v>
      </c>
      <c r="U63" s="105">
        <v>318</v>
      </c>
      <c r="V63" s="105"/>
      <c r="W63" s="105">
        <v>240</v>
      </c>
      <c r="X63" s="105">
        <v>1273</v>
      </c>
      <c r="Y63" s="105">
        <v>240</v>
      </c>
    </row>
    <row r="64" spans="1:25" s="9" customFormat="1" ht="29.25" customHeight="1" hidden="1">
      <c r="A64" s="5" t="s">
        <v>138</v>
      </c>
      <c r="B64" s="5"/>
      <c r="C64" s="11">
        <v>956</v>
      </c>
      <c r="D64" s="74">
        <f t="shared" si="21"/>
        <v>1170</v>
      </c>
      <c r="E64" s="105"/>
      <c r="F64" s="105"/>
      <c r="G64" s="105">
        <v>13</v>
      </c>
      <c r="H64" s="105"/>
      <c r="I64" s="105">
        <v>50</v>
      </c>
      <c r="J64" s="105">
        <v>125</v>
      </c>
      <c r="K64" s="105"/>
      <c r="L64" s="105">
        <v>100</v>
      </c>
      <c r="M64" s="105"/>
      <c r="N64" s="105"/>
      <c r="O64" s="105">
        <v>320</v>
      </c>
      <c r="P64" s="105"/>
      <c r="Q64" s="105"/>
      <c r="R64" s="105">
        <v>270</v>
      </c>
      <c r="S64" s="105"/>
      <c r="T64" s="105" t="s">
        <v>46</v>
      </c>
      <c r="U64" s="105"/>
      <c r="V64" s="105"/>
      <c r="W64" s="105"/>
      <c r="X64" s="105">
        <v>292</v>
      </c>
      <c r="Y64" s="105"/>
    </row>
    <row r="65" spans="1:25" s="9" customFormat="1" ht="29.25" customHeight="1" hidden="1">
      <c r="A65" s="5" t="s">
        <v>47</v>
      </c>
      <c r="B65" s="5"/>
      <c r="C65" s="11">
        <v>166</v>
      </c>
      <c r="D65" s="74">
        <f t="shared" si="21"/>
        <v>32</v>
      </c>
      <c r="E65" s="105"/>
      <c r="F65" s="105"/>
      <c r="G65" s="105"/>
      <c r="H65" s="105">
        <v>7</v>
      </c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>
        <v>20</v>
      </c>
      <c r="V65" s="105"/>
      <c r="W65" s="105"/>
      <c r="X65" s="105">
        <v>5</v>
      </c>
      <c r="Y65" s="105"/>
    </row>
    <row r="66" spans="1:25" s="9" customFormat="1" ht="29.25" customHeight="1" hidden="1">
      <c r="A66" s="5" t="s">
        <v>45</v>
      </c>
      <c r="B66" s="5"/>
      <c r="C66" s="11">
        <v>129</v>
      </c>
      <c r="D66" s="74">
        <f t="shared" si="21"/>
        <v>91.3</v>
      </c>
      <c r="E66" s="105"/>
      <c r="F66" s="105"/>
      <c r="G66" s="105"/>
      <c r="H66" s="105">
        <v>20</v>
      </c>
      <c r="I66" s="105"/>
      <c r="J66" s="105"/>
      <c r="K66" s="105"/>
      <c r="L66" s="105"/>
      <c r="M66" s="105"/>
      <c r="N66" s="105"/>
      <c r="O66" s="105"/>
      <c r="P66" s="105">
        <v>4</v>
      </c>
      <c r="Q66" s="105"/>
      <c r="R66" s="105">
        <v>17.5</v>
      </c>
      <c r="S66" s="105">
        <v>9.8</v>
      </c>
      <c r="T66" s="105"/>
      <c r="U66" s="105"/>
      <c r="V66" s="105"/>
      <c r="W66" s="105">
        <v>40</v>
      </c>
      <c r="X66" s="105"/>
      <c r="Y66" s="105"/>
    </row>
    <row r="67" spans="1:25" ht="26.25" customHeight="1" hidden="1">
      <c r="A67" s="7" t="s">
        <v>50</v>
      </c>
      <c r="B67" s="57"/>
      <c r="C67" s="11"/>
      <c r="D67" s="74">
        <f t="shared" si="21"/>
        <v>0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33.75" customHeight="1" hidden="1">
      <c r="A68" s="8" t="s">
        <v>51</v>
      </c>
      <c r="B68" s="62"/>
      <c r="C68" s="11">
        <v>149</v>
      </c>
      <c r="D68" s="74">
        <f t="shared" si="21"/>
        <v>103</v>
      </c>
      <c r="E68" s="105"/>
      <c r="F68" s="105">
        <v>6</v>
      </c>
      <c r="G68" s="105"/>
      <c r="H68" s="105">
        <v>20</v>
      </c>
      <c r="I68" s="105"/>
      <c r="J68" s="105"/>
      <c r="K68" s="105"/>
      <c r="L68" s="105"/>
      <c r="M68" s="105"/>
      <c r="N68" s="105">
        <v>6</v>
      </c>
      <c r="O68" s="105"/>
      <c r="P68" s="105">
        <v>4</v>
      </c>
      <c r="Q68" s="105"/>
      <c r="R68" s="105">
        <v>20</v>
      </c>
      <c r="S68" s="105">
        <v>12</v>
      </c>
      <c r="T68" s="105"/>
      <c r="U68" s="105"/>
      <c r="V68" s="105"/>
      <c r="W68" s="105">
        <v>35</v>
      </c>
      <c r="X68" s="105"/>
      <c r="Y68" s="105"/>
    </row>
    <row r="69" spans="1:25" ht="31.5" customHeight="1" hidden="1">
      <c r="A69" s="13" t="s">
        <v>21</v>
      </c>
      <c r="B69" s="13"/>
      <c r="C69" s="24"/>
      <c r="D69" s="77" t="e">
        <f>D68/D67</f>
        <v>#DIV/0!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1:25" ht="7.5" customHeight="1" hidden="1">
      <c r="A70" s="13"/>
      <c r="B70" s="58"/>
      <c r="C70" s="89"/>
      <c r="D70" s="77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1:25" s="22" customFormat="1" ht="29.25" customHeight="1" hidden="1" outlineLevel="1">
      <c r="A71" s="7" t="s">
        <v>63</v>
      </c>
      <c r="B71" s="15">
        <v>265235</v>
      </c>
      <c r="C71" s="15">
        <v>255032</v>
      </c>
      <c r="D71" s="87">
        <v>273613</v>
      </c>
      <c r="E71" s="113">
        <v>16353</v>
      </c>
      <c r="F71" s="113">
        <v>8459</v>
      </c>
      <c r="G71" s="113">
        <v>17622</v>
      </c>
      <c r="H71" s="113">
        <v>14806</v>
      </c>
      <c r="I71" s="113">
        <v>8410</v>
      </c>
      <c r="J71" s="113">
        <v>13990</v>
      </c>
      <c r="K71" s="113">
        <v>11012</v>
      </c>
      <c r="L71" s="113">
        <v>14634</v>
      </c>
      <c r="M71" s="113">
        <v>12230</v>
      </c>
      <c r="N71" s="113">
        <v>6237</v>
      </c>
      <c r="O71" s="113">
        <v>7746</v>
      </c>
      <c r="P71" s="113">
        <v>15371</v>
      </c>
      <c r="Q71" s="113">
        <v>17558</v>
      </c>
      <c r="R71" s="113">
        <v>15813</v>
      </c>
      <c r="S71" s="113">
        <v>17680</v>
      </c>
      <c r="T71" s="113">
        <v>13879</v>
      </c>
      <c r="U71" s="113">
        <v>11674</v>
      </c>
      <c r="V71" s="113">
        <v>4326</v>
      </c>
      <c r="W71" s="113">
        <v>13517</v>
      </c>
      <c r="X71" s="113">
        <v>19165</v>
      </c>
      <c r="Y71" s="113">
        <v>13132</v>
      </c>
    </row>
    <row r="72" spans="1:25" s="22" customFormat="1" ht="24.75" customHeight="1" hidden="1" outlineLevel="1">
      <c r="A72" s="7" t="s">
        <v>86</v>
      </c>
      <c r="B72" s="25">
        <v>822</v>
      </c>
      <c r="C72" s="25">
        <v>132711</v>
      </c>
      <c r="D72" s="64">
        <f aca="true" t="shared" si="22" ref="D72:D77">SUM(E72:Y72)</f>
        <v>10840</v>
      </c>
      <c r="E72" s="113">
        <v>1124</v>
      </c>
      <c r="F72" s="113"/>
      <c r="G72" s="113">
        <v>1320</v>
      </c>
      <c r="H72" s="113">
        <v>55</v>
      </c>
      <c r="I72" s="113">
        <v>1307</v>
      </c>
      <c r="J72" s="131"/>
      <c r="K72" s="113">
        <v>871</v>
      </c>
      <c r="L72" s="113">
        <v>2565</v>
      </c>
      <c r="M72" s="113"/>
      <c r="N72" s="113"/>
      <c r="O72" s="113"/>
      <c r="P72" s="113"/>
      <c r="Q72" s="113"/>
      <c r="R72" s="113"/>
      <c r="S72" s="113"/>
      <c r="T72" s="113">
        <v>645</v>
      </c>
      <c r="U72" s="113"/>
      <c r="V72" s="113"/>
      <c r="W72" s="113"/>
      <c r="X72" s="113">
        <v>2953</v>
      </c>
      <c r="Y72" s="113"/>
    </row>
    <row r="73" spans="1:25" s="22" customFormat="1" ht="22.5" customHeight="1" hidden="1" outlineLevel="1">
      <c r="A73" s="7" t="s">
        <v>85</v>
      </c>
      <c r="B73" s="25">
        <v>17906</v>
      </c>
      <c r="C73" s="25"/>
      <c r="D73" s="64">
        <f t="shared" si="22"/>
        <v>16812</v>
      </c>
      <c r="E73" s="113">
        <v>820</v>
      </c>
      <c r="F73" s="113"/>
      <c r="G73" s="132" t="s">
        <v>46</v>
      </c>
      <c r="H73" s="113">
        <v>1649</v>
      </c>
      <c r="I73" s="113"/>
      <c r="J73" s="113">
        <v>1240</v>
      </c>
      <c r="K73" s="113">
        <v>183</v>
      </c>
      <c r="L73" s="113"/>
      <c r="M73" s="113">
        <v>559</v>
      </c>
      <c r="N73" s="113">
        <v>380</v>
      </c>
      <c r="O73" s="113"/>
      <c r="P73" s="113">
        <v>411</v>
      </c>
      <c r="Q73" s="113">
        <v>832</v>
      </c>
      <c r="R73" s="113">
        <v>854</v>
      </c>
      <c r="S73" s="113">
        <v>793</v>
      </c>
      <c r="T73" s="113">
        <v>2281</v>
      </c>
      <c r="U73" s="113">
        <v>1956</v>
      </c>
      <c r="V73" s="113">
        <v>1233</v>
      </c>
      <c r="W73" s="113"/>
      <c r="X73" s="113">
        <v>315</v>
      </c>
      <c r="Y73" s="131">
        <v>3306</v>
      </c>
    </row>
    <row r="74" spans="1:25" s="22" customFormat="1" ht="45" customHeight="1" hidden="1" outlineLevel="1">
      <c r="A74" s="7" t="s">
        <v>87</v>
      </c>
      <c r="B74" s="11"/>
      <c r="C74" s="11"/>
      <c r="D74" s="87">
        <f t="shared" si="22"/>
        <v>0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1:25" s="22" customFormat="1" ht="22.5" customHeight="1" hidden="1" outlineLevel="1">
      <c r="A75" s="7" t="s">
        <v>88</v>
      </c>
      <c r="B75" s="11"/>
      <c r="C75" s="11"/>
      <c r="D75" s="87">
        <f t="shared" si="22"/>
        <v>0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1:25" s="22" customFormat="1" ht="28.5" customHeight="1" hidden="1" outlineLevel="1">
      <c r="A76" s="7" t="s">
        <v>84</v>
      </c>
      <c r="B76" s="11">
        <f>B71-B72-B73</f>
        <v>246507</v>
      </c>
      <c r="C76" s="11">
        <f>C71-C72-C73</f>
        <v>122321</v>
      </c>
      <c r="D76" s="78">
        <f t="shared" si="22"/>
        <v>245962</v>
      </c>
      <c r="E76" s="132">
        <f>E71-E72-E73</f>
        <v>14409</v>
      </c>
      <c r="F76" s="132">
        <f aca="true" t="shared" si="23" ref="F76:Y76">F71-F72-F73</f>
        <v>8459</v>
      </c>
      <c r="G76" s="133">
        <v>16302</v>
      </c>
      <c r="H76" s="132">
        <f t="shared" si="23"/>
        <v>13102</v>
      </c>
      <c r="I76" s="132">
        <f t="shared" si="23"/>
        <v>7103</v>
      </c>
      <c r="J76" s="132">
        <f t="shared" si="23"/>
        <v>12750</v>
      </c>
      <c r="K76" s="132">
        <f t="shared" si="23"/>
        <v>9958</v>
      </c>
      <c r="L76" s="132">
        <f t="shared" si="23"/>
        <v>12069</v>
      </c>
      <c r="M76" s="132">
        <f t="shared" si="23"/>
        <v>11671</v>
      </c>
      <c r="N76" s="132">
        <f t="shared" si="23"/>
        <v>5857</v>
      </c>
      <c r="O76" s="132">
        <f t="shared" si="23"/>
        <v>7746</v>
      </c>
      <c r="P76" s="132">
        <f t="shared" si="23"/>
        <v>14960</v>
      </c>
      <c r="Q76" s="132">
        <f t="shared" si="23"/>
        <v>16726</v>
      </c>
      <c r="R76" s="132">
        <f t="shared" si="23"/>
        <v>14959</v>
      </c>
      <c r="S76" s="132">
        <f t="shared" si="23"/>
        <v>16887</v>
      </c>
      <c r="T76" s="132">
        <f t="shared" si="23"/>
        <v>10953</v>
      </c>
      <c r="U76" s="132">
        <f t="shared" si="23"/>
        <v>9718</v>
      </c>
      <c r="V76" s="132">
        <f t="shared" si="23"/>
        <v>3093</v>
      </c>
      <c r="W76" s="132">
        <f t="shared" si="23"/>
        <v>13517</v>
      </c>
      <c r="X76" s="132">
        <f t="shared" si="23"/>
        <v>15897</v>
      </c>
      <c r="Y76" s="132">
        <f t="shared" si="23"/>
        <v>9826</v>
      </c>
    </row>
    <row r="77" spans="1:25" s="67" customFormat="1" ht="43.5" customHeight="1" hidden="1" outlineLevel="1">
      <c r="A77" s="83" t="s">
        <v>64</v>
      </c>
      <c r="B77" s="74">
        <v>246507</v>
      </c>
      <c r="C77" s="11">
        <v>122321</v>
      </c>
      <c r="D77" s="78">
        <f t="shared" si="22"/>
        <v>245562</v>
      </c>
      <c r="E77" s="113">
        <v>14337</v>
      </c>
      <c r="F77" s="113">
        <v>8423</v>
      </c>
      <c r="G77" s="131">
        <v>16302</v>
      </c>
      <c r="H77" s="113">
        <v>13102</v>
      </c>
      <c r="I77" s="113">
        <v>7103</v>
      </c>
      <c r="J77" s="113">
        <v>12750</v>
      </c>
      <c r="K77" s="113">
        <v>9958</v>
      </c>
      <c r="L77" s="113">
        <v>12069</v>
      </c>
      <c r="M77" s="113">
        <v>11578</v>
      </c>
      <c r="N77" s="113">
        <v>5857</v>
      </c>
      <c r="O77" s="113">
        <v>7746</v>
      </c>
      <c r="P77" s="113">
        <v>14960</v>
      </c>
      <c r="Q77" s="113">
        <v>16726</v>
      </c>
      <c r="R77" s="113">
        <v>14959</v>
      </c>
      <c r="S77" s="113">
        <v>16805</v>
      </c>
      <c r="T77" s="113">
        <v>10923</v>
      </c>
      <c r="U77" s="113">
        <v>9718</v>
      </c>
      <c r="V77" s="113">
        <v>3093</v>
      </c>
      <c r="W77" s="113">
        <v>13430</v>
      </c>
      <c r="X77" s="113">
        <v>15897</v>
      </c>
      <c r="Y77" s="113">
        <v>9826</v>
      </c>
    </row>
    <row r="78" spans="1:25" s="85" customFormat="1" ht="22.5" customHeight="1" hidden="1" outlineLevel="1">
      <c r="A78" s="84" t="s">
        <v>111</v>
      </c>
      <c r="B78" s="77">
        <f aca="true" t="shared" si="24" ref="B78:Y78">B77/B76</f>
        <v>1</v>
      </c>
      <c r="C78" s="24">
        <f t="shared" si="24"/>
        <v>1</v>
      </c>
      <c r="D78" s="77">
        <f>D77/D76</f>
        <v>0.9983737325277888</v>
      </c>
      <c r="E78" s="120">
        <f t="shared" si="24"/>
        <v>0.9950031230480949</v>
      </c>
      <c r="F78" s="120">
        <f t="shared" si="24"/>
        <v>0.9957441777987942</v>
      </c>
      <c r="G78" s="120">
        <f t="shared" si="24"/>
        <v>1</v>
      </c>
      <c r="H78" s="120">
        <f t="shared" si="24"/>
        <v>1</v>
      </c>
      <c r="I78" s="120">
        <f t="shared" si="24"/>
        <v>1</v>
      </c>
      <c r="J78" s="120">
        <f t="shared" si="24"/>
        <v>1</v>
      </c>
      <c r="K78" s="120">
        <f t="shared" si="24"/>
        <v>1</v>
      </c>
      <c r="L78" s="120">
        <f t="shared" si="24"/>
        <v>1</v>
      </c>
      <c r="M78" s="120">
        <f t="shared" si="24"/>
        <v>0.9920315311455745</v>
      </c>
      <c r="N78" s="120">
        <f t="shared" si="24"/>
        <v>1</v>
      </c>
      <c r="O78" s="120">
        <f t="shared" si="24"/>
        <v>1</v>
      </c>
      <c r="P78" s="120">
        <f t="shared" si="24"/>
        <v>1</v>
      </c>
      <c r="Q78" s="120">
        <f t="shared" si="24"/>
        <v>1</v>
      </c>
      <c r="R78" s="120">
        <f t="shared" si="24"/>
        <v>1</v>
      </c>
      <c r="S78" s="120">
        <f t="shared" si="24"/>
        <v>0.9951441937585125</v>
      </c>
      <c r="T78" s="120">
        <f t="shared" si="24"/>
        <v>0.997261024376883</v>
      </c>
      <c r="U78" s="120">
        <f t="shared" si="24"/>
        <v>1</v>
      </c>
      <c r="V78" s="120">
        <f t="shared" si="24"/>
        <v>1</v>
      </c>
      <c r="W78" s="120">
        <f t="shared" si="24"/>
        <v>0.9935636605755716</v>
      </c>
      <c r="X78" s="120">
        <f t="shared" si="24"/>
        <v>1</v>
      </c>
      <c r="Y78" s="120">
        <f t="shared" si="24"/>
        <v>1</v>
      </c>
    </row>
    <row r="79" spans="1:25" s="67" customFormat="1" ht="24" customHeight="1" hidden="1" outlineLevel="1">
      <c r="A79" s="63" t="s">
        <v>70</v>
      </c>
      <c r="B79" s="64">
        <v>92009</v>
      </c>
      <c r="C79" s="25"/>
      <c r="D79" s="64">
        <f>SUM(E79:Y79)</f>
        <v>113741</v>
      </c>
      <c r="E79" s="113">
        <v>7194</v>
      </c>
      <c r="F79" s="113">
        <v>3762</v>
      </c>
      <c r="G79" s="113">
        <v>8253</v>
      </c>
      <c r="H79" s="113">
        <v>4610</v>
      </c>
      <c r="I79" s="113">
        <v>1437</v>
      </c>
      <c r="J79" s="113">
        <v>6590</v>
      </c>
      <c r="K79" s="113">
        <v>5065</v>
      </c>
      <c r="L79" s="113">
        <v>6344</v>
      </c>
      <c r="M79" s="113">
        <v>4422</v>
      </c>
      <c r="N79" s="113">
        <v>2814</v>
      </c>
      <c r="O79" s="113">
        <v>4943</v>
      </c>
      <c r="P79" s="113">
        <v>6441</v>
      </c>
      <c r="Q79" s="113">
        <v>10033</v>
      </c>
      <c r="R79" s="113">
        <v>6114</v>
      </c>
      <c r="S79" s="113">
        <v>9698</v>
      </c>
      <c r="T79" s="113">
        <v>3996</v>
      </c>
      <c r="U79" s="113">
        <v>5131</v>
      </c>
      <c r="V79" s="113">
        <v>1353</v>
      </c>
      <c r="W79" s="113">
        <v>6371</v>
      </c>
      <c r="X79" s="113">
        <v>4795</v>
      </c>
      <c r="Y79" s="113">
        <v>4375</v>
      </c>
    </row>
    <row r="80" spans="1:25" s="67" customFormat="1" ht="22.5" customHeight="1" hidden="1" outlineLevel="1">
      <c r="A80" s="63" t="s">
        <v>68</v>
      </c>
      <c r="B80" s="64">
        <v>67318</v>
      </c>
      <c r="C80" s="25"/>
      <c r="D80" s="64">
        <f>SUM(E80:Y80)</f>
        <v>65908</v>
      </c>
      <c r="E80" s="113">
        <v>3000</v>
      </c>
      <c r="F80" s="113">
        <v>2849</v>
      </c>
      <c r="G80" s="113">
        <v>5028</v>
      </c>
      <c r="H80" s="113">
        <v>5050</v>
      </c>
      <c r="I80" s="113"/>
      <c r="J80" s="113">
        <v>4200</v>
      </c>
      <c r="K80" s="113">
        <v>2734</v>
      </c>
      <c r="L80" s="113">
        <v>3321</v>
      </c>
      <c r="M80" s="113">
        <v>4278</v>
      </c>
      <c r="N80" s="113">
        <v>1581</v>
      </c>
      <c r="O80" s="113">
        <v>1176</v>
      </c>
      <c r="P80" s="113">
        <v>5141</v>
      </c>
      <c r="Q80" s="113">
        <v>4086</v>
      </c>
      <c r="R80" s="113">
        <v>2530</v>
      </c>
      <c r="S80" s="113">
        <v>4773</v>
      </c>
      <c r="T80" s="113">
        <v>3286</v>
      </c>
      <c r="U80" s="113">
        <v>2282</v>
      </c>
      <c r="V80" s="113">
        <v>653</v>
      </c>
      <c r="W80" s="113">
        <v>3207</v>
      </c>
      <c r="X80" s="113">
        <v>4683</v>
      </c>
      <c r="Y80" s="113">
        <v>2050</v>
      </c>
    </row>
    <row r="81" spans="1:25" s="67" customFormat="1" ht="22.5" customHeight="1" hidden="1" outlineLevel="1">
      <c r="A81" s="63" t="s">
        <v>65</v>
      </c>
      <c r="B81" s="65"/>
      <c r="C81" s="25"/>
      <c r="D81" s="78">
        <f>SUM(E81:Y81)</f>
        <v>422</v>
      </c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>
        <v>422</v>
      </c>
      <c r="V81" s="113"/>
      <c r="W81" s="113"/>
      <c r="X81" s="113"/>
      <c r="Y81" s="113"/>
    </row>
    <row r="82" spans="1:25" s="85" customFormat="1" ht="22.5" customHeight="1" hidden="1" outlineLevel="1">
      <c r="A82" s="84" t="s">
        <v>170</v>
      </c>
      <c r="B82" s="78"/>
      <c r="C82" s="23"/>
      <c r="D82" s="78">
        <f>SUM(E82:Y82)</f>
        <v>0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spans="1:25" s="67" customFormat="1" ht="26.25" customHeight="1" hidden="1" outlineLevel="1">
      <c r="A83" s="83" t="s">
        <v>66</v>
      </c>
      <c r="B83" s="74">
        <v>246507</v>
      </c>
      <c r="C83" s="11">
        <v>122321</v>
      </c>
      <c r="D83" s="78">
        <f>SUM(E83:Y83)</f>
        <v>245524</v>
      </c>
      <c r="E83" s="105">
        <v>14337</v>
      </c>
      <c r="F83" s="105">
        <v>8423</v>
      </c>
      <c r="G83" s="105">
        <v>16302</v>
      </c>
      <c r="H83" s="105">
        <v>13102</v>
      </c>
      <c r="I83" s="105">
        <v>7103</v>
      </c>
      <c r="J83" s="105">
        <v>12750</v>
      </c>
      <c r="K83" s="105">
        <v>9946</v>
      </c>
      <c r="L83" s="105">
        <v>12069</v>
      </c>
      <c r="M83" s="105">
        <v>11578</v>
      </c>
      <c r="N83" s="105">
        <v>5857</v>
      </c>
      <c r="O83" s="105">
        <v>7746</v>
      </c>
      <c r="P83" s="105">
        <v>14960</v>
      </c>
      <c r="Q83" s="105">
        <v>16726</v>
      </c>
      <c r="R83" s="105">
        <v>14959</v>
      </c>
      <c r="S83" s="105">
        <v>16805</v>
      </c>
      <c r="T83" s="105">
        <v>10897</v>
      </c>
      <c r="U83" s="105">
        <v>9718</v>
      </c>
      <c r="V83" s="105">
        <v>3093</v>
      </c>
      <c r="W83" s="105">
        <v>13430</v>
      </c>
      <c r="X83" s="105">
        <v>15897</v>
      </c>
      <c r="Y83" s="105">
        <v>9826</v>
      </c>
    </row>
    <row r="84" spans="1:25" s="67" customFormat="1" ht="24.75" customHeight="1" hidden="1" outlineLevel="1">
      <c r="A84" s="84" t="s">
        <v>111</v>
      </c>
      <c r="B84" s="77"/>
      <c r="C84" s="24"/>
      <c r="D84" s="77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5" s="67" customFormat="1" ht="22.5" customHeight="1" hidden="1" outlineLevel="1">
      <c r="A85" s="63" t="s">
        <v>70</v>
      </c>
      <c r="B85" s="64">
        <v>91965</v>
      </c>
      <c r="C85" s="25"/>
      <c r="D85" s="64">
        <f aca="true" t="shared" si="25" ref="D85:D90">SUM(E85:Y85)</f>
        <v>113445</v>
      </c>
      <c r="E85" s="105">
        <v>7194</v>
      </c>
      <c r="F85" s="105">
        <v>3762</v>
      </c>
      <c r="G85" s="105">
        <v>8253</v>
      </c>
      <c r="H85" s="105">
        <v>4610</v>
      </c>
      <c r="I85" s="105">
        <v>1337</v>
      </c>
      <c r="J85" s="105">
        <v>6590</v>
      </c>
      <c r="K85" s="105">
        <v>5065</v>
      </c>
      <c r="L85" s="105">
        <v>6344</v>
      </c>
      <c r="M85" s="105">
        <v>4422</v>
      </c>
      <c r="N85" s="105">
        <v>2814</v>
      </c>
      <c r="O85" s="105">
        <v>4943</v>
      </c>
      <c r="P85" s="105">
        <v>6441</v>
      </c>
      <c r="Q85" s="105">
        <v>10033</v>
      </c>
      <c r="R85" s="105">
        <v>6114</v>
      </c>
      <c r="S85" s="105">
        <v>9698</v>
      </c>
      <c r="T85" s="105">
        <v>3996</v>
      </c>
      <c r="U85" s="105">
        <v>5131</v>
      </c>
      <c r="V85" s="105">
        <v>1353</v>
      </c>
      <c r="W85" s="105">
        <v>6371</v>
      </c>
      <c r="X85" s="105">
        <v>4599</v>
      </c>
      <c r="Y85" s="105">
        <v>4375</v>
      </c>
    </row>
    <row r="86" spans="1:25" s="67" customFormat="1" ht="22.5" customHeight="1" hidden="1" outlineLevel="1">
      <c r="A86" s="63" t="s">
        <v>68</v>
      </c>
      <c r="B86" s="64">
        <v>67225</v>
      </c>
      <c r="C86" s="25"/>
      <c r="D86" s="64">
        <f t="shared" si="25"/>
        <v>65660</v>
      </c>
      <c r="E86" s="105">
        <v>3000</v>
      </c>
      <c r="F86" s="105">
        <v>2849</v>
      </c>
      <c r="G86" s="105">
        <v>5028</v>
      </c>
      <c r="H86" s="105">
        <v>5050</v>
      </c>
      <c r="I86" s="105"/>
      <c r="J86" s="105">
        <v>4200</v>
      </c>
      <c r="K86" s="105">
        <v>2734</v>
      </c>
      <c r="L86" s="105">
        <v>3321</v>
      </c>
      <c r="M86" s="105">
        <v>4238</v>
      </c>
      <c r="N86" s="105">
        <v>1581</v>
      </c>
      <c r="O86" s="105">
        <v>1176</v>
      </c>
      <c r="P86" s="105">
        <v>5141</v>
      </c>
      <c r="Q86" s="105">
        <v>4086</v>
      </c>
      <c r="R86" s="105">
        <v>2530</v>
      </c>
      <c r="S86" s="105">
        <v>4773</v>
      </c>
      <c r="T86" s="105">
        <v>3286</v>
      </c>
      <c r="U86" s="105">
        <v>2282</v>
      </c>
      <c r="V86" s="105">
        <v>653</v>
      </c>
      <c r="W86" s="105">
        <v>3207</v>
      </c>
      <c r="X86" s="105">
        <v>4475</v>
      </c>
      <c r="Y86" s="105">
        <v>2050</v>
      </c>
    </row>
    <row r="87" spans="1:25" s="22" customFormat="1" ht="25.5" customHeight="1" hidden="1" outlineLevel="1">
      <c r="A87" s="7" t="s">
        <v>65</v>
      </c>
      <c r="B87" s="25"/>
      <c r="C87" s="25"/>
      <c r="D87" s="64">
        <f t="shared" si="25"/>
        <v>422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>
        <v>422</v>
      </c>
      <c r="V87" s="105"/>
      <c r="W87" s="105"/>
      <c r="X87" s="105"/>
      <c r="Y87" s="105"/>
    </row>
    <row r="88" spans="1:25" s="22" customFormat="1" ht="28.5" customHeight="1" outlineLevel="1">
      <c r="A88" s="8" t="s">
        <v>67</v>
      </c>
      <c r="B88" s="11">
        <v>582754</v>
      </c>
      <c r="C88" s="11">
        <v>133473</v>
      </c>
      <c r="D88" s="78">
        <f t="shared" si="25"/>
        <v>604482</v>
      </c>
      <c r="E88" s="105">
        <v>26650</v>
      </c>
      <c r="F88" s="105">
        <v>19372</v>
      </c>
      <c r="G88" s="99">
        <v>43563</v>
      </c>
      <c r="H88" s="105">
        <v>40009</v>
      </c>
      <c r="I88" s="105">
        <v>15248</v>
      </c>
      <c r="J88" s="105">
        <v>30786</v>
      </c>
      <c r="K88" s="105">
        <v>23730</v>
      </c>
      <c r="L88" s="105">
        <v>36282</v>
      </c>
      <c r="M88" s="105">
        <v>26510</v>
      </c>
      <c r="N88" s="105">
        <v>13349</v>
      </c>
      <c r="O88" s="105">
        <v>18605</v>
      </c>
      <c r="P88" s="105">
        <v>35990</v>
      </c>
      <c r="Q88" s="105">
        <v>40472</v>
      </c>
      <c r="R88" s="105">
        <v>40465</v>
      </c>
      <c r="S88" s="105">
        <v>39300</v>
      </c>
      <c r="T88" s="105">
        <v>27804</v>
      </c>
      <c r="U88" s="105">
        <v>23716</v>
      </c>
      <c r="V88" s="105">
        <v>5862</v>
      </c>
      <c r="W88" s="105">
        <v>31884</v>
      </c>
      <c r="X88" s="105">
        <v>43235</v>
      </c>
      <c r="Y88" s="105">
        <v>21650</v>
      </c>
    </row>
    <row r="89" spans="1:25" s="22" customFormat="1" ht="27" customHeight="1" hidden="1" outlineLevel="1">
      <c r="A89" s="7" t="s">
        <v>70</v>
      </c>
      <c r="B89" s="17">
        <v>229547</v>
      </c>
      <c r="C89" s="17">
        <v>56458</v>
      </c>
      <c r="D89" s="64">
        <f t="shared" si="25"/>
        <v>282535</v>
      </c>
      <c r="E89" s="105">
        <v>14892</v>
      </c>
      <c r="F89" s="105">
        <v>8843</v>
      </c>
      <c r="G89" s="105">
        <v>22419</v>
      </c>
      <c r="H89" s="105">
        <v>14120</v>
      </c>
      <c r="I89" s="105">
        <v>2941</v>
      </c>
      <c r="J89" s="105">
        <v>16375</v>
      </c>
      <c r="K89" s="105">
        <v>12561</v>
      </c>
      <c r="L89" s="105">
        <v>18493</v>
      </c>
      <c r="M89" s="105">
        <v>10727</v>
      </c>
      <c r="N89" s="105">
        <v>5742</v>
      </c>
      <c r="O89" s="105">
        <v>11698</v>
      </c>
      <c r="P89" s="105">
        <v>16131</v>
      </c>
      <c r="Q89" s="105">
        <v>25757</v>
      </c>
      <c r="R89" s="105">
        <v>16500</v>
      </c>
      <c r="S89" s="105">
        <v>21500</v>
      </c>
      <c r="T89" s="105">
        <v>10154</v>
      </c>
      <c r="U89" s="105">
        <v>12622</v>
      </c>
      <c r="V89" s="105">
        <v>2480</v>
      </c>
      <c r="W89" s="105">
        <v>17302</v>
      </c>
      <c r="X89" s="105">
        <v>11438</v>
      </c>
      <c r="Y89" s="105">
        <v>9840</v>
      </c>
    </row>
    <row r="90" spans="1:25" s="22" customFormat="1" ht="27" customHeight="1" hidden="1" outlineLevel="1">
      <c r="A90" s="7" t="s">
        <v>68</v>
      </c>
      <c r="B90" s="17">
        <v>160023</v>
      </c>
      <c r="C90" s="17">
        <v>36791</v>
      </c>
      <c r="D90" s="64">
        <f t="shared" si="25"/>
        <v>160495</v>
      </c>
      <c r="E90" s="105">
        <v>5460</v>
      </c>
      <c r="F90" s="105">
        <v>6837</v>
      </c>
      <c r="G90" s="105">
        <v>13575</v>
      </c>
      <c r="H90" s="105">
        <v>15230</v>
      </c>
      <c r="I90" s="105"/>
      <c r="J90" s="105">
        <v>8100</v>
      </c>
      <c r="K90" s="105">
        <v>7082</v>
      </c>
      <c r="L90" s="105">
        <v>10192</v>
      </c>
      <c r="M90" s="105">
        <v>9174</v>
      </c>
      <c r="N90" s="105">
        <v>2885</v>
      </c>
      <c r="O90" s="105">
        <v>3162</v>
      </c>
      <c r="P90" s="105">
        <v>12260</v>
      </c>
      <c r="Q90" s="105">
        <v>8992</v>
      </c>
      <c r="R90" s="105">
        <v>6578</v>
      </c>
      <c r="S90" s="105">
        <v>10700</v>
      </c>
      <c r="T90" s="105">
        <v>8134</v>
      </c>
      <c r="U90" s="105">
        <v>5545</v>
      </c>
      <c r="V90" s="105">
        <v>1114</v>
      </c>
      <c r="W90" s="105">
        <v>7604</v>
      </c>
      <c r="X90" s="105">
        <v>12951</v>
      </c>
      <c r="Y90" s="105">
        <v>4920</v>
      </c>
    </row>
    <row r="91" spans="1:25" s="22" customFormat="1" ht="27" customHeight="1" hidden="1" outlineLevel="1">
      <c r="A91" s="7" t="s">
        <v>65</v>
      </c>
      <c r="B91" s="25"/>
      <c r="C91" s="25"/>
      <c r="D91" s="78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>
        <v>165</v>
      </c>
      <c r="V91" s="105"/>
      <c r="W91" s="105"/>
      <c r="X91" s="105"/>
      <c r="Y91" s="105"/>
    </row>
    <row r="92" spans="1:25" s="22" customFormat="1" ht="27" customHeight="1" outlineLevel="1">
      <c r="A92" s="8" t="s">
        <v>74</v>
      </c>
      <c r="B92" s="26">
        <f aca="true" t="shared" si="26" ref="B92:Y92">B88/B83*10</f>
        <v>23.640464570985813</v>
      </c>
      <c r="C92" s="26">
        <f t="shared" si="26"/>
        <v>10.91169954464074</v>
      </c>
      <c r="D92" s="79">
        <f t="shared" si="26"/>
        <v>24.620077874260765</v>
      </c>
      <c r="E92" s="134">
        <f t="shared" si="26"/>
        <v>18.588268117458323</v>
      </c>
      <c r="F92" s="134">
        <f t="shared" si="26"/>
        <v>22.9989314970913</v>
      </c>
      <c r="G92" s="134">
        <f t="shared" si="26"/>
        <v>26.72248803827751</v>
      </c>
      <c r="H92" s="134">
        <f t="shared" si="26"/>
        <v>30.536559303923063</v>
      </c>
      <c r="I92" s="134">
        <f t="shared" si="26"/>
        <v>21.466985780656064</v>
      </c>
      <c r="J92" s="134">
        <f t="shared" si="26"/>
        <v>24.14588235294118</v>
      </c>
      <c r="K92" s="134">
        <f t="shared" si="26"/>
        <v>23.85883772370802</v>
      </c>
      <c r="L92" s="134">
        <f t="shared" si="26"/>
        <v>30.06214267959234</v>
      </c>
      <c r="M92" s="134">
        <f t="shared" si="26"/>
        <v>22.89687338054932</v>
      </c>
      <c r="N92" s="134">
        <f t="shared" si="26"/>
        <v>22.791531500768308</v>
      </c>
      <c r="O92" s="134">
        <f t="shared" si="26"/>
        <v>24.018848437903433</v>
      </c>
      <c r="P92" s="134">
        <f t="shared" si="26"/>
        <v>24.057486631016044</v>
      </c>
      <c r="Q92" s="134">
        <f t="shared" si="26"/>
        <v>24.197058471840247</v>
      </c>
      <c r="R92" s="134">
        <f t="shared" si="26"/>
        <v>27.05060498696437</v>
      </c>
      <c r="S92" s="134">
        <f t="shared" si="26"/>
        <v>23.38589705444808</v>
      </c>
      <c r="T92" s="134">
        <f t="shared" si="26"/>
        <v>25.515279434706798</v>
      </c>
      <c r="U92" s="134">
        <f t="shared" si="26"/>
        <v>24.404198394731424</v>
      </c>
      <c r="V92" s="134">
        <f t="shared" si="26"/>
        <v>18.952473326867118</v>
      </c>
      <c r="W92" s="134">
        <f t="shared" si="26"/>
        <v>23.740878629932986</v>
      </c>
      <c r="X92" s="134">
        <f t="shared" si="26"/>
        <v>27.196955400390014</v>
      </c>
      <c r="Y92" s="134">
        <f t="shared" si="26"/>
        <v>22.033380826378995</v>
      </c>
    </row>
    <row r="93" spans="1:25" s="67" customFormat="1" ht="27" customHeight="1" hidden="1" outlineLevel="1">
      <c r="A93" s="63" t="s">
        <v>70</v>
      </c>
      <c r="B93" s="80">
        <f>B89/B85*10</f>
        <v>24.960256619366064</v>
      </c>
      <c r="C93" s="27"/>
      <c r="D93" s="80">
        <f>D89/D85*10</f>
        <v>24.90502005377055</v>
      </c>
      <c r="E93" s="80">
        <f aca="true" t="shared" si="27" ref="E93:Y93">E89/E85*10</f>
        <v>20.700583819849875</v>
      </c>
      <c r="F93" s="80">
        <f t="shared" si="27"/>
        <v>23.506113769271664</v>
      </c>
      <c r="G93" s="80">
        <f t="shared" si="27"/>
        <v>27.16466739367503</v>
      </c>
      <c r="H93" s="80">
        <f t="shared" si="27"/>
        <v>30.62906724511931</v>
      </c>
      <c r="I93" s="80">
        <f t="shared" si="27"/>
        <v>21.99700822737472</v>
      </c>
      <c r="J93" s="80">
        <f t="shared" si="27"/>
        <v>24.84825493171472</v>
      </c>
      <c r="K93" s="80">
        <f t="shared" si="27"/>
        <v>24.799605133267523</v>
      </c>
      <c r="L93" s="80">
        <f t="shared" si="27"/>
        <v>29.15037831021438</v>
      </c>
      <c r="M93" s="80">
        <f t="shared" si="27"/>
        <v>24.258254183627315</v>
      </c>
      <c r="N93" s="80">
        <f t="shared" si="27"/>
        <v>20.405117270788914</v>
      </c>
      <c r="O93" s="80">
        <f t="shared" si="27"/>
        <v>23.665790006069187</v>
      </c>
      <c r="P93" s="80">
        <f t="shared" si="27"/>
        <v>25.044247787610622</v>
      </c>
      <c r="Q93" s="80">
        <f t="shared" si="27"/>
        <v>25.67228147114522</v>
      </c>
      <c r="R93" s="80">
        <f t="shared" si="27"/>
        <v>26.987242394504417</v>
      </c>
      <c r="S93" s="80">
        <f t="shared" si="27"/>
        <v>22.169519488554343</v>
      </c>
      <c r="T93" s="80">
        <f t="shared" si="27"/>
        <v>25.41041041041041</v>
      </c>
      <c r="U93" s="80">
        <f t="shared" si="27"/>
        <v>24.59949327616449</v>
      </c>
      <c r="V93" s="80">
        <f t="shared" si="27"/>
        <v>18.329637841832962</v>
      </c>
      <c r="W93" s="80">
        <f t="shared" si="27"/>
        <v>27.157432114267777</v>
      </c>
      <c r="X93" s="80">
        <f t="shared" si="27"/>
        <v>24.87062404870624</v>
      </c>
      <c r="Y93" s="80">
        <f t="shared" si="27"/>
        <v>22.49142857142857</v>
      </c>
    </row>
    <row r="94" spans="1:25" s="67" customFormat="1" ht="27" customHeight="1" hidden="1" outlineLevel="1">
      <c r="A94" s="63" t="s">
        <v>68</v>
      </c>
      <c r="B94" s="80">
        <f>B90/B86*10</f>
        <v>23.80409074005206</v>
      </c>
      <c r="C94" s="27"/>
      <c r="D94" s="80">
        <f>D90/D86*10</f>
        <v>24.443344501979894</v>
      </c>
      <c r="E94" s="80">
        <f aca="true" t="shared" si="28" ref="E94:Y94">E90/E86*10</f>
        <v>18.2</v>
      </c>
      <c r="F94" s="80">
        <f t="shared" si="28"/>
        <v>23.997893997894</v>
      </c>
      <c r="G94" s="80">
        <f t="shared" si="28"/>
        <v>26.998806682577566</v>
      </c>
      <c r="H94" s="80">
        <f t="shared" si="28"/>
        <v>30.15841584158416</v>
      </c>
      <c r="I94" s="80" t="e">
        <f t="shared" si="28"/>
        <v>#DIV/0!</v>
      </c>
      <c r="J94" s="80">
        <f t="shared" si="28"/>
        <v>19.285714285714285</v>
      </c>
      <c r="K94" s="80">
        <f t="shared" si="28"/>
        <v>25.90343818580834</v>
      </c>
      <c r="L94" s="80">
        <f t="shared" si="28"/>
        <v>30.689551339957845</v>
      </c>
      <c r="M94" s="80">
        <f t="shared" si="28"/>
        <v>21.64700330344502</v>
      </c>
      <c r="N94" s="80">
        <f t="shared" si="28"/>
        <v>18.24794433902593</v>
      </c>
      <c r="O94" s="80">
        <f t="shared" si="28"/>
        <v>26.887755102040817</v>
      </c>
      <c r="P94" s="80">
        <f t="shared" si="28"/>
        <v>23.847500486286716</v>
      </c>
      <c r="Q94" s="80">
        <f t="shared" si="28"/>
        <v>22.00685266764562</v>
      </c>
      <c r="R94" s="80">
        <f t="shared" si="28"/>
        <v>26</v>
      </c>
      <c r="S94" s="80">
        <f t="shared" si="28"/>
        <v>22.417766603813117</v>
      </c>
      <c r="T94" s="80">
        <f t="shared" si="28"/>
        <v>24.753499695678638</v>
      </c>
      <c r="U94" s="80">
        <f t="shared" si="28"/>
        <v>24.2988606485539</v>
      </c>
      <c r="V94" s="80">
        <f t="shared" si="28"/>
        <v>17.059724349157733</v>
      </c>
      <c r="W94" s="80">
        <f t="shared" si="28"/>
        <v>23.710632990333647</v>
      </c>
      <c r="X94" s="80">
        <f t="shared" si="28"/>
        <v>28.940782122905027</v>
      </c>
      <c r="Y94" s="80">
        <f t="shared" si="28"/>
        <v>24</v>
      </c>
    </row>
    <row r="95" spans="1:25" s="22" customFormat="1" ht="27" customHeight="1" hidden="1" outlineLevel="1">
      <c r="A95" s="7" t="s">
        <v>69</v>
      </c>
      <c r="B95" s="27"/>
      <c r="C95" s="27"/>
      <c r="D95" s="78">
        <f>SUM(E95:Y95)</f>
        <v>0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s="22" customFormat="1" ht="27" customHeight="1" hidden="1" outlineLevel="1">
      <c r="A96" s="43" t="s">
        <v>71</v>
      </c>
      <c r="B96" s="23"/>
      <c r="C96" s="23"/>
      <c r="D96" s="78">
        <f>SUM(E96:Y96)</f>
        <v>0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s="22" customFormat="1" ht="27" customHeight="1" hidden="1" outlineLevel="1">
      <c r="A97" s="43" t="s">
        <v>151</v>
      </c>
      <c r="B97" s="23">
        <v>2440</v>
      </c>
      <c r="C97" s="23">
        <v>0</v>
      </c>
      <c r="D97" s="78">
        <f>SUM(E97:Y97)</f>
        <v>22505</v>
      </c>
      <c r="E97" s="41">
        <f>(E83-'[1]Свод'!$E$84)</f>
        <v>2323</v>
      </c>
      <c r="F97" s="41">
        <f>(F83-'[1]Свод'!$F$84)</f>
        <v>813</v>
      </c>
      <c r="G97" s="41">
        <f>(G83-'[1]Свод'!$G$84)</f>
        <v>1522</v>
      </c>
      <c r="H97" s="41">
        <f>(H83-'[1]Свод'!$H$84)</f>
        <v>397</v>
      </c>
      <c r="I97" s="41">
        <f>(I83-'[1]Свод'!$I$84)</f>
        <v>763</v>
      </c>
      <c r="J97" s="41">
        <f>(J83-'[1]Свод'!$J$84)</f>
        <v>-101</v>
      </c>
      <c r="K97" s="41">
        <f>(K83-'[1]Свод'!$K$84)</f>
        <v>511</v>
      </c>
      <c r="L97" s="41">
        <f>(L83-'[1]Свод'!$L$84)</f>
        <v>869</v>
      </c>
      <c r="M97" s="41">
        <f>(M83-'[1]Свод'!$M$84)</f>
        <v>1753</v>
      </c>
      <c r="N97" s="41">
        <f>(N83-'[1]Свод'!$N$84)</f>
        <v>631</v>
      </c>
      <c r="O97" s="41">
        <f>(O83-'[1]Свод'!$O$84)</f>
        <v>396</v>
      </c>
      <c r="P97" s="41">
        <f>(P83-'[1]Свод'!$P$84)</f>
        <v>1480</v>
      </c>
      <c r="Q97" s="41">
        <f>(Q83-'[1]Свод'!$Q$84)</f>
        <v>3022</v>
      </c>
      <c r="R97" s="41">
        <f>(R83-'[1]Свод'!$R$84)</f>
        <v>1437</v>
      </c>
      <c r="S97" s="41">
        <f>(S83-'[1]Свод'!$S$84)</f>
        <v>2345</v>
      </c>
      <c r="T97" s="41">
        <f>(T83-'[1]Свод'!$T$84)</f>
        <v>1273</v>
      </c>
      <c r="U97" s="41">
        <f>(U83-'[1]Свод'!$U$84)</f>
        <v>458</v>
      </c>
      <c r="V97" s="41">
        <f>(V83-'[1]Свод'!$V$84)</f>
        <v>467</v>
      </c>
      <c r="W97" s="41">
        <f>(W83-'[1]Свод'!$W$84)</f>
        <v>1265</v>
      </c>
      <c r="X97" s="41">
        <f>(X83-'[1]Свод'!$X$84)</f>
        <v>695</v>
      </c>
      <c r="Y97" s="41">
        <f>(Y83-'[1]Свод'!$Y$84)</f>
        <v>186</v>
      </c>
    </row>
    <row r="98" spans="1:25" s="22" customFormat="1" ht="27" customHeight="1" hidden="1" outlineLevel="1">
      <c r="A98" s="8" t="s">
        <v>83</v>
      </c>
      <c r="B98" s="23">
        <v>645</v>
      </c>
      <c r="C98" s="23"/>
      <c r="D98" s="78">
        <f>SUM(E98:Y98)</f>
        <v>566</v>
      </c>
      <c r="E98" s="12">
        <v>26</v>
      </c>
      <c r="F98" s="12">
        <v>16</v>
      </c>
      <c r="G98" s="12">
        <v>56</v>
      </c>
      <c r="H98" s="12">
        <v>26</v>
      </c>
      <c r="I98" s="12">
        <v>24</v>
      </c>
      <c r="J98" s="12">
        <v>27</v>
      </c>
      <c r="K98" s="12">
        <v>16</v>
      </c>
      <c r="L98" s="12">
        <v>45</v>
      </c>
      <c r="M98" s="12">
        <v>31</v>
      </c>
      <c r="N98" s="12">
        <v>21</v>
      </c>
      <c r="O98" s="12">
        <v>8</v>
      </c>
      <c r="P98" s="12">
        <v>46</v>
      </c>
      <c r="Q98" s="12">
        <v>32</v>
      </c>
      <c r="R98" s="12">
        <v>25</v>
      </c>
      <c r="S98" s="12">
        <v>37</v>
      </c>
      <c r="T98" s="12">
        <v>32</v>
      </c>
      <c r="U98" s="12">
        <v>14</v>
      </c>
      <c r="V98" s="12">
        <v>8</v>
      </c>
      <c r="W98" s="12">
        <v>34</v>
      </c>
      <c r="X98" s="12">
        <v>20</v>
      </c>
      <c r="Y98" s="12">
        <v>22</v>
      </c>
    </row>
    <row r="99" spans="1:25" s="22" customFormat="1" ht="27" customHeight="1" hidden="1" outlineLevel="1">
      <c r="A99" s="8" t="s">
        <v>113</v>
      </c>
      <c r="B99" s="26">
        <f aca="true" t="shared" si="29" ref="B99:Y99">B97/B98</f>
        <v>3.7829457364341086</v>
      </c>
      <c r="C99" s="26"/>
      <c r="D99" s="79">
        <f t="shared" si="29"/>
        <v>39.76148409893993</v>
      </c>
      <c r="E99" s="27">
        <f t="shared" si="29"/>
        <v>89.34615384615384</v>
      </c>
      <c r="F99" s="27">
        <f t="shared" si="29"/>
        <v>50.8125</v>
      </c>
      <c r="G99" s="27">
        <f t="shared" si="29"/>
        <v>27.178571428571427</v>
      </c>
      <c r="H99" s="27">
        <f t="shared" si="29"/>
        <v>15.26923076923077</v>
      </c>
      <c r="I99" s="27">
        <f t="shared" si="29"/>
        <v>31.791666666666668</v>
      </c>
      <c r="J99" s="27">
        <f t="shared" si="29"/>
        <v>-3.740740740740741</v>
      </c>
      <c r="K99" s="27">
        <f t="shared" si="29"/>
        <v>31.9375</v>
      </c>
      <c r="L99" s="27">
        <f t="shared" si="29"/>
        <v>19.31111111111111</v>
      </c>
      <c r="M99" s="27">
        <f t="shared" si="29"/>
        <v>56.54838709677419</v>
      </c>
      <c r="N99" s="27">
        <f t="shared" si="29"/>
        <v>30.047619047619047</v>
      </c>
      <c r="O99" s="27">
        <f t="shared" si="29"/>
        <v>49.5</v>
      </c>
      <c r="P99" s="27">
        <f t="shared" si="29"/>
        <v>32.17391304347826</v>
      </c>
      <c r="Q99" s="27">
        <f t="shared" si="29"/>
        <v>94.4375</v>
      </c>
      <c r="R99" s="27">
        <f t="shared" si="29"/>
        <v>57.48</v>
      </c>
      <c r="S99" s="27">
        <f>S97/S98</f>
        <v>63.37837837837838</v>
      </c>
      <c r="T99" s="27">
        <f t="shared" si="29"/>
        <v>39.78125</v>
      </c>
      <c r="U99" s="27">
        <f t="shared" si="29"/>
        <v>32.714285714285715</v>
      </c>
      <c r="V99" s="27">
        <f t="shared" si="29"/>
        <v>58.375</v>
      </c>
      <c r="W99" s="27">
        <f t="shared" si="29"/>
        <v>37.205882352941174</v>
      </c>
      <c r="X99" s="27">
        <f t="shared" si="29"/>
        <v>34.75</v>
      </c>
      <c r="Y99" s="27">
        <f t="shared" si="29"/>
        <v>8.454545454545455</v>
      </c>
    </row>
    <row r="100" spans="1:25" s="100" customFormat="1" ht="27" customHeight="1" hidden="1" outlineLevel="1">
      <c r="A100" s="109" t="s">
        <v>154</v>
      </c>
      <c r="B100" s="97">
        <v>16863</v>
      </c>
      <c r="C100" s="97">
        <v>4085</v>
      </c>
      <c r="D100" s="98">
        <f>SUM(E100:Y100)</f>
        <v>16272.5</v>
      </c>
      <c r="E100" s="110">
        <v>63</v>
      </c>
      <c r="F100" s="110">
        <v>1315</v>
      </c>
      <c r="G100" s="110">
        <v>1797</v>
      </c>
      <c r="H100" s="110">
        <v>1580</v>
      </c>
      <c r="I100" s="110">
        <v>121</v>
      </c>
      <c r="J100" s="110">
        <v>649</v>
      </c>
      <c r="K100" s="110">
        <v>1019</v>
      </c>
      <c r="L100" s="110">
        <v>2047</v>
      </c>
      <c r="M100" s="110">
        <v>729</v>
      </c>
      <c r="N100" s="110">
        <v>16</v>
      </c>
      <c r="O100" s="110">
        <v>536</v>
      </c>
      <c r="P100" s="110">
        <v>1289</v>
      </c>
      <c r="Q100" s="110">
        <v>16</v>
      </c>
      <c r="R100" s="110">
        <v>1350.5</v>
      </c>
      <c r="S100" s="110">
        <v>336</v>
      </c>
      <c r="T100" s="110">
        <v>203</v>
      </c>
      <c r="U100" s="110">
        <v>332</v>
      </c>
      <c r="V100" s="110">
        <v>199</v>
      </c>
      <c r="W100" s="110">
        <v>689</v>
      </c>
      <c r="X100" s="110">
        <v>1320</v>
      </c>
      <c r="Y100" s="110">
        <v>666</v>
      </c>
    </row>
    <row r="101" spans="1:25" s="100" customFormat="1" ht="27" customHeight="1" outlineLevel="2">
      <c r="A101" s="96" t="s">
        <v>75</v>
      </c>
      <c r="B101" s="97">
        <v>16863</v>
      </c>
      <c r="C101" s="97">
        <v>4057</v>
      </c>
      <c r="D101" s="98">
        <f>SUM(E101:Y101)</f>
        <v>16261.5</v>
      </c>
      <c r="E101" s="105">
        <v>63</v>
      </c>
      <c r="F101" s="105">
        <v>1314</v>
      </c>
      <c r="G101" s="105">
        <v>1797</v>
      </c>
      <c r="H101" s="105">
        <v>1580</v>
      </c>
      <c r="I101" s="105">
        <v>121</v>
      </c>
      <c r="J101" s="105">
        <v>649</v>
      </c>
      <c r="K101" s="105">
        <v>1019</v>
      </c>
      <c r="L101" s="105">
        <v>2047</v>
      </c>
      <c r="M101" s="105">
        <v>727</v>
      </c>
      <c r="N101" s="105">
        <v>16</v>
      </c>
      <c r="O101" s="105">
        <v>536</v>
      </c>
      <c r="P101" s="105">
        <v>1289</v>
      </c>
      <c r="Q101" s="105">
        <v>16</v>
      </c>
      <c r="R101" s="99">
        <v>1350.5</v>
      </c>
      <c r="S101" s="105">
        <v>336</v>
      </c>
      <c r="T101" s="105">
        <v>203</v>
      </c>
      <c r="U101" s="105">
        <v>332</v>
      </c>
      <c r="V101" s="105">
        <v>199</v>
      </c>
      <c r="W101" s="105">
        <v>681</v>
      </c>
      <c r="X101" s="105">
        <v>1320</v>
      </c>
      <c r="Y101" s="105">
        <v>666</v>
      </c>
    </row>
    <row r="102" spans="1:25" s="22" customFormat="1" ht="24.75" customHeight="1" outlineLevel="1">
      <c r="A102" s="13" t="s">
        <v>21</v>
      </c>
      <c r="B102" s="38">
        <f>B101/B100</f>
        <v>1</v>
      </c>
      <c r="C102" s="38">
        <f>C101/C100</f>
        <v>0.9931456548347614</v>
      </c>
      <c r="D102" s="68">
        <f>D101/D100</f>
        <v>0.9993240129052082</v>
      </c>
      <c r="E102" s="38">
        <f aca="true" t="shared" si="30" ref="E102:Y102">E101/E100</f>
        <v>1</v>
      </c>
      <c r="F102" s="38">
        <f t="shared" si="30"/>
        <v>0.9992395437262357</v>
      </c>
      <c r="G102" s="38">
        <f t="shared" si="30"/>
        <v>1</v>
      </c>
      <c r="H102" s="38">
        <f t="shared" si="30"/>
        <v>1</v>
      </c>
      <c r="I102" s="38">
        <f t="shared" si="30"/>
        <v>1</v>
      </c>
      <c r="J102" s="38">
        <f t="shared" si="30"/>
        <v>1</v>
      </c>
      <c r="K102" s="38">
        <f t="shared" si="30"/>
        <v>1</v>
      </c>
      <c r="L102" s="38">
        <f t="shared" si="30"/>
        <v>1</v>
      </c>
      <c r="M102" s="38">
        <f t="shared" si="30"/>
        <v>0.9972565157750343</v>
      </c>
      <c r="N102" s="38">
        <f t="shared" si="30"/>
        <v>1</v>
      </c>
      <c r="O102" s="38">
        <f t="shared" si="30"/>
        <v>1</v>
      </c>
      <c r="P102" s="38">
        <f t="shared" si="30"/>
        <v>1</v>
      </c>
      <c r="Q102" s="38">
        <f t="shared" si="30"/>
        <v>1</v>
      </c>
      <c r="R102" s="38">
        <f t="shared" si="30"/>
        <v>1</v>
      </c>
      <c r="S102" s="38">
        <f t="shared" si="30"/>
        <v>1</v>
      </c>
      <c r="T102" s="38">
        <f t="shared" si="30"/>
        <v>1</v>
      </c>
      <c r="U102" s="38">
        <f t="shared" si="30"/>
        <v>1</v>
      </c>
      <c r="V102" s="38">
        <f t="shared" si="30"/>
        <v>1</v>
      </c>
      <c r="W102" s="38">
        <f t="shared" si="30"/>
        <v>0.988388969521045</v>
      </c>
      <c r="X102" s="38">
        <f t="shared" si="30"/>
        <v>1</v>
      </c>
      <c r="Y102" s="38">
        <f t="shared" si="30"/>
        <v>1</v>
      </c>
    </row>
    <row r="103" spans="1:25" s="101" customFormat="1" ht="27" customHeight="1" hidden="1" outlineLevel="1">
      <c r="A103" s="102" t="s">
        <v>160</v>
      </c>
      <c r="B103" s="103"/>
      <c r="C103" s="103"/>
      <c r="D103" s="135">
        <v>16254.5</v>
      </c>
      <c r="E103" s="104">
        <v>63</v>
      </c>
      <c r="F103" s="104">
        <v>1314</v>
      </c>
      <c r="G103" s="104">
        <v>1797</v>
      </c>
      <c r="H103" s="104">
        <v>1580</v>
      </c>
      <c r="I103" s="104">
        <v>121</v>
      </c>
      <c r="J103" s="104">
        <v>649</v>
      </c>
      <c r="K103" s="104">
        <v>1019</v>
      </c>
      <c r="L103" s="104">
        <v>2047</v>
      </c>
      <c r="M103" s="104">
        <v>721</v>
      </c>
      <c r="N103" s="104">
        <v>16</v>
      </c>
      <c r="O103" s="104">
        <v>536</v>
      </c>
      <c r="P103" s="104">
        <v>1289</v>
      </c>
      <c r="Q103" s="104">
        <v>16</v>
      </c>
      <c r="R103" s="104">
        <v>1350.5</v>
      </c>
      <c r="S103" s="104">
        <v>336</v>
      </c>
      <c r="T103" s="104">
        <v>203</v>
      </c>
      <c r="U103" s="104">
        <v>332</v>
      </c>
      <c r="V103" s="104">
        <v>199</v>
      </c>
      <c r="W103" s="104">
        <v>681</v>
      </c>
      <c r="X103" s="104">
        <v>1319</v>
      </c>
      <c r="Y103" s="104">
        <v>666</v>
      </c>
    </row>
    <row r="104" spans="1:25" s="101" customFormat="1" ht="27" customHeight="1" hidden="1" outlineLevel="1">
      <c r="A104" s="102" t="s">
        <v>171</v>
      </c>
      <c r="B104" s="103"/>
      <c r="C104" s="103"/>
      <c r="D104" s="104">
        <f>D100-D101</f>
        <v>11</v>
      </c>
      <c r="E104" s="104">
        <f aca="true" t="shared" si="31" ref="E104:Y104">E100-E101</f>
        <v>0</v>
      </c>
      <c r="F104" s="104">
        <f>F100-F101</f>
        <v>1</v>
      </c>
      <c r="G104" s="104">
        <f t="shared" si="31"/>
        <v>0</v>
      </c>
      <c r="H104" s="104">
        <f t="shared" si="31"/>
        <v>0</v>
      </c>
      <c r="I104" s="104">
        <f t="shared" si="31"/>
        <v>0</v>
      </c>
      <c r="J104" s="104">
        <f t="shared" si="31"/>
        <v>0</v>
      </c>
      <c r="K104" s="104">
        <f t="shared" si="31"/>
        <v>0</v>
      </c>
      <c r="L104" s="104">
        <f t="shared" si="31"/>
        <v>0</v>
      </c>
      <c r="M104" s="104">
        <f t="shared" si="31"/>
        <v>2</v>
      </c>
      <c r="N104" s="104">
        <f t="shared" si="31"/>
        <v>0</v>
      </c>
      <c r="O104" s="104">
        <f t="shared" si="31"/>
        <v>0</v>
      </c>
      <c r="P104" s="104">
        <f t="shared" si="31"/>
        <v>0</v>
      </c>
      <c r="Q104" s="104">
        <f t="shared" si="31"/>
        <v>0</v>
      </c>
      <c r="R104" s="104">
        <f t="shared" si="31"/>
        <v>0</v>
      </c>
      <c r="S104" s="104">
        <f t="shared" si="31"/>
        <v>0</v>
      </c>
      <c r="T104" s="104">
        <f t="shared" si="31"/>
        <v>0</v>
      </c>
      <c r="U104" s="104">
        <f t="shared" si="31"/>
        <v>0</v>
      </c>
      <c r="V104" s="104">
        <f t="shared" si="31"/>
        <v>0</v>
      </c>
      <c r="W104" s="104">
        <f t="shared" si="31"/>
        <v>8</v>
      </c>
      <c r="X104" s="104">
        <f t="shared" si="31"/>
        <v>0</v>
      </c>
      <c r="Y104" s="104">
        <f t="shared" si="31"/>
        <v>0</v>
      </c>
    </row>
    <row r="105" spans="1:25" s="100" customFormat="1" ht="15.75" customHeight="1" hidden="1" outlineLevel="1">
      <c r="A105" s="106" t="s">
        <v>161</v>
      </c>
      <c r="B105" s="107"/>
      <c r="C105" s="107"/>
      <c r="D105" s="108">
        <f>SUM(E105:Y105)</f>
        <v>7</v>
      </c>
      <c r="E105" s="108">
        <f aca="true" t="shared" si="32" ref="E105:Y105">(E101-E103)</f>
        <v>0</v>
      </c>
      <c r="F105" s="108">
        <f t="shared" si="32"/>
        <v>0</v>
      </c>
      <c r="G105" s="108">
        <f t="shared" si="32"/>
        <v>0</v>
      </c>
      <c r="H105" s="108">
        <f t="shared" si="32"/>
        <v>0</v>
      </c>
      <c r="I105" s="108">
        <f t="shared" si="32"/>
        <v>0</v>
      </c>
      <c r="J105" s="108">
        <f t="shared" si="32"/>
        <v>0</v>
      </c>
      <c r="K105" s="108">
        <f t="shared" si="32"/>
        <v>0</v>
      </c>
      <c r="L105" s="108">
        <f t="shared" si="32"/>
        <v>0</v>
      </c>
      <c r="M105" s="108">
        <f t="shared" si="32"/>
        <v>6</v>
      </c>
      <c r="N105" s="108">
        <f t="shared" si="32"/>
        <v>0</v>
      </c>
      <c r="O105" s="108">
        <f t="shared" si="32"/>
        <v>0</v>
      </c>
      <c r="P105" s="108">
        <f t="shared" si="32"/>
        <v>0</v>
      </c>
      <c r="Q105" s="108">
        <f t="shared" si="32"/>
        <v>0</v>
      </c>
      <c r="R105" s="108">
        <f t="shared" si="32"/>
        <v>0</v>
      </c>
      <c r="S105" s="108">
        <f t="shared" si="32"/>
        <v>0</v>
      </c>
      <c r="T105" s="108">
        <f t="shared" si="32"/>
        <v>0</v>
      </c>
      <c r="U105" s="108">
        <f t="shared" si="32"/>
        <v>0</v>
      </c>
      <c r="V105" s="108">
        <f t="shared" si="32"/>
        <v>0</v>
      </c>
      <c r="W105" s="108">
        <f t="shared" si="32"/>
        <v>0</v>
      </c>
      <c r="X105" s="108">
        <f t="shared" si="32"/>
        <v>1</v>
      </c>
      <c r="Y105" s="108">
        <f t="shared" si="32"/>
        <v>0</v>
      </c>
    </row>
    <row r="106" spans="1:25" s="100" customFormat="1" ht="27" customHeight="1" outlineLevel="1">
      <c r="A106" s="96" t="s">
        <v>76</v>
      </c>
      <c r="B106" s="97">
        <v>277754</v>
      </c>
      <c r="C106" s="97">
        <v>33278</v>
      </c>
      <c r="D106" s="98">
        <f>SUM(E106:Y106)</f>
        <v>260483</v>
      </c>
      <c r="E106" s="99">
        <v>502</v>
      </c>
      <c r="F106" s="99">
        <v>23000</v>
      </c>
      <c r="G106" s="99">
        <v>33963</v>
      </c>
      <c r="H106" s="99">
        <v>27674</v>
      </c>
      <c r="I106" s="99">
        <v>1346</v>
      </c>
      <c r="J106" s="99">
        <v>10055</v>
      </c>
      <c r="K106" s="99">
        <v>21234</v>
      </c>
      <c r="L106" s="99">
        <v>36105</v>
      </c>
      <c r="M106" s="99">
        <v>13532</v>
      </c>
      <c r="N106" s="99">
        <v>120</v>
      </c>
      <c r="O106" s="99">
        <v>8685</v>
      </c>
      <c r="P106" s="99">
        <v>15468</v>
      </c>
      <c r="Q106" s="99">
        <v>250</v>
      </c>
      <c r="R106" s="99">
        <v>22294</v>
      </c>
      <c r="S106" s="99">
        <v>4320</v>
      </c>
      <c r="T106" s="99">
        <v>3532</v>
      </c>
      <c r="U106" s="99">
        <v>4422</v>
      </c>
      <c r="V106" s="99">
        <v>1250</v>
      </c>
      <c r="W106" s="99">
        <v>7305</v>
      </c>
      <c r="X106" s="99">
        <v>18500</v>
      </c>
      <c r="Y106" s="99">
        <v>6926</v>
      </c>
    </row>
    <row r="107" spans="1:25" s="22" customFormat="1" ht="27" customHeight="1" outlineLevel="1">
      <c r="A107" s="8" t="s">
        <v>74</v>
      </c>
      <c r="B107" s="28">
        <f aca="true" t="shared" si="33" ref="B107:Y107">B106/B101*10</f>
        <v>164.71209156140662</v>
      </c>
      <c r="C107" s="28">
        <f t="shared" si="33"/>
        <v>82.02612768055212</v>
      </c>
      <c r="D107" s="81">
        <f t="shared" si="33"/>
        <v>160.18386987670266</v>
      </c>
      <c r="E107" s="40">
        <f t="shared" si="33"/>
        <v>79.68253968253968</v>
      </c>
      <c r="F107" s="40">
        <f t="shared" si="33"/>
        <v>175.03805175038053</v>
      </c>
      <c r="G107" s="40">
        <f t="shared" si="33"/>
        <v>188.99833055091818</v>
      </c>
      <c r="H107" s="40">
        <f t="shared" si="33"/>
        <v>175.15189873417722</v>
      </c>
      <c r="I107" s="40">
        <f t="shared" si="33"/>
        <v>111.2396694214876</v>
      </c>
      <c r="J107" s="40">
        <f t="shared" si="33"/>
        <v>154.9306625577812</v>
      </c>
      <c r="K107" s="40">
        <f t="shared" si="33"/>
        <v>208.38076545632973</v>
      </c>
      <c r="L107" s="40">
        <f t="shared" si="33"/>
        <v>176.38006839276989</v>
      </c>
      <c r="M107" s="40">
        <f t="shared" si="33"/>
        <v>186.13480055020634</v>
      </c>
      <c r="N107" s="40">
        <f t="shared" si="33"/>
        <v>75</v>
      </c>
      <c r="O107" s="40">
        <f t="shared" si="33"/>
        <v>162.03358208955223</v>
      </c>
      <c r="P107" s="40">
        <f t="shared" si="33"/>
        <v>120</v>
      </c>
      <c r="Q107" s="40">
        <f t="shared" si="33"/>
        <v>156.25</v>
      </c>
      <c r="R107" s="40">
        <f t="shared" si="33"/>
        <v>165.0796001480933</v>
      </c>
      <c r="S107" s="40">
        <f t="shared" si="33"/>
        <v>128.57142857142858</v>
      </c>
      <c r="T107" s="40">
        <f t="shared" si="33"/>
        <v>173.99014778325125</v>
      </c>
      <c r="U107" s="40">
        <f t="shared" si="33"/>
        <v>133.19277108433735</v>
      </c>
      <c r="V107" s="40">
        <f t="shared" si="33"/>
        <v>62.8140703517588</v>
      </c>
      <c r="W107" s="40">
        <f t="shared" si="33"/>
        <v>107.26872246696034</v>
      </c>
      <c r="X107" s="40">
        <f t="shared" si="33"/>
        <v>140.15151515151516</v>
      </c>
      <c r="Y107" s="40">
        <f t="shared" si="33"/>
        <v>103.993993993994</v>
      </c>
    </row>
    <row r="108" spans="1:25" s="100" customFormat="1" ht="27" customHeight="1" hidden="1" outlineLevel="2">
      <c r="A108" s="109" t="s">
        <v>155</v>
      </c>
      <c r="B108" s="111">
        <v>849</v>
      </c>
      <c r="C108" s="111">
        <v>300</v>
      </c>
      <c r="D108" s="112">
        <f>SUM(E108:Y108)</f>
        <v>1628.4</v>
      </c>
      <c r="E108" s="113">
        <v>10</v>
      </c>
      <c r="F108" s="113">
        <v>95</v>
      </c>
      <c r="G108" s="113">
        <v>191.4</v>
      </c>
      <c r="H108" s="113">
        <v>17</v>
      </c>
      <c r="I108" s="113">
        <v>26</v>
      </c>
      <c r="J108" s="113">
        <v>36</v>
      </c>
      <c r="K108" s="113">
        <v>54</v>
      </c>
      <c r="L108" s="113">
        <v>250</v>
      </c>
      <c r="M108" s="113">
        <v>30</v>
      </c>
      <c r="N108" s="113">
        <v>3</v>
      </c>
      <c r="O108" s="113">
        <v>27</v>
      </c>
      <c r="P108" s="113">
        <v>228</v>
      </c>
      <c r="Q108" s="113">
        <v>1</v>
      </c>
      <c r="R108" s="113">
        <v>64</v>
      </c>
      <c r="S108" s="113">
        <v>89</v>
      </c>
      <c r="T108" s="113">
        <v>71</v>
      </c>
      <c r="U108" s="113">
        <v>40</v>
      </c>
      <c r="V108" s="113">
        <v>38</v>
      </c>
      <c r="W108" s="113">
        <v>6</v>
      </c>
      <c r="X108" s="105">
        <v>275</v>
      </c>
      <c r="Y108" s="113">
        <v>77</v>
      </c>
    </row>
    <row r="109" spans="1:25" s="100" customFormat="1" ht="27" customHeight="1" outlineLevel="2">
      <c r="A109" s="96" t="s">
        <v>153</v>
      </c>
      <c r="B109" s="97">
        <v>849</v>
      </c>
      <c r="C109" s="97">
        <v>215</v>
      </c>
      <c r="D109" s="98">
        <f>SUM(E109:Y109)</f>
        <v>1595.4</v>
      </c>
      <c r="E109" s="105">
        <v>10</v>
      </c>
      <c r="F109" s="105">
        <v>95</v>
      </c>
      <c r="G109" s="105">
        <v>191.4</v>
      </c>
      <c r="H109" s="105">
        <v>17</v>
      </c>
      <c r="I109" s="105">
        <v>26</v>
      </c>
      <c r="J109" s="105">
        <v>36</v>
      </c>
      <c r="K109" s="105">
        <v>46</v>
      </c>
      <c r="L109" s="105">
        <v>225</v>
      </c>
      <c r="M109" s="105">
        <v>30</v>
      </c>
      <c r="N109" s="105">
        <v>3</v>
      </c>
      <c r="O109" s="105">
        <v>27</v>
      </c>
      <c r="P109" s="105">
        <v>228</v>
      </c>
      <c r="Q109" s="105">
        <v>1</v>
      </c>
      <c r="R109" s="105">
        <v>64</v>
      </c>
      <c r="S109" s="105">
        <v>89</v>
      </c>
      <c r="T109" s="105">
        <v>71</v>
      </c>
      <c r="U109" s="105">
        <v>40</v>
      </c>
      <c r="V109" s="105">
        <v>38</v>
      </c>
      <c r="W109" s="105">
        <v>6</v>
      </c>
      <c r="X109" s="105">
        <v>275</v>
      </c>
      <c r="Y109" s="105">
        <v>77</v>
      </c>
    </row>
    <row r="110" spans="1:25" s="22" customFormat="1" ht="23.25" customHeight="1" outlineLevel="1">
      <c r="A110" s="13" t="s">
        <v>21</v>
      </c>
      <c r="B110" s="68">
        <f>B109/B108</f>
        <v>1</v>
      </c>
      <c r="C110" s="68">
        <f>C109/C108</f>
        <v>0.7166666666666667</v>
      </c>
      <c r="D110" s="68">
        <f>D109/D108</f>
        <v>0.9797347089167281</v>
      </c>
      <c r="E110" s="68">
        <f>E109/E108</f>
        <v>1</v>
      </c>
      <c r="F110" s="68">
        <f aca="true" t="shared" si="34" ref="F110:Y110">F109/F108</f>
        <v>1</v>
      </c>
      <c r="G110" s="68">
        <f t="shared" si="34"/>
        <v>1</v>
      </c>
      <c r="H110" s="68">
        <f t="shared" si="34"/>
        <v>1</v>
      </c>
      <c r="I110" s="68">
        <f t="shared" si="34"/>
        <v>1</v>
      </c>
      <c r="J110" s="68">
        <f t="shared" si="34"/>
        <v>1</v>
      </c>
      <c r="K110" s="68">
        <f t="shared" si="34"/>
        <v>0.8518518518518519</v>
      </c>
      <c r="L110" s="68">
        <f t="shared" si="34"/>
        <v>0.9</v>
      </c>
      <c r="M110" s="68">
        <f t="shared" si="34"/>
        <v>1</v>
      </c>
      <c r="N110" s="68">
        <f t="shared" si="34"/>
        <v>1</v>
      </c>
      <c r="O110" s="68">
        <f t="shared" si="34"/>
        <v>1</v>
      </c>
      <c r="P110" s="68">
        <f t="shared" si="34"/>
        <v>1</v>
      </c>
      <c r="Q110" s="68">
        <f t="shared" si="34"/>
        <v>1</v>
      </c>
      <c r="R110" s="68">
        <f t="shared" si="34"/>
        <v>1</v>
      </c>
      <c r="S110" s="68">
        <f t="shared" si="34"/>
        <v>1</v>
      </c>
      <c r="T110" s="68">
        <f t="shared" si="34"/>
        <v>1</v>
      </c>
      <c r="U110" s="68">
        <f t="shared" si="34"/>
        <v>1</v>
      </c>
      <c r="V110" s="68">
        <f t="shared" si="34"/>
        <v>1</v>
      </c>
      <c r="W110" s="68">
        <f t="shared" si="34"/>
        <v>1</v>
      </c>
      <c r="X110" s="68">
        <f t="shared" si="34"/>
        <v>1</v>
      </c>
      <c r="Y110" s="68">
        <f t="shared" si="34"/>
        <v>1</v>
      </c>
    </row>
    <row r="111" spans="1:25" s="101" customFormat="1" ht="23.25" customHeight="1" hidden="1" outlineLevel="1">
      <c r="A111" s="102" t="s">
        <v>171</v>
      </c>
      <c r="B111" s="103"/>
      <c r="C111" s="103"/>
      <c r="D111" s="104">
        <f>D108-D109</f>
        <v>33</v>
      </c>
      <c r="E111" s="104">
        <f>E108-E109</f>
        <v>0</v>
      </c>
      <c r="F111" s="104">
        <f aca="true" t="shared" si="35" ref="F111:Y111">F108-F109</f>
        <v>0</v>
      </c>
      <c r="G111" s="104">
        <f t="shared" si="35"/>
        <v>0</v>
      </c>
      <c r="H111" s="104">
        <f t="shared" si="35"/>
        <v>0</v>
      </c>
      <c r="I111" s="104">
        <f t="shared" si="35"/>
        <v>0</v>
      </c>
      <c r="J111" s="104">
        <f t="shared" si="35"/>
        <v>0</v>
      </c>
      <c r="K111" s="104">
        <f t="shared" si="35"/>
        <v>8</v>
      </c>
      <c r="L111" s="104">
        <f t="shared" si="35"/>
        <v>25</v>
      </c>
      <c r="M111" s="104">
        <f t="shared" si="35"/>
        <v>0</v>
      </c>
      <c r="N111" s="104">
        <f t="shared" si="35"/>
        <v>0</v>
      </c>
      <c r="O111" s="104">
        <f t="shared" si="35"/>
        <v>0</v>
      </c>
      <c r="P111" s="104">
        <f t="shared" si="35"/>
        <v>0</v>
      </c>
      <c r="Q111" s="104">
        <f t="shared" si="35"/>
        <v>0</v>
      </c>
      <c r="R111" s="104">
        <f t="shared" si="35"/>
        <v>0</v>
      </c>
      <c r="S111" s="104">
        <f t="shared" si="35"/>
        <v>0</v>
      </c>
      <c r="T111" s="104">
        <f t="shared" si="35"/>
        <v>0</v>
      </c>
      <c r="U111" s="104">
        <f t="shared" si="35"/>
        <v>0</v>
      </c>
      <c r="V111" s="104">
        <f t="shared" si="35"/>
        <v>0</v>
      </c>
      <c r="W111" s="104">
        <f t="shared" si="35"/>
        <v>0</v>
      </c>
      <c r="X111" s="104">
        <f t="shared" si="35"/>
        <v>0</v>
      </c>
      <c r="Y111" s="104">
        <f t="shared" si="35"/>
        <v>0</v>
      </c>
    </row>
    <row r="112" spans="1:25" s="100" customFormat="1" ht="27" customHeight="1" outlineLevel="1">
      <c r="A112" s="96" t="s">
        <v>77</v>
      </c>
      <c r="B112" s="97">
        <v>13700</v>
      </c>
      <c r="C112" s="97">
        <v>2886</v>
      </c>
      <c r="D112" s="98">
        <f>SUM(E112:Y112)</f>
        <v>29327.5</v>
      </c>
      <c r="E112" s="105">
        <v>110</v>
      </c>
      <c r="F112" s="105">
        <v>2850</v>
      </c>
      <c r="G112" s="105">
        <v>4019</v>
      </c>
      <c r="H112" s="105">
        <v>237</v>
      </c>
      <c r="I112" s="105">
        <v>498</v>
      </c>
      <c r="J112" s="105">
        <v>621</v>
      </c>
      <c r="K112" s="105">
        <v>2270</v>
      </c>
      <c r="L112" s="105">
        <v>4198</v>
      </c>
      <c r="M112" s="105">
        <v>390</v>
      </c>
      <c r="N112" s="105">
        <v>19.5</v>
      </c>
      <c r="O112" s="99">
        <v>475</v>
      </c>
      <c r="P112" s="105">
        <v>4332</v>
      </c>
      <c r="Q112" s="105">
        <v>10</v>
      </c>
      <c r="R112" s="105">
        <v>800</v>
      </c>
      <c r="S112" s="105">
        <v>1600</v>
      </c>
      <c r="T112" s="105">
        <v>1820</v>
      </c>
      <c r="U112" s="105">
        <v>484</v>
      </c>
      <c r="V112" s="105">
        <v>250</v>
      </c>
      <c r="W112" s="105">
        <v>74</v>
      </c>
      <c r="X112" s="105">
        <v>3500</v>
      </c>
      <c r="Y112" s="105">
        <v>770</v>
      </c>
    </row>
    <row r="113" spans="1:25" s="22" customFormat="1" ht="28.5" customHeight="1" outlineLevel="1">
      <c r="A113" s="8" t="s">
        <v>74</v>
      </c>
      <c r="B113" s="28">
        <f aca="true" t="shared" si="36" ref="B113:Y113">B112/B109*10</f>
        <v>161.36631330977622</v>
      </c>
      <c r="C113" s="28">
        <f t="shared" si="36"/>
        <v>134.2325581395349</v>
      </c>
      <c r="D113" s="81">
        <f t="shared" si="36"/>
        <v>183.82537294722326</v>
      </c>
      <c r="E113" s="40">
        <f t="shared" si="36"/>
        <v>110</v>
      </c>
      <c r="F113" s="40">
        <f t="shared" si="36"/>
        <v>300</v>
      </c>
      <c r="G113" s="40">
        <f t="shared" si="36"/>
        <v>209.9791013584117</v>
      </c>
      <c r="H113" s="40">
        <f t="shared" si="36"/>
        <v>139.41176470588235</v>
      </c>
      <c r="I113" s="40">
        <f t="shared" si="36"/>
        <v>191.53846153846155</v>
      </c>
      <c r="J113" s="40">
        <f t="shared" si="36"/>
        <v>172.5</v>
      </c>
      <c r="K113" s="40">
        <f t="shared" si="36"/>
        <v>493.47826086956525</v>
      </c>
      <c r="L113" s="40">
        <f t="shared" si="36"/>
        <v>186.57777777777778</v>
      </c>
      <c r="M113" s="40">
        <f t="shared" si="36"/>
        <v>130</v>
      </c>
      <c r="N113" s="40">
        <f t="shared" si="36"/>
        <v>65</v>
      </c>
      <c r="O113" s="40">
        <f t="shared" si="36"/>
        <v>175.92592592592592</v>
      </c>
      <c r="P113" s="40">
        <f t="shared" si="36"/>
        <v>190</v>
      </c>
      <c r="Q113" s="40">
        <f t="shared" si="36"/>
        <v>100</v>
      </c>
      <c r="R113" s="40">
        <f t="shared" si="36"/>
        <v>125</v>
      </c>
      <c r="S113" s="40">
        <f t="shared" si="36"/>
        <v>179.77528089887642</v>
      </c>
      <c r="T113" s="40">
        <f t="shared" si="36"/>
        <v>256.3380281690141</v>
      </c>
      <c r="U113" s="40">
        <f t="shared" si="36"/>
        <v>121</v>
      </c>
      <c r="V113" s="40">
        <f t="shared" si="36"/>
        <v>65.78947368421052</v>
      </c>
      <c r="W113" s="40">
        <f t="shared" si="36"/>
        <v>123.33333333333334</v>
      </c>
      <c r="X113" s="40">
        <f t="shared" si="36"/>
        <v>127.27272727272727</v>
      </c>
      <c r="Y113" s="40">
        <f t="shared" si="36"/>
        <v>100</v>
      </c>
    </row>
    <row r="114" spans="1:25" s="100" customFormat="1" ht="27" customHeight="1" hidden="1" outlineLevel="2">
      <c r="A114" s="109" t="s">
        <v>78</v>
      </c>
      <c r="B114" s="111">
        <v>159</v>
      </c>
      <c r="C114" s="111"/>
      <c r="D114" s="112">
        <f>SUM(E114:Y114)</f>
        <v>107</v>
      </c>
      <c r="E114" s="105"/>
      <c r="F114" s="105">
        <v>6</v>
      </c>
      <c r="G114" s="105"/>
      <c r="H114" s="105">
        <v>20</v>
      </c>
      <c r="I114" s="105"/>
      <c r="J114" s="105"/>
      <c r="K114" s="105"/>
      <c r="L114" s="105"/>
      <c r="M114" s="105"/>
      <c r="N114" s="105">
        <v>6</v>
      </c>
      <c r="O114" s="105"/>
      <c r="P114" s="105">
        <v>4</v>
      </c>
      <c r="Q114" s="105"/>
      <c r="R114" s="105">
        <v>20</v>
      </c>
      <c r="S114" s="105">
        <v>11</v>
      </c>
      <c r="T114" s="105"/>
      <c r="U114" s="105"/>
      <c r="V114" s="105"/>
      <c r="W114" s="105">
        <v>40</v>
      </c>
      <c r="X114" s="105"/>
      <c r="Y114" s="105"/>
    </row>
    <row r="115" spans="1:25" s="100" customFormat="1" ht="27" customHeight="1" hidden="1" outlineLevel="2">
      <c r="A115" s="96" t="s">
        <v>79</v>
      </c>
      <c r="B115" s="97">
        <v>159</v>
      </c>
      <c r="C115" s="97"/>
      <c r="D115" s="98">
        <f>SUM(E115:Y115)</f>
        <v>107</v>
      </c>
      <c r="E115" s="118"/>
      <c r="F115" s="105">
        <v>6</v>
      </c>
      <c r="G115" s="105"/>
      <c r="H115" s="105">
        <v>20</v>
      </c>
      <c r="I115" s="105"/>
      <c r="J115" s="105"/>
      <c r="K115" s="105"/>
      <c r="L115" s="105"/>
      <c r="M115" s="105"/>
      <c r="N115" s="105">
        <v>6</v>
      </c>
      <c r="O115" s="105"/>
      <c r="P115" s="105">
        <v>4</v>
      </c>
      <c r="Q115" s="105"/>
      <c r="R115" s="105">
        <v>20</v>
      </c>
      <c r="S115" s="105">
        <v>11</v>
      </c>
      <c r="T115" s="105"/>
      <c r="U115" s="105"/>
      <c r="V115" s="105"/>
      <c r="W115" s="105">
        <v>40</v>
      </c>
      <c r="X115" s="105"/>
      <c r="Y115" s="105"/>
    </row>
    <row r="116" spans="1:25" s="100" customFormat="1" ht="27" customHeight="1" hidden="1" outlineLevel="1">
      <c r="A116" s="106" t="s">
        <v>21</v>
      </c>
      <c r="B116" s="119"/>
      <c r="C116" s="119"/>
      <c r="D116" s="119">
        <f>D115/D114</f>
        <v>1</v>
      </c>
      <c r="E116" s="118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</row>
    <row r="117" spans="1:25" s="100" customFormat="1" ht="27" customHeight="1" hidden="1" outlineLevel="1">
      <c r="A117" s="96" t="s">
        <v>80</v>
      </c>
      <c r="B117" s="97">
        <v>173</v>
      </c>
      <c r="C117" s="97"/>
      <c r="D117" s="98">
        <f>SUM(E117:Y117)</f>
        <v>148.29999999999998</v>
      </c>
      <c r="E117" s="118"/>
      <c r="F117" s="105">
        <v>3</v>
      </c>
      <c r="G117" s="105"/>
      <c r="H117" s="105">
        <v>22</v>
      </c>
      <c r="I117" s="105"/>
      <c r="J117" s="105"/>
      <c r="K117" s="105"/>
      <c r="L117" s="105"/>
      <c r="M117" s="105"/>
      <c r="N117" s="105">
        <v>10.3</v>
      </c>
      <c r="O117" s="105"/>
      <c r="P117" s="105">
        <v>4</v>
      </c>
      <c r="Q117" s="105"/>
      <c r="R117" s="105">
        <v>32.4</v>
      </c>
      <c r="S117" s="105">
        <v>14.6</v>
      </c>
      <c r="T117" s="105"/>
      <c r="U117" s="105"/>
      <c r="V117" s="105"/>
      <c r="W117" s="105">
        <v>62</v>
      </c>
      <c r="X117" s="105"/>
      <c r="Y117" s="105"/>
    </row>
    <row r="118" spans="1:25" s="100" customFormat="1" ht="27" customHeight="1" hidden="1" outlineLevel="1">
      <c r="A118" s="96" t="s">
        <v>74</v>
      </c>
      <c r="B118" s="121">
        <f>B117/B115*10</f>
        <v>10.880503144654089</v>
      </c>
      <c r="C118" s="121"/>
      <c r="D118" s="121">
        <f>D117/D115*10</f>
        <v>13.859813084112147</v>
      </c>
      <c r="E118" s="118"/>
      <c r="F118" s="108">
        <f>F117/F115*10</f>
        <v>5</v>
      </c>
      <c r="G118" s="108"/>
      <c r="H118" s="108">
        <f>H117/H115*10</f>
        <v>11</v>
      </c>
      <c r="I118" s="108"/>
      <c r="J118" s="108"/>
      <c r="K118" s="108"/>
      <c r="L118" s="108"/>
      <c r="M118" s="108"/>
      <c r="N118" s="108">
        <f>N117/N115*10</f>
        <v>17.166666666666668</v>
      </c>
      <c r="O118" s="108"/>
      <c r="P118" s="108">
        <f>P117/P115*10</f>
        <v>10</v>
      </c>
      <c r="Q118" s="108"/>
      <c r="R118" s="108">
        <f>R117/R115*10</f>
        <v>16.2</v>
      </c>
      <c r="S118" s="108">
        <f>S117/S115*10</f>
        <v>13.272727272727272</v>
      </c>
      <c r="T118" s="108"/>
      <c r="U118" s="108"/>
      <c r="V118" s="118"/>
      <c r="W118" s="108">
        <f>W117/W115*10</f>
        <v>15.5</v>
      </c>
      <c r="X118" s="118"/>
      <c r="Y118" s="118"/>
    </row>
    <row r="119" spans="1:25" s="22" customFormat="1" ht="27" customHeight="1" hidden="1" outlineLevel="1">
      <c r="A119" s="43" t="s">
        <v>106</v>
      </c>
      <c r="B119" s="23"/>
      <c r="C119" s="23"/>
      <c r="D119" s="78">
        <f aca="true" t="shared" si="37" ref="D119:D125">SUM(E119:Y119)</f>
        <v>0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:25" s="22" customFormat="1" ht="27" customHeight="1" hidden="1" outlineLevel="1">
      <c r="A120" s="8" t="s">
        <v>107</v>
      </c>
      <c r="B120" s="23"/>
      <c r="C120" s="23"/>
      <c r="D120" s="78">
        <f t="shared" si="37"/>
        <v>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s="22" customFormat="1" ht="27" customHeight="1" hidden="1" outlineLevel="1">
      <c r="A121" s="8" t="s">
        <v>74</v>
      </c>
      <c r="B121" s="23"/>
      <c r="C121" s="23"/>
      <c r="D121" s="78">
        <f t="shared" si="37"/>
        <v>0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s="100" customFormat="1" ht="27" customHeight="1" hidden="1" outlineLevel="1">
      <c r="A122" s="109" t="s">
        <v>159</v>
      </c>
      <c r="B122" s="98"/>
      <c r="C122" s="98"/>
      <c r="D122" s="98">
        <f t="shared" si="37"/>
        <v>1319.8</v>
      </c>
      <c r="E122" s="116"/>
      <c r="F122" s="116">
        <v>6</v>
      </c>
      <c r="G122" s="116">
        <v>793.8</v>
      </c>
      <c r="H122" s="116"/>
      <c r="I122" s="116"/>
      <c r="J122" s="116">
        <v>70</v>
      </c>
      <c r="K122" s="116"/>
      <c r="L122" s="116">
        <v>146</v>
      </c>
      <c r="M122" s="116"/>
      <c r="N122" s="116"/>
      <c r="O122" s="116"/>
      <c r="P122" s="116"/>
      <c r="Q122" s="116"/>
      <c r="R122" s="116"/>
      <c r="S122" s="116"/>
      <c r="T122" s="116"/>
      <c r="U122" s="116">
        <v>214</v>
      </c>
      <c r="V122" s="116"/>
      <c r="W122" s="116"/>
      <c r="X122" s="116">
        <v>90</v>
      </c>
      <c r="Y122" s="116"/>
    </row>
    <row r="123" spans="1:25" s="100" customFormat="1" ht="27" customHeight="1" outlineLevel="2">
      <c r="A123" s="117" t="s">
        <v>72</v>
      </c>
      <c r="B123" s="98">
        <v>741</v>
      </c>
      <c r="C123" s="98" t="s">
        <v>46</v>
      </c>
      <c r="D123" s="98">
        <f t="shared" si="37"/>
        <v>839</v>
      </c>
      <c r="E123" s="116"/>
      <c r="F123" s="116">
        <v>6</v>
      </c>
      <c r="G123" s="116">
        <v>446</v>
      </c>
      <c r="H123" s="116"/>
      <c r="I123" s="116"/>
      <c r="J123" s="116">
        <v>70</v>
      </c>
      <c r="K123" s="116"/>
      <c r="L123" s="116">
        <v>13</v>
      </c>
      <c r="M123" s="116"/>
      <c r="N123" s="116"/>
      <c r="O123" s="105"/>
      <c r="P123" s="105"/>
      <c r="Q123" s="105"/>
      <c r="R123" s="105"/>
      <c r="S123" s="105"/>
      <c r="T123" s="105"/>
      <c r="U123" s="105">
        <v>214</v>
      </c>
      <c r="V123" s="105"/>
      <c r="W123" s="105"/>
      <c r="X123" s="105">
        <v>90</v>
      </c>
      <c r="Y123" s="105"/>
    </row>
    <row r="124" spans="1:25" s="101" customFormat="1" ht="23.25" customHeight="1" hidden="1" outlineLevel="1">
      <c r="A124" s="102" t="s">
        <v>171</v>
      </c>
      <c r="B124" s="103"/>
      <c r="C124" s="103"/>
      <c r="D124" s="104">
        <f>D122-D123</f>
        <v>480.79999999999995</v>
      </c>
      <c r="E124" s="104"/>
      <c r="F124" s="104">
        <f>F122-F123</f>
        <v>0</v>
      </c>
      <c r="G124" s="104">
        <f>G122-G123</f>
        <v>347.79999999999995</v>
      </c>
      <c r="H124" s="104"/>
      <c r="I124" s="104"/>
      <c r="J124" s="104">
        <f>J122-J123</f>
        <v>0</v>
      </c>
      <c r="K124" s="104"/>
      <c r="L124" s="104">
        <f>L122-L123</f>
        <v>133</v>
      </c>
      <c r="M124" s="104"/>
      <c r="N124" s="104"/>
      <c r="O124" s="104"/>
      <c r="P124" s="104"/>
      <c r="Q124" s="104"/>
      <c r="R124" s="104"/>
      <c r="S124" s="104"/>
      <c r="T124" s="104"/>
      <c r="U124" s="104">
        <f>U122-U123</f>
        <v>0</v>
      </c>
      <c r="V124" s="104"/>
      <c r="W124" s="104"/>
      <c r="X124" s="104">
        <f>X122-X123</f>
        <v>0</v>
      </c>
      <c r="Y124" s="104"/>
    </row>
    <row r="125" spans="1:25" s="22" customFormat="1" ht="27" customHeight="1" outlineLevel="2">
      <c r="A125" s="8" t="s">
        <v>73</v>
      </c>
      <c r="B125" s="23">
        <v>19224</v>
      </c>
      <c r="C125" s="23">
        <v>5497</v>
      </c>
      <c r="D125" s="78">
        <f t="shared" si="37"/>
        <v>22854</v>
      </c>
      <c r="E125" s="34"/>
      <c r="F125" s="34">
        <v>150</v>
      </c>
      <c r="G125" s="34">
        <v>15610</v>
      </c>
      <c r="H125" s="34"/>
      <c r="I125" s="34"/>
      <c r="J125" s="34">
        <v>700</v>
      </c>
      <c r="K125" s="34"/>
      <c r="L125" s="34">
        <v>260</v>
      </c>
      <c r="M125" s="34"/>
      <c r="N125" s="34"/>
      <c r="O125" s="34"/>
      <c r="P125" s="34"/>
      <c r="Q125" s="34"/>
      <c r="R125" s="34"/>
      <c r="S125" s="34"/>
      <c r="T125" s="34"/>
      <c r="U125" s="34">
        <v>4494</v>
      </c>
      <c r="V125" s="34"/>
      <c r="W125" s="34"/>
      <c r="X125" s="34">
        <v>1640</v>
      </c>
      <c r="Y125" s="34"/>
    </row>
    <row r="126" spans="1:25" s="22" customFormat="1" ht="27" customHeight="1" outlineLevel="1">
      <c r="A126" s="8" t="s">
        <v>74</v>
      </c>
      <c r="B126" s="81">
        <f>B125/B123*10</f>
        <v>259.4331983805668</v>
      </c>
      <c r="C126" s="81"/>
      <c r="D126" s="81">
        <f>D125/D123*10</f>
        <v>272.3957091775924</v>
      </c>
      <c r="E126" s="40"/>
      <c r="F126" s="95">
        <f>F125/F123*10</f>
        <v>250</v>
      </c>
      <c r="G126" s="95">
        <f>G125/G123*10</f>
        <v>350</v>
      </c>
      <c r="H126" s="40"/>
      <c r="I126" s="40"/>
      <c r="J126" s="40">
        <f>J125/J123*10</f>
        <v>100</v>
      </c>
      <c r="K126" s="40"/>
      <c r="L126" s="40">
        <f>L125/L123*10</f>
        <v>200</v>
      </c>
      <c r="M126" s="40"/>
      <c r="N126" s="40"/>
      <c r="O126" s="40"/>
      <c r="P126" s="40"/>
      <c r="Q126" s="40"/>
      <c r="R126" s="40"/>
      <c r="S126" s="40"/>
      <c r="T126" s="40"/>
      <c r="U126" s="40">
        <f>U125/U123*10</f>
        <v>210</v>
      </c>
      <c r="V126" s="40"/>
      <c r="W126" s="40"/>
      <c r="X126" s="40">
        <f>X125/X123*10</f>
        <v>182.22222222222223</v>
      </c>
      <c r="Y126" s="40"/>
    </row>
    <row r="127" spans="1:25" s="101" customFormat="1" ht="27" customHeight="1" hidden="1" outlineLevel="1">
      <c r="A127" s="114" t="s">
        <v>162</v>
      </c>
      <c r="B127" s="115"/>
      <c r="C127" s="115"/>
      <c r="D127" s="115">
        <f>SUM(E127:Y127)</f>
        <v>8070</v>
      </c>
      <c r="E127" s="104"/>
      <c r="F127" s="104">
        <v>216</v>
      </c>
      <c r="G127" s="104">
        <v>560</v>
      </c>
      <c r="H127" s="104">
        <v>1019</v>
      </c>
      <c r="I127" s="104">
        <v>266</v>
      </c>
      <c r="J127" s="104">
        <v>377</v>
      </c>
      <c r="K127" s="104"/>
      <c r="L127" s="104">
        <v>241</v>
      </c>
      <c r="M127" s="104">
        <v>250</v>
      </c>
      <c r="N127" s="104">
        <v>250</v>
      </c>
      <c r="O127" s="104">
        <v>100</v>
      </c>
      <c r="P127" s="104">
        <v>385</v>
      </c>
      <c r="Q127" s="104">
        <v>431</v>
      </c>
      <c r="R127" s="104"/>
      <c r="S127" s="104">
        <v>63</v>
      </c>
      <c r="T127" s="104">
        <v>1367</v>
      </c>
      <c r="U127" s="104">
        <v>318</v>
      </c>
      <c r="V127" s="104"/>
      <c r="W127" s="104">
        <v>701</v>
      </c>
      <c r="X127" s="104">
        <v>1269</v>
      </c>
      <c r="Y127" s="104">
        <v>257</v>
      </c>
    </row>
    <row r="128" spans="1:25" s="22" customFormat="1" ht="27" customHeight="1" outlineLevel="1">
      <c r="A128" s="43" t="s">
        <v>163</v>
      </c>
      <c r="B128" s="11">
        <v>1820</v>
      </c>
      <c r="C128" s="11"/>
      <c r="D128" s="78">
        <f>SUM(E128:Y128)</f>
        <v>8002</v>
      </c>
      <c r="E128" s="34"/>
      <c r="F128" s="34">
        <v>216</v>
      </c>
      <c r="G128" s="34">
        <v>560</v>
      </c>
      <c r="H128" s="34">
        <v>1019</v>
      </c>
      <c r="I128" s="34">
        <v>266</v>
      </c>
      <c r="J128" s="34">
        <v>377</v>
      </c>
      <c r="K128" s="34"/>
      <c r="L128" s="34">
        <v>236</v>
      </c>
      <c r="M128" s="34">
        <v>250</v>
      </c>
      <c r="N128" s="34">
        <v>250</v>
      </c>
      <c r="O128" s="34">
        <v>100</v>
      </c>
      <c r="P128" s="34">
        <v>385</v>
      </c>
      <c r="Q128" s="34">
        <v>431</v>
      </c>
      <c r="R128" s="34"/>
      <c r="S128" s="34"/>
      <c r="T128" s="34">
        <v>1367</v>
      </c>
      <c r="U128" s="34">
        <v>318</v>
      </c>
      <c r="V128" s="34"/>
      <c r="W128" s="34">
        <v>701</v>
      </c>
      <c r="X128" s="34">
        <v>1269</v>
      </c>
      <c r="Y128" s="34">
        <v>257</v>
      </c>
    </row>
    <row r="129" spans="1:25" s="22" customFormat="1" ht="27" customHeight="1" hidden="1" outlineLevel="1">
      <c r="A129" s="43" t="s">
        <v>109</v>
      </c>
      <c r="B129" s="11"/>
      <c r="C129" s="11"/>
      <c r="D129" s="78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>
        <v>17</v>
      </c>
      <c r="V129" s="34"/>
      <c r="W129" s="34"/>
      <c r="X129" s="34"/>
      <c r="Y129" s="34"/>
    </row>
    <row r="130" spans="1:25" s="22" customFormat="1" ht="27" customHeight="1" hidden="1" outlineLevel="1">
      <c r="A130" s="43" t="s">
        <v>110</v>
      </c>
      <c r="B130" s="11"/>
      <c r="C130" s="11"/>
      <c r="D130" s="78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>
        <v>374</v>
      </c>
      <c r="V130" s="34"/>
      <c r="W130" s="34"/>
      <c r="X130" s="34"/>
      <c r="Y130" s="34"/>
    </row>
    <row r="131" spans="1:25" s="85" customFormat="1" ht="29.25" customHeight="1" hidden="1" outlineLevel="1">
      <c r="A131" s="83" t="s">
        <v>108</v>
      </c>
      <c r="B131" s="74">
        <v>114762</v>
      </c>
      <c r="C131" s="74">
        <v>118875</v>
      </c>
      <c r="D131" s="78">
        <f>SUM(E131:Y131)</f>
        <v>102665</v>
      </c>
      <c r="E131" s="53">
        <v>8500</v>
      </c>
      <c r="F131" s="53">
        <v>3072</v>
      </c>
      <c r="G131" s="53">
        <v>6120</v>
      </c>
      <c r="H131" s="53">
        <v>6585</v>
      </c>
      <c r="I131" s="53">
        <v>3520</v>
      </c>
      <c r="J131" s="53">
        <v>6540</v>
      </c>
      <c r="K131" s="53">
        <v>3095</v>
      </c>
      <c r="L131" s="53">
        <v>5400</v>
      </c>
      <c r="M131" s="53">
        <v>3161</v>
      </c>
      <c r="N131" s="53">
        <v>1816</v>
      </c>
      <c r="O131" s="53">
        <v>3230</v>
      </c>
      <c r="P131" s="53">
        <v>5650</v>
      </c>
      <c r="Q131" s="53">
        <v>8711</v>
      </c>
      <c r="R131" s="53">
        <v>4786</v>
      </c>
      <c r="S131" s="53">
        <v>5680</v>
      </c>
      <c r="T131" s="53">
        <v>4852</v>
      </c>
      <c r="U131" s="53">
        <v>3450</v>
      </c>
      <c r="V131" s="53">
        <v>2872</v>
      </c>
      <c r="W131" s="53">
        <v>4605</v>
      </c>
      <c r="X131" s="53">
        <v>6680</v>
      </c>
      <c r="Y131" s="53">
        <v>4340</v>
      </c>
    </row>
    <row r="132" spans="1:25" s="44" customFormat="1" ht="29.25" customHeight="1" hidden="1" outlineLevel="1">
      <c r="A132" s="13" t="s">
        <v>112</v>
      </c>
      <c r="B132" s="16">
        <f>B131/B134</f>
        <v>1.0598143787228147</v>
      </c>
      <c r="C132" s="16">
        <f>C131/C134</f>
        <v>0.990625</v>
      </c>
      <c r="D132" s="75">
        <f>D131/D134</f>
        <v>0.82132</v>
      </c>
      <c r="E132" s="35">
        <f>E131/E134</f>
        <v>0.8390918065153011</v>
      </c>
      <c r="F132" s="35">
        <f aca="true" t="shared" si="38" ref="F132:Y132">F131/F134</f>
        <v>0.7314285714285714</v>
      </c>
      <c r="G132" s="35">
        <f t="shared" si="38"/>
        <v>0.9107142857142857</v>
      </c>
      <c r="H132" s="35">
        <f t="shared" si="38"/>
        <v>0.9274647887323944</v>
      </c>
      <c r="I132" s="35">
        <f t="shared" si="38"/>
        <v>0.8380952380952381</v>
      </c>
      <c r="J132" s="35">
        <f t="shared" si="38"/>
        <v>0.9172510518934082</v>
      </c>
      <c r="K132" s="35">
        <f t="shared" si="38"/>
        <v>0.675764192139738</v>
      </c>
      <c r="L132" s="35">
        <f t="shared" si="38"/>
        <v>0.919931856899489</v>
      </c>
      <c r="M132" s="35">
        <f t="shared" si="38"/>
        <v>0.6259405940594059</v>
      </c>
      <c r="N132" s="35">
        <f t="shared" si="38"/>
        <v>0.542089552238806</v>
      </c>
      <c r="O132" s="35">
        <f t="shared" si="38"/>
        <v>0.8054862842892768</v>
      </c>
      <c r="P132" s="35">
        <f t="shared" si="38"/>
        <v>0.8458083832335329</v>
      </c>
      <c r="Q132" s="35">
        <f t="shared" si="38"/>
        <v>0.9955428571428572</v>
      </c>
      <c r="R132" s="35">
        <f t="shared" si="38"/>
        <v>0.727355623100304</v>
      </c>
      <c r="S132" s="35">
        <f t="shared" si="38"/>
        <v>0.7493403693931399</v>
      </c>
      <c r="T132" s="35">
        <f t="shared" si="38"/>
        <v>0.7605015673981191</v>
      </c>
      <c r="U132" s="35">
        <f t="shared" si="38"/>
        <v>0.8414634146341463</v>
      </c>
      <c r="V132" s="35">
        <f t="shared" si="38"/>
        <v>1.1262745098039215</v>
      </c>
      <c r="W132" s="35">
        <f t="shared" si="38"/>
        <v>0.6458625525946704</v>
      </c>
      <c r="X132" s="35">
        <f t="shared" si="38"/>
        <v>0.9955290611028316</v>
      </c>
      <c r="Y132" s="35">
        <f t="shared" si="38"/>
        <v>0.7</v>
      </c>
    </row>
    <row r="133" spans="1:25" s="100" customFormat="1" ht="27.75" customHeight="1" outlineLevel="1">
      <c r="A133" s="96" t="s">
        <v>82</v>
      </c>
      <c r="B133" s="97">
        <v>155837</v>
      </c>
      <c r="C133" s="97">
        <v>158478</v>
      </c>
      <c r="D133" s="98">
        <f>SUM(E133:Y133)</f>
        <v>132324</v>
      </c>
      <c r="E133" s="113">
        <v>4080</v>
      </c>
      <c r="F133" s="113">
        <v>2830</v>
      </c>
      <c r="G133" s="113">
        <v>11700</v>
      </c>
      <c r="H133" s="113">
        <v>11200</v>
      </c>
      <c r="I133" s="113">
        <v>4520</v>
      </c>
      <c r="J133" s="113">
        <v>4887</v>
      </c>
      <c r="K133" s="113">
        <v>5633</v>
      </c>
      <c r="L133" s="113">
        <v>11000</v>
      </c>
      <c r="M133" s="113">
        <v>5610</v>
      </c>
      <c r="N133" s="113">
        <v>2350</v>
      </c>
      <c r="O133" s="113">
        <v>2785</v>
      </c>
      <c r="P133" s="113">
        <v>4650</v>
      </c>
      <c r="Q133" s="113">
        <v>9600</v>
      </c>
      <c r="R133" s="113">
        <v>6100</v>
      </c>
      <c r="S133" s="113">
        <v>6295</v>
      </c>
      <c r="T133" s="113">
        <v>6341</v>
      </c>
      <c r="U133" s="113">
        <v>3987</v>
      </c>
      <c r="V133" s="113">
        <v>2056</v>
      </c>
      <c r="W133" s="113">
        <v>6870</v>
      </c>
      <c r="X133" s="113">
        <v>16000</v>
      </c>
      <c r="Y133" s="113">
        <v>3830</v>
      </c>
    </row>
    <row r="134" spans="1:25" s="22" customFormat="1" ht="27" customHeight="1" outlineLevel="2">
      <c r="A134" s="8" t="s">
        <v>81</v>
      </c>
      <c r="B134" s="11">
        <v>108285</v>
      </c>
      <c r="C134" s="11">
        <v>120000</v>
      </c>
      <c r="D134" s="78">
        <f>SUM(E134:Y134)</f>
        <v>125000</v>
      </c>
      <c r="E134" s="12">
        <v>10130</v>
      </c>
      <c r="F134" s="113">
        <v>4200</v>
      </c>
      <c r="G134" s="12">
        <v>6720</v>
      </c>
      <c r="H134" s="12">
        <v>7100</v>
      </c>
      <c r="I134" s="12">
        <v>4200</v>
      </c>
      <c r="J134" s="12">
        <v>7130</v>
      </c>
      <c r="K134" s="12">
        <v>4580</v>
      </c>
      <c r="L134" s="12">
        <v>5870</v>
      </c>
      <c r="M134" s="12">
        <v>5050</v>
      </c>
      <c r="N134" s="12">
        <v>3350</v>
      </c>
      <c r="O134" s="12">
        <v>4010</v>
      </c>
      <c r="P134" s="12">
        <v>6680</v>
      </c>
      <c r="Q134" s="12">
        <v>8750</v>
      </c>
      <c r="R134" s="12">
        <v>6580</v>
      </c>
      <c r="S134" s="12">
        <v>7580</v>
      </c>
      <c r="T134" s="12">
        <v>6380</v>
      </c>
      <c r="U134" s="12">
        <v>4100</v>
      </c>
      <c r="V134" s="12">
        <v>2550</v>
      </c>
      <c r="W134" s="12">
        <v>7130</v>
      </c>
      <c r="X134" s="12">
        <v>6710</v>
      </c>
      <c r="Y134" s="12">
        <v>6200</v>
      </c>
    </row>
    <row r="135" spans="1:25" s="67" customFormat="1" ht="27" customHeight="1" outlineLevel="2">
      <c r="A135" s="83" t="s">
        <v>123</v>
      </c>
      <c r="B135" s="74">
        <v>117023</v>
      </c>
      <c r="C135" s="74">
        <v>119340</v>
      </c>
      <c r="D135" s="78">
        <f>SUM(E135:Y135)</f>
        <v>81600</v>
      </c>
      <c r="E135" s="66">
        <v>5695</v>
      </c>
      <c r="F135" s="66">
        <v>2560</v>
      </c>
      <c r="G135" s="66">
        <v>4900</v>
      </c>
      <c r="H135" s="66">
        <v>5690</v>
      </c>
      <c r="I135" s="66">
        <v>2692</v>
      </c>
      <c r="J135" s="66">
        <v>5200</v>
      </c>
      <c r="K135" s="66">
        <v>2116</v>
      </c>
      <c r="L135" s="66">
        <v>4344</v>
      </c>
      <c r="M135" s="66">
        <v>3194</v>
      </c>
      <c r="N135" s="66">
        <v>1359</v>
      </c>
      <c r="O135" s="66">
        <v>2410</v>
      </c>
      <c r="P135" s="66">
        <v>4115</v>
      </c>
      <c r="Q135" s="66">
        <v>7769</v>
      </c>
      <c r="R135" s="66">
        <v>4499</v>
      </c>
      <c r="S135" s="66">
        <v>4200</v>
      </c>
      <c r="T135" s="66">
        <v>3836</v>
      </c>
      <c r="U135" s="66">
        <v>3137</v>
      </c>
      <c r="V135" s="66">
        <v>1421</v>
      </c>
      <c r="W135" s="66">
        <v>3287</v>
      </c>
      <c r="X135" s="66">
        <v>5926</v>
      </c>
      <c r="Y135" s="66">
        <v>3250</v>
      </c>
    </row>
    <row r="136" spans="1:25" s="22" customFormat="1" ht="27" customHeight="1" outlineLevel="1">
      <c r="A136" s="13" t="s">
        <v>21</v>
      </c>
      <c r="B136" s="31">
        <f aca="true" t="shared" si="39" ref="B136:Y136">B135/B134</f>
        <v>1.0806944636837974</v>
      </c>
      <c r="C136" s="31">
        <f t="shared" si="39"/>
        <v>0.9945</v>
      </c>
      <c r="D136" s="72">
        <f t="shared" si="39"/>
        <v>0.6528</v>
      </c>
      <c r="E136" s="32">
        <f t="shared" si="39"/>
        <v>0.5621915103652517</v>
      </c>
      <c r="F136" s="32">
        <f t="shared" si="39"/>
        <v>0.6095238095238096</v>
      </c>
      <c r="G136" s="32">
        <f t="shared" si="39"/>
        <v>0.7291666666666666</v>
      </c>
      <c r="H136" s="32">
        <f>H135/H134</f>
        <v>0.8014084507042254</v>
      </c>
      <c r="I136" s="32">
        <f t="shared" si="39"/>
        <v>0.6409523809523809</v>
      </c>
      <c r="J136" s="32">
        <f t="shared" si="39"/>
        <v>0.729312762973352</v>
      </c>
      <c r="K136" s="32">
        <f t="shared" si="39"/>
        <v>0.46200873362445416</v>
      </c>
      <c r="L136" s="32">
        <f t="shared" si="39"/>
        <v>0.7400340715502556</v>
      </c>
      <c r="M136" s="32">
        <f t="shared" si="39"/>
        <v>0.6324752475247525</v>
      </c>
      <c r="N136" s="32">
        <f t="shared" si="39"/>
        <v>0.40567164179104476</v>
      </c>
      <c r="O136" s="32">
        <f t="shared" si="39"/>
        <v>0.600997506234414</v>
      </c>
      <c r="P136" s="32">
        <f t="shared" si="39"/>
        <v>0.6160179640718563</v>
      </c>
      <c r="Q136" s="32">
        <f t="shared" si="39"/>
        <v>0.8878857142857143</v>
      </c>
      <c r="R136" s="32">
        <f t="shared" si="39"/>
        <v>0.6837386018237082</v>
      </c>
      <c r="S136" s="32">
        <f t="shared" si="39"/>
        <v>0.554089709762533</v>
      </c>
      <c r="T136" s="32">
        <f t="shared" si="39"/>
        <v>0.6012539184952979</v>
      </c>
      <c r="U136" s="32">
        <f t="shared" si="39"/>
        <v>0.7651219512195122</v>
      </c>
      <c r="V136" s="32">
        <f t="shared" si="39"/>
        <v>0.5572549019607843</v>
      </c>
      <c r="W136" s="32">
        <f t="shared" si="39"/>
        <v>0.46100981767180926</v>
      </c>
      <c r="X136" s="32">
        <f t="shared" si="39"/>
        <v>0.8831594634873323</v>
      </c>
      <c r="Y136" s="32">
        <f t="shared" si="39"/>
        <v>0.5241935483870968</v>
      </c>
    </row>
    <row r="137" spans="1:25" s="22" customFormat="1" ht="27" customHeight="1" hidden="1" outlineLevel="1">
      <c r="A137" s="7" t="s">
        <v>125</v>
      </c>
      <c r="B137" s="31"/>
      <c r="C137" s="31"/>
      <c r="D137" s="78">
        <f>SUM(E137:Y137)</f>
        <v>2105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>
        <v>2105</v>
      </c>
      <c r="V137" s="51"/>
      <c r="W137" s="51"/>
      <c r="X137" s="51"/>
      <c r="Y137" s="51"/>
    </row>
    <row r="138" spans="1:25" s="22" customFormat="1" ht="27" customHeight="1" hidden="1" outlineLevel="1">
      <c r="A138" s="7" t="s">
        <v>126</v>
      </c>
      <c r="B138" s="31"/>
      <c r="C138" s="31"/>
      <c r="D138" s="78">
        <f>SUM(E138:Y138)</f>
        <v>785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>
        <v>785</v>
      </c>
      <c r="V138" s="51"/>
      <c r="W138" s="51"/>
      <c r="X138" s="51"/>
      <c r="Y138" s="51"/>
    </row>
    <row r="139" spans="1:25" s="22" customFormat="1" ht="27" customHeight="1" hidden="1" outlineLevel="1">
      <c r="A139" s="13" t="s">
        <v>156</v>
      </c>
      <c r="B139" s="31">
        <f>B135/B131</f>
        <v>1.019701643401126</v>
      </c>
      <c r="C139" s="31">
        <f aca="true" t="shared" si="40" ref="C139:Y139">C135/C131</f>
        <v>1.0039116719242902</v>
      </c>
      <c r="D139" s="31">
        <f t="shared" si="40"/>
        <v>0.7948180976963912</v>
      </c>
      <c r="E139" s="32">
        <f t="shared" si="40"/>
        <v>0.67</v>
      </c>
      <c r="F139" s="32">
        <f t="shared" si="40"/>
        <v>0.8333333333333334</v>
      </c>
      <c r="G139" s="32">
        <f t="shared" si="40"/>
        <v>0.8006535947712419</v>
      </c>
      <c r="H139" s="32">
        <f t="shared" si="40"/>
        <v>0.8640850417615793</v>
      </c>
      <c r="I139" s="32">
        <f t="shared" si="40"/>
        <v>0.7647727272727273</v>
      </c>
      <c r="J139" s="32">
        <f t="shared" si="40"/>
        <v>0.7951070336391437</v>
      </c>
      <c r="K139" s="32">
        <f t="shared" si="40"/>
        <v>0.6836833602584814</v>
      </c>
      <c r="L139" s="32">
        <f t="shared" si="40"/>
        <v>0.8044444444444444</v>
      </c>
      <c r="M139" s="32">
        <f t="shared" si="40"/>
        <v>1.0104397342613096</v>
      </c>
      <c r="N139" s="32">
        <f t="shared" si="40"/>
        <v>0.7483480176211453</v>
      </c>
      <c r="O139" s="32">
        <f t="shared" si="40"/>
        <v>0.7461300309597523</v>
      </c>
      <c r="P139" s="32">
        <f t="shared" si="40"/>
        <v>0.7283185840707964</v>
      </c>
      <c r="Q139" s="32">
        <f t="shared" si="40"/>
        <v>0.891860865572265</v>
      </c>
      <c r="R139" s="32">
        <f t="shared" si="40"/>
        <v>0.9400334308399498</v>
      </c>
      <c r="S139" s="32">
        <f t="shared" si="40"/>
        <v>0.7394366197183099</v>
      </c>
      <c r="T139" s="32">
        <f t="shared" si="40"/>
        <v>0.7906018136850783</v>
      </c>
      <c r="U139" s="32">
        <f t="shared" si="40"/>
        <v>0.9092753623188405</v>
      </c>
      <c r="V139" s="32">
        <f t="shared" si="40"/>
        <v>0.4947771587743733</v>
      </c>
      <c r="W139" s="32">
        <f t="shared" si="40"/>
        <v>0.7137893593919653</v>
      </c>
      <c r="X139" s="32">
        <f t="shared" si="40"/>
        <v>0.887125748502994</v>
      </c>
      <c r="Y139" s="32">
        <f t="shared" si="40"/>
        <v>0.7488479262672811</v>
      </c>
    </row>
    <row r="140" spans="1:25" s="22" customFormat="1" ht="12" customHeight="1" hidden="1">
      <c r="A140" s="7"/>
      <c r="B140" s="31"/>
      <c r="C140" s="31"/>
      <c r="D140" s="78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s="44" customFormat="1" ht="27" customHeight="1" hidden="1" outlineLevel="1">
      <c r="A141" s="7" t="s">
        <v>58</v>
      </c>
      <c r="B141" s="11"/>
      <c r="C141" s="11">
        <v>115298</v>
      </c>
      <c r="D141" s="78">
        <f>SUM(E141:Y141)</f>
        <v>99717.92</v>
      </c>
      <c r="E141" s="12">
        <v>2081</v>
      </c>
      <c r="F141" s="41">
        <v>3050.78</v>
      </c>
      <c r="G141" s="41">
        <v>5118</v>
      </c>
      <c r="H141" s="41">
        <v>7878.45</v>
      </c>
      <c r="I141" s="41">
        <v>6322.29</v>
      </c>
      <c r="J141" s="41">
        <v>4919.4</v>
      </c>
      <c r="K141" s="12">
        <v>3017</v>
      </c>
      <c r="L141" s="12">
        <v>4951</v>
      </c>
      <c r="M141" s="12">
        <v>5157</v>
      </c>
      <c r="N141" s="12">
        <v>4048</v>
      </c>
      <c r="O141" s="12">
        <v>2747</v>
      </c>
      <c r="P141" s="41">
        <v>5817.3</v>
      </c>
      <c r="Q141" s="12">
        <v>5766</v>
      </c>
      <c r="R141" s="12">
        <v>3193</v>
      </c>
      <c r="S141" s="12">
        <v>3044</v>
      </c>
      <c r="T141" s="12">
        <v>6640</v>
      </c>
      <c r="U141" s="12">
        <v>2570</v>
      </c>
      <c r="V141" s="12">
        <v>2380</v>
      </c>
      <c r="W141" s="12">
        <v>9989</v>
      </c>
      <c r="X141" s="41">
        <v>7972.7</v>
      </c>
      <c r="Y141" s="12">
        <v>3056</v>
      </c>
    </row>
    <row r="142" spans="1:27" s="47" customFormat="1" ht="29.25" customHeight="1" hidden="1" outlineLevel="1">
      <c r="A142" s="8" t="s">
        <v>142</v>
      </c>
      <c r="B142" s="11"/>
      <c r="C142" s="11">
        <v>104272</v>
      </c>
      <c r="D142" s="78">
        <f>SUM(E142:Y142)</f>
        <v>90459</v>
      </c>
      <c r="E142" s="34">
        <v>2081</v>
      </c>
      <c r="F142" s="34">
        <v>3051</v>
      </c>
      <c r="G142" s="53">
        <v>4455</v>
      </c>
      <c r="H142" s="34">
        <v>7554</v>
      </c>
      <c r="I142" s="34">
        <v>6322</v>
      </c>
      <c r="J142" s="34">
        <v>4919</v>
      </c>
      <c r="K142" s="34">
        <v>3017</v>
      </c>
      <c r="L142" s="34">
        <v>4951</v>
      </c>
      <c r="M142" s="34">
        <v>4500</v>
      </c>
      <c r="N142" s="34">
        <v>3748</v>
      </c>
      <c r="O142" s="34">
        <v>2420</v>
      </c>
      <c r="P142" s="34">
        <v>5550</v>
      </c>
      <c r="Q142" s="34">
        <v>5766</v>
      </c>
      <c r="R142" s="34">
        <v>2751</v>
      </c>
      <c r="S142" s="34">
        <v>2936</v>
      </c>
      <c r="T142" s="34">
        <v>6640</v>
      </c>
      <c r="U142" s="34">
        <v>2570</v>
      </c>
      <c r="V142" s="34">
        <v>2380</v>
      </c>
      <c r="W142" s="34">
        <v>7192</v>
      </c>
      <c r="X142" s="34">
        <v>4600</v>
      </c>
      <c r="Y142" s="34">
        <v>3056</v>
      </c>
      <c r="Z142" s="44"/>
      <c r="AA142" s="44"/>
    </row>
    <row r="143" spans="1:27" s="47" customFormat="1" ht="29.25" customHeight="1" hidden="1" outlineLevel="1">
      <c r="A143" s="8" t="s">
        <v>143</v>
      </c>
      <c r="B143" s="11"/>
      <c r="C143" s="11"/>
      <c r="D143" s="78">
        <f>SUM(E143:Y143)</f>
        <v>26920</v>
      </c>
      <c r="E143" s="54">
        <v>300</v>
      </c>
      <c r="F143" s="54">
        <v>1400</v>
      </c>
      <c r="G143" s="55">
        <v>2560</v>
      </c>
      <c r="H143" s="54">
        <v>3810</v>
      </c>
      <c r="I143" s="54">
        <v>340</v>
      </c>
      <c r="J143" s="54">
        <v>3890</v>
      </c>
      <c r="K143" s="54">
        <v>558</v>
      </c>
      <c r="L143" s="54">
        <v>2896</v>
      </c>
      <c r="M143" s="54">
        <v>770</v>
      </c>
      <c r="N143" s="54">
        <v>2080</v>
      </c>
      <c r="O143" s="54">
        <v>130</v>
      </c>
      <c r="P143" s="54">
        <v>1010</v>
      </c>
      <c r="Q143" s="54">
        <v>350</v>
      </c>
      <c r="R143" s="54">
        <v>520</v>
      </c>
      <c r="S143" s="54">
        <v>3025</v>
      </c>
      <c r="T143" s="54"/>
      <c r="U143" s="54">
        <v>1350</v>
      </c>
      <c r="V143" s="54">
        <v>150</v>
      </c>
      <c r="W143" s="54">
        <v>80</v>
      </c>
      <c r="X143" s="54">
        <v>1051</v>
      </c>
      <c r="Y143" s="54">
        <v>650</v>
      </c>
      <c r="Z143" s="44"/>
      <c r="AA143" s="44"/>
    </row>
    <row r="144" spans="1:25" s="44" customFormat="1" ht="29.25" customHeight="1" hidden="1">
      <c r="A144" s="7" t="s">
        <v>62</v>
      </c>
      <c r="B144" s="29"/>
      <c r="C144" s="29">
        <f aca="true" t="shared" si="41" ref="C144:Y144">C142/C141</f>
        <v>0.9043695467397527</v>
      </c>
      <c r="D144" s="73">
        <f t="shared" si="41"/>
        <v>0.907148885576434</v>
      </c>
      <c r="E144" s="42">
        <f t="shared" si="41"/>
        <v>1</v>
      </c>
      <c r="F144" s="42">
        <f t="shared" si="41"/>
        <v>1.0000721127056031</v>
      </c>
      <c r="G144" s="42">
        <f t="shared" si="41"/>
        <v>0.8704572098475967</v>
      </c>
      <c r="H144" s="42">
        <f t="shared" si="41"/>
        <v>0.9588180416198618</v>
      </c>
      <c r="I144" s="42">
        <f t="shared" si="41"/>
        <v>0.9999541305444705</v>
      </c>
      <c r="J144" s="42">
        <f t="shared" si="41"/>
        <v>0.9999186892710494</v>
      </c>
      <c r="K144" s="42">
        <f t="shared" si="41"/>
        <v>1</v>
      </c>
      <c r="L144" s="42">
        <f t="shared" si="41"/>
        <v>1</v>
      </c>
      <c r="M144" s="42">
        <f t="shared" si="41"/>
        <v>0.8726003490401396</v>
      </c>
      <c r="N144" s="42">
        <f t="shared" si="41"/>
        <v>0.9258893280632411</v>
      </c>
      <c r="O144" s="42">
        <f t="shared" si="41"/>
        <v>0.8809610484164543</v>
      </c>
      <c r="P144" s="42">
        <f t="shared" si="41"/>
        <v>0.9540508483317003</v>
      </c>
      <c r="Q144" s="42">
        <f t="shared" si="41"/>
        <v>1</v>
      </c>
      <c r="R144" s="42">
        <f t="shared" si="41"/>
        <v>0.8615721891637959</v>
      </c>
      <c r="S144" s="42">
        <f t="shared" si="41"/>
        <v>0.9645203679369251</v>
      </c>
      <c r="T144" s="42">
        <f t="shared" si="41"/>
        <v>1</v>
      </c>
      <c r="U144" s="42">
        <f t="shared" si="41"/>
        <v>1</v>
      </c>
      <c r="V144" s="42">
        <f t="shared" si="41"/>
        <v>1</v>
      </c>
      <c r="W144" s="42">
        <f t="shared" si="41"/>
        <v>0.7199919911903093</v>
      </c>
      <c r="X144" s="42">
        <f t="shared" si="41"/>
        <v>0.5769689063930663</v>
      </c>
      <c r="Y144" s="42">
        <f t="shared" si="41"/>
        <v>1</v>
      </c>
    </row>
    <row r="145" spans="1:25" s="44" customFormat="1" ht="28.5" customHeight="1" hidden="1" outlineLevel="1">
      <c r="A145" s="7" t="s">
        <v>144</v>
      </c>
      <c r="B145" s="23">
        <v>27016</v>
      </c>
      <c r="C145" s="23">
        <v>24241</v>
      </c>
      <c r="D145" s="78">
        <v>27219</v>
      </c>
      <c r="E145" s="34">
        <v>627</v>
      </c>
      <c r="F145" s="39">
        <v>1368</v>
      </c>
      <c r="G145" s="34">
        <v>2692</v>
      </c>
      <c r="H145" s="34">
        <v>1901</v>
      </c>
      <c r="I145" s="34">
        <v>570</v>
      </c>
      <c r="J145" s="34">
        <v>1566</v>
      </c>
      <c r="K145" s="34">
        <v>50</v>
      </c>
      <c r="L145" s="34">
        <v>2862</v>
      </c>
      <c r="M145" s="34">
        <v>172</v>
      </c>
      <c r="N145" s="34">
        <v>569</v>
      </c>
      <c r="O145" s="34">
        <v>254</v>
      </c>
      <c r="P145" s="34">
        <v>2084</v>
      </c>
      <c r="Q145" s="34">
        <v>1247</v>
      </c>
      <c r="R145" s="34">
        <v>413</v>
      </c>
      <c r="S145" s="34">
        <v>2340</v>
      </c>
      <c r="T145" s="34">
        <v>1759</v>
      </c>
      <c r="U145" s="34">
        <v>556</v>
      </c>
      <c r="V145" s="34">
        <v>332</v>
      </c>
      <c r="W145" s="34">
        <v>1493</v>
      </c>
      <c r="X145" s="34">
        <v>3929</v>
      </c>
      <c r="Y145" s="34">
        <v>437</v>
      </c>
    </row>
    <row r="146" spans="1:27" s="47" customFormat="1" ht="8.25" customHeight="1" hidden="1" outlineLevel="1">
      <c r="A146" s="8" t="s">
        <v>145</v>
      </c>
      <c r="B146" s="11">
        <v>19977</v>
      </c>
      <c r="C146" s="11">
        <v>18757</v>
      </c>
      <c r="D146" s="78">
        <f>SUM(E146:Y146)</f>
        <v>25139</v>
      </c>
      <c r="E146" s="34">
        <v>627</v>
      </c>
      <c r="F146" s="34">
        <v>1368</v>
      </c>
      <c r="G146" s="34">
        <v>2373</v>
      </c>
      <c r="H146" s="34">
        <v>1901</v>
      </c>
      <c r="I146" s="34">
        <v>570</v>
      </c>
      <c r="J146" s="34">
        <v>1452</v>
      </c>
      <c r="K146" s="34">
        <v>50</v>
      </c>
      <c r="L146" s="34">
        <v>2862</v>
      </c>
      <c r="M146" s="34">
        <v>172</v>
      </c>
      <c r="N146" s="34">
        <v>569</v>
      </c>
      <c r="O146" s="34">
        <v>254</v>
      </c>
      <c r="P146" s="34">
        <v>1777</v>
      </c>
      <c r="Q146" s="34">
        <v>1247</v>
      </c>
      <c r="R146" s="34">
        <v>413</v>
      </c>
      <c r="S146" s="34">
        <v>2085</v>
      </c>
      <c r="T146" s="34">
        <v>1093</v>
      </c>
      <c r="U146" s="34">
        <v>556</v>
      </c>
      <c r="V146" s="34">
        <v>332</v>
      </c>
      <c r="W146" s="34">
        <v>1072</v>
      </c>
      <c r="X146" s="34">
        <v>3929</v>
      </c>
      <c r="Y146" s="34">
        <v>437</v>
      </c>
      <c r="Z146" s="44"/>
      <c r="AA146" s="44"/>
    </row>
    <row r="147" spans="1:25" s="44" customFormat="1" ht="16.5" customHeight="1" hidden="1">
      <c r="A147" s="7" t="s">
        <v>105</v>
      </c>
      <c r="B147" s="29">
        <f aca="true" t="shared" si="42" ref="B147:Y147">B146/B145</f>
        <v>0.7394506958839207</v>
      </c>
      <c r="C147" s="29">
        <f t="shared" si="42"/>
        <v>0.7737717090879089</v>
      </c>
      <c r="D147" s="73">
        <f t="shared" si="42"/>
        <v>0.9235827914324553</v>
      </c>
      <c r="E147" s="42">
        <f t="shared" si="42"/>
        <v>1</v>
      </c>
      <c r="F147" s="42">
        <f t="shared" si="42"/>
        <v>1</v>
      </c>
      <c r="G147" s="42">
        <f t="shared" si="42"/>
        <v>0.8815007429420505</v>
      </c>
      <c r="H147" s="42">
        <f t="shared" si="42"/>
        <v>1</v>
      </c>
      <c r="I147" s="42">
        <f t="shared" si="42"/>
        <v>1</v>
      </c>
      <c r="J147" s="42">
        <f t="shared" si="42"/>
        <v>0.9272030651340997</v>
      </c>
      <c r="K147" s="42">
        <f t="shared" si="42"/>
        <v>1</v>
      </c>
      <c r="L147" s="42">
        <f t="shared" si="42"/>
        <v>1</v>
      </c>
      <c r="M147" s="42">
        <f t="shared" si="42"/>
        <v>1</v>
      </c>
      <c r="N147" s="42">
        <f t="shared" si="42"/>
        <v>1</v>
      </c>
      <c r="O147" s="42">
        <f t="shared" si="42"/>
        <v>1</v>
      </c>
      <c r="P147" s="42">
        <f t="shared" si="42"/>
        <v>0.8526871401151631</v>
      </c>
      <c r="Q147" s="42">
        <f t="shared" si="42"/>
        <v>1</v>
      </c>
      <c r="R147" s="42">
        <f t="shared" si="42"/>
        <v>1</v>
      </c>
      <c r="S147" s="42">
        <f t="shared" si="42"/>
        <v>0.8910256410256411</v>
      </c>
      <c r="T147" s="42">
        <f t="shared" si="42"/>
        <v>0.6213757816941444</v>
      </c>
      <c r="U147" s="42">
        <f t="shared" si="42"/>
        <v>1</v>
      </c>
      <c r="V147" s="42">
        <f t="shared" si="42"/>
        <v>1</v>
      </c>
      <c r="W147" s="42">
        <f t="shared" si="42"/>
        <v>0.7180174146014735</v>
      </c>
      <c r="X147" s="42">
        <f t="shared" si="42"/>
        <v>1</v>
      </c>
      <c r="Y147" s="42">
        <f t="shared" si="42"/>
        <v>1</v>
      </c>
    </row>
    <row r="148" spans="1:25" s="44" customFormat="1" ht="29.25" customHeight="1">
      <c r="A148" s="13" t="s">
        <v>103</v>
      </c>
      <c r="B148" s="11"/>
      <c r="C148" s="11"/>
      <c r="D148" s="78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7" s="47" customFormat="1" ht="29.25" customHeight="1" outlineLevel="1">
      <c r="A149" s="43" t="s">
        <v>119</v>
      </c>
      <c r="B149" s="11">
        <v>101285</v>
      </c>
      <c r="C149" s="11">
        <v>60714</v>
      </c>
      <c r="D149" s="78">
        <f>SUM(E149:Y149)</f>
        <v>127776</v>
      </c>
      <c r="E149" s="34">
        <v>6309</v>
      </c>
      <c r="F149" s="34">
        <v>4942</v>
      </c>
      <c r="G149" s="34">
        <v>5973</v>
      </c>
      <c r="H149" s="34">
        <v>7185</v>
      </c>
      <c r="I149" s="34">
        <v>6365</v>
      </c>
      <c r="J149" s="34">
        <v>4641</v>
      </c>
      <c r="K149" s="34">
        <v>3768</v>
      </c>
      <c r="L149" s="34">
        <v>11199</v>
      </c>
      <c r="M149" s="34">
        <v>5388</v>
      </c>
      <c r="N149" s="34">
        <v>7428</v>
      </c>
      <c r="O149" s="34">
        <v>1850</v>
      </c>
      <c r="P149" s="34">
        <v>8505</v>
      </c>
      <c r="Q149" s="34">
        <v>13080</v>
      </c>
      <c r="R149" s="34">
        <v>4594</v>
      </c>
      <c r="S149" s="34">
        <v>5390</v>
      </c>
      <c r="T149" s="34">
        <v>7872</v>
      </c>
      <c r="U149" s="34">
        <v>3630</v>
      </c>
      <c r="V149" s="34">
        <v>1832</v>
      </c>
      <c r="W149" s="34">
        <v>6614</v>
      </c>
      <c r="X149" s="34">
        <v>5639</v>
      </c>
      <c r="Y149" s="34">
        <v>5572</v>
      </c>
      <c r="Z149" s="44"/>
      <c r="AA149" s="44"/>
    </row>
    <row r="150" spans="1:27" s="47" customFormat="1" ht="29.25" customHeight="1" hidden="1" outlineLevel="1">
      <c r="A150" s="13" t="s">
        <v>128</v>
      </c>
      <c r="B150" s="11"/>
      <c r="C150" s="11"/>
      <c r="D150" s="78">
        <f>SUM(E150:Y150)</f>
        <v>0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44"/>
      <c r="AA150" s="44"/>
    </row>
    <row r="151" spans="1:34" s="44" customFormat="1" ht="29.25" customHeight="1" hidden="1" outlineLevel="1">
      <c r="A151" s="13" t="s">
        <v>54</v>
      </c>
      <c r="B151" s="11"/>
      <c r="C151" s="11">
        <v>67167</v>
      </c>
      <c r="D151" s="78">
        <f>SUM(E151:Y151)</f>
        <v>77999</v>
      </c>
      <c r="E151" s="34">
        <v>1550</v>
      </c>
      <c r="F151" s="34">
        <v>2635</v>
      </c>
      <c r="G151" s="34">
        <v>3932</v>
      </c>
      <c r="H151" s="34">
        <v>6114</v>
      </c>
      <c r="I151" s="34">
        <v>3488</v>
      </c>
      <c r="J151" s="34">
        <v>2605</v>
      </c>
      <c r="K151" s="34">
        <v>570</v>
      </c>
      <c r="L151" s="34">
        <v>7008</v>
      </c>
      <c r="M151" s="34">
        <v>4215</v>
      </c>
      <c r="N151" s="34">
        <v>4278</v>
      </c>
      <c r="O151" s="34">
        <v>1200</v>
      </c>
      <c r="P151" s="34">
        <v>5500</v>
      </c>
      <c r="Q151" s="34">
        <v>4136</v>
      </c>
      <c r="R151" s="34">
        <v>2200</v>
      </c>
      <c r="S151" s="34">
        <v>3936</v>
      </c>
      <c r="T151" s="34">
        <v>6900</v>
      </c>
      <c r="U151" s="34">
        <v>2475</v>
      </c>
      <c r="V151" s="34">
        <v>647</v>
      </c>
      <c r="W151" s="34">
        <v>6500</v>
      </c>
      <c r="X151" s="34">
        <v>4340</v>
      </c>
      <c r="Y151" s="34">
        <v>3770</v>
      </c>
      <c r="AH151" s="44" t="s">
        <v>46</v>
      </c>
    </row>
    <row r="152" spans="1:25" s="44" customFormat="1" ht="29.25" customHeight="1" hidden="1" outlineLevel="1">
      <c r="A152" s="13" t="s">
        <v>59</v>
      </c>
      <c r="B152" s="23">
        <f aca="true" t="shared" si="43" ref="B152:Y152">B149*0.45</f>
        <v>45578.25</v>
      </c>
      <c r="C152" s="23">
        <f t="shared" si="43"/>
        <v>27321.3</v>
      </c>
      <c r="D152" s="78">
        <f>SUM(E152:Y152)</f>
        <v>57499.20000000001</v>
      </c>
      <c r="E152" s="17">
        <f t="shared" si="43"/>
        <v>2839.05</v>
      </c>
      <c r="F152" s="17">
        <f t="shared" si="43"/>
        <v>2223.9</v>
      </c>
      <c r="G152" s="17">
        <f t="shared" si="43"/>
        <v>2687.85</v>
      </c>
      <c r="H152" s="17">
        <f t="shared" si="43"/>
        <v>3233.25</v>
      </c>
      <c r="I152" s="17">
        <f t="shared" si="43"/>
        <v>2864.25</v>
      </c>
      <c r="J152" s="17">
        <f t="shared" si="43"/>
        <v>2088.4500000000003</v>
      </c>
      <c r="K152" s="17">
        <f t="shared" si="43"/>
        <v>1695.6000000000001</v>
      </c>
      <c r="L152" s="17">
        <f t="shared" si="43"/>
        <v>5039.55</v>
      </c>
      <c r="M152" s="17">
        <f t="shared" si="43"/>
        <v>2424.6</v>
      </c>
      <c r="N152" s="17">
        <f t="shared" si="43"/>
        <v>3342.6</v>
      </c>
      <c r="O152" s="17">
        <f t="shared" si="43"/>
        <v>832.5</v>
      </c>
      <c r="P152" s="17">
        <f t="shared" si="43"/>
        <v>3827.25</v>
      </c>
      <c r="Q152" s="17">
        <f t="shared" si="43"/>
        <v>5886</v>
      </c>
      <c r="R152" s="17">
        <f t="shared" si="43"/>
        <v>2067.3</v>
      </c>
      <c r="S152" s="17">
        <f t="shared" si="43"/>
        <v>2425.5</v>
      </c>
      <c r="T152" s="17">
        <f t="shared" si="43"/>
        <v>3542.4</v>
      </c>
      <c r="U152" s="17">
        <f t="shared" si="43"/>
        <v>1633.5</v>
      </c>
      <c r="V152" s="17">
        <f t="shared" si="43"/>
        <v>824.4</v>
      </c>
      <c r="W152" s="17">
        <f t="shared" si="43"/>
        <v>2976.3</v>
      </c>
      <c r="X152" s="17">
        <f t="shared" si="43"/>
        <v>2537.55</v>
      </c>
      <c r="Y152" s="17">
        <f t="shared" si="43"/>
        <v>2507.4</v>
      </c>
    </row>
    <row r="153" spans="1:25" s="44" customFormat="1" ht="29.25" customHeight="1" hidden="1" outlineLevel="1">
      <c r="A153" s="13" t="s">
        <v>127</v>
      </c>
      <c r="B153" s="23"/>
      <c r="C153" s="23"/>
      <c r="D153" s="78">
        <f>SUM(E153:Y153)</f>
        <v>0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s="44" customFormat="1" ht="29.25" customHeight="1" collapsed="1">
      <c r="A154" s="43" t="s">
        <v>55</v>
      </c>
      <c r="B154" s="16">
        <v>1.367</v>
      </c>
      <c r="C154" s="16">
        <f>C149/C151</f>
        <v>0.9039260351065255</v>
      </c>
      <c r="D154" s="75">
        <f>D149/D151</f>
        <v>1.6381748483954923</v>
      </c>
      <c r="E154" s="35">
        <f aca="true" t="shared" si="44" ref="E154:Y154">E149/E151</f>
        <v>4.070322580645161</v>
      </c>
      <c r="F154" s="35">
        <f t="shared" si="44"/>
        <v>1.8755218216318785</v>
      </c>
      <c r="G154" s="35">
        <f t="shared" si="44"/>
        <v>1.5190742624618514</v>
      </c>
      <c r="H154" s="35">
        <f t="shared" si="44"/>
        <v>1.175171736997056</v>
      </c>
      <c r="I154" s="35">
        <f t="shared" si="44"/>
        <v>1.8248279816513762</v>
      </c>
      <c r="J154" s="35">
        <f t="shared" si="44"/>
        <v>1.781573896353167</v>
      </c>
      <c r="K154" s="35">
        <f t="shared" si="44"/>
        <v>6.610526315789474</v>
      </c>
      <c r="L154" s="35">
        <f t="shared" si="44"/>
        <v>1.5980308219178083</v>
      </c>
      <c r="M154" s="35">
        <f t="shared" si="44"/>
        <v>1.2782918149466191</v>
      </c>
      <c r="N154" s="35">
        <f t="shared" si="44"/>
        <v>1.7363253856942495</v>
      </c>
      <c r="O154" s="35">
        <f t="shared" si="44"/>
        <v>1.5416666666666667</v>
      </c>
      <c r="P154" s="35">
        <f t="shared" si="44"/>
        <v>1.5463636363636364</v>
      </c>
      <c r="Q154" s="35">
        <f t="shared" si="44"/>
        <v>3.16247582205029</v>
      </c>
      <c r="R154" s="35">
        <f t="shared" si="44"/>
        <v>2.0881818181818184</v>
      </c>
      <c r="S154" s="35">
        <f t="shared" si="44"/>
        <v>1.369410569105691</v>
      </c>
      <c r="T154" s="35">
        <f t="shared" si="44"/>
        <v>1.1408695652173912</v>
      </c>
      <c r="U154" s="35">
        <f t="shared" si="44"/>
        <v>1.4666666666666666</v>
      </c>
      <c r="V154" s="35">
        <f t="shared" si="44"/>
        <v>2.8315301391035548</v>
      </c>
      <c r="W154" s="35">
        <f t="shared" si="44"/>
        <v>1.0175384615384615</v>
      </c>
      <c r="X154" s="35">
        <f t="shared" si="44"/>
        <v>1.2993087557603686</v>
      </c>
      <c r="Y154" s="35">
        <f t="shared" si="44"/>
        <v>1.4779840848806367</v>
      </c>
    </row>
    <row r="155" spans="1:27" s="47" customFormat="1" ht="29.25" customHeight="1" outlineLevel="1">
      <c r="A155" s="43" t="s">
        <v>120</v>
      </c>
      <c r="B155" s="11">
        <v>208169</v>
      </c>
      <c r="C155" s="11">
        <v>142804</v>
      </c>
      <c r="D155" s="78">
        <f>SUM(E155:Y155)</f>
        <v>280372</v>
      </c>
      <c r="E155" s="34">
        <v>500</v>
      </c>
      <c r="F155" s="34">
        <v>6050</v>
      </c>
      <c r="G155" s="34">
        <v>18411</v>
      </c>
      <c r="H155" s="34">
        <v>37000</v>
      </c>
      <c r="I155" s="34">
        <v>11532</v>
      </c>
      <c r="J155" s="34">
        <v>20190</v>
      </c>
      <c r="K155" s="34"/>
      <c r="L155" s="34">
        <v>29509</v>
      </c>
      <c r="M155" s="34">
        <v>7674</v>
      </c>
      <c r="N155" s="34">
        <v>16290</v>
      </c>
      <c r="O155" s="34">
        <v>0</v>
      </c>
      <c r="P155" s="34">
        <v>14000</v>
      </c>
      <c r="Q155" s="34">
        <v>4790</v>
      </c>
      <c r="R155" s="34">
        <v>4000</v>
      </c>
      <c r="S155" s="34">
        <v>7048</v>
      </c>
      <c r="T155" s="34">
        <v>20600</v>
      </c>
      <c r="U155" s="34">
        <v>11100</v>
      </c>
      <c r="V155" s="34">
        <v>2500</v>
      </c>
      <c r="W155" s="34">
        <v>10700</v>
      </c>
      <c r="X155" s="34">
        <v>44178</v>
      </c>
      <c r="Y155" s="34">
        <v>14300</v>
      </c>
      <c r="Z155" s="44"/>
      <c r="AA155" s="44"/>
    </row>
    <row r="156" spans="1:25" s="44" customFormat="1" ht="29.25" customHeight="1" hidden="1" outlineLevel="1">
      <c r="A156" s="13" t="s">
        <v>56</v>
      </c>
      <c r="B156" s="11"/>
      <c r="C156" s="11">
        <v>113281</v>
      </c>
      <c r="D156" s="78">
        <f>SUM(E156:Y156)</f>
        <v>149552</v>
      </c>
      <c r="E156" s="34">
        <v>1102</v>
      </c>
      <c r="F156" s="34">
        <v>3521</v>
      </c>
      <c r="G156" s="34">
        <v>5703</v>
      </c>
      <c r="H156" s="34">
        <v>18970</v>
      </c>
      <c r="I156" s="34">
        <v>3661</v>
      </c>
      <c r="J156" s="34">
        <v>13254</v>
      </c>
      <c r="K156" s="34">
        <v>0</v>
      </c>
      <c r="L156" s="34">
        <v>12100</v>
      </c>
      <c r="M156" s="34">
        <v>6050</v>
      </c>
      <c r="N156" s="34">
        <v>5023</v>
      </c>
      <c r="O156" s="34">
        <v>0</v>
      </c>
      <c r="P156" s="34">
        <v>6600</v>
      </c>
      <c r="Q156" s="34">
        <v>4157</v>
      </c>
      <c r="R156" s="34">
        <v>5000</v>
      </c>
      <c r="S156" s="34">
        <v>4093</v>
      </c>
      <c r="T156" s="34">
        <v>12913</v>
      </c>
      <c r="U156" s="34">
        <v>3426</v>
      </c>
      <c r="V156" s="34">
        <v>1035</v>
      </c>
      <c r="W156" s="34">
        <v>10050</v>
      </c>
      <c r="X156" s="34">
        <v>27500</v>
      </c>
      <c r="Y156" s="34">
        <v>5394</v>
      </c>
    </row>
    <row r="157" spans="1:25" s="44" customFormat="1" ht="29.25" customHeight="1" hidden="1" outlineLevel="1">
      <c r="A157" s="13" t="s">
        <v>60</v>
      </c>
      <c r="B157" s="11">
        <f>B155*0.3</f>
        <v>62450.7</v>
      </c>
      <c r="C157" s="11">
        <f>C155*0.3</f>
        <v>42841.2</v>
      </c>
      <c r="D157" s="78">
        <f>SUM(E157:Y157)</f>
        <v>84111.59999999999</v>
      </c>
      <c r="E157" s="25">
        <f aca="true" t="shared" si="45" ref="E157:M157">E155*0.3</f>
        <v>150</v>
      </c>
      <c r="F157" s="25">
        <f t="shared" si="45"/>
        <v>1815</v>
      </c>
      <c r="G157" s="25">
        <f t="shared" si="45"/>
        <v>5523.3</v>
      </c>
      <c r="H157" s="25">
        <f t="shared" si="45"/>
        <v>11100</v>
      </c>
      <c r="I157" s="25">
        <f t="shared" si="45"/>
        <v>3459.6</v>
      </c>
      <c r="J157" s="25">
        <f t="shared" si="45"/>
        <v>6057</v>
      </c>
      <c r="K157" s="25">
        <f t="shared" si="45"/>
        <v>0</v>
      </c>
      <c r="L157" s="25">
        <f t="shared" si="45"/>
        <v>8852.699999999999</v>
      </c>
      <c r="M157" s="25">
        <f t="shared" si="45"/>
        <v>2302.2</v>
      </c>
      <c r="N157" s="25">
        <f>N155*0.3</f>
        <v>4887</v>
      </c>
      <c r="O157" s="25">
        <f aca="true" t="shared" si="46" ref="O157:Y157">O155*0.3</f>
        <v>0</v>
      </c>
      <c r="P157" s="25">
        <f t="shared" si="46"/>
        <v>4200</v>
      </c>
      <c r="Q157" s="25">
        <f t="shared" si="46"/>
        <v>1437</v>
      </c>
      <c r="R157" s="25">
        <f t="shared" si="46"/>
        <v>1200</v>
      </c>
      <c r="S157" s="25">
        <f t="shared" si="46"/>
        <v>2114.4</v>
      </c>
      <c r="T157" s="25">
        <f t="shared" si="46"/>
        <v>6180</v>
      </c>
      <c r="U157" s="25">
        <f t="shared" si="46"/>
        <v>3330</v>
      </c>
      <c r="V157" s="25">
        <f t="shared" si="46"/>
        <v>750</v>
      </c>
      <c r="W157" s="25">
        <f t="shared" si="46"/>
        <v>3210</v>
      </c>
      <c r="X157" s="25">
        <f t="shared" si="46"/>
        <v>13253.4</v>
      </c>
      <c r="Y157" s="25">
        <f t="shared" si="46"/>
        <v>4290</v>
      </c>
    </row>
    <row r="158" spans="1:27" s="47" customFormat="1" ht="29.25" customHeight="1" collapsed="1">
      <c r="A158" s="43" t="s">
        <v>55</v>
      </c>
      <c r="B158" s="16">
        <v>1.742</v>
      </c>
      <c r="C158" s="16">
        <f>C155/C156</f>
        <v>1.2606174027418544</v>
      </c>
      <c r="D158" s="75">
        <f>D155/D156</f>
        <v>1.8747459077778967</v>
      </c>
      <c r="E158" s="35">
        <f aca="true" t="shared" si="47" ref="E158:Y158">E155/E156</f>
        <v>0.4537205081669691</v>
      </c>
      <c r="F158" s="35">
        <f t="shared" si="47"/>
        <v>1.7182618574268673</v>
      </c>
      <c r="G158" s="35">
        <f t="shared" si="47"/>
        <v>3.2283008942661757</v>
      </c>
      <c r="H158" s="35">
        <f t="shared" si="47"/>
        <v>1.9504480759093306</v>
      </c>
      <c r="I158" s="35">
        <f t="shared" si="47"/>
        <v>3.149959027588091</v>
      </c>
      <c r="J158" s="35">
        <f t="shared" si="47"/>
        <v>1.5233137166138524</v>
      </c>
      <c r="K158" s="35"/>
      <c r="L158" s="35">
        <f t="shared" si="47"/>
        <v>2.4387603305785124</v>
      </c>
      <c r="M158" s="35">
        <f t="shared" si="47"/>
        <v>1.2684297520661156</v>
      </c>
      <c r="N158" s="35">
        <f t="shared" si="47"/>
        <v>3.2430818236113876</v>
      </c>
      <c r="O158" s="35"/>
      <c r="P158" s="35">
        <f t="shared" si="47"/>
        <v>2.121212121212121</v>
      </c>
      <c r="Q158" s="35">
        <f t="shared" si="47"/>
        <v>1.15227327399567</v>
      </c>
      <c r="R158" s="35">
        <f t="shared" si="47"/>
        <v>0.8</v>
      </c>
      <c r="S158" s="35">
        <f t="shared" si="47"/>
        <v>1.7219643293427804</v>
      </c>
      <c r="T158" s="35">
        <f t="shared" si="47"/>
        <v>1.5952915666382714</v>
      </c>
      <c r="U158" s="35">
        <f t="shared" si="47"/>
        <v>3.2399299474605954</v>
      </c>
      <c r="V158" s="35">
        <f t="shared" si="47"/>
        <v>2.4154589371980677</v>
      </c>
      <c r="W158" s="35">
        <f t="shared" si="47"/>
        <v>1.064676616915423</v>
      </c>
      <c r="X158" s="35">
        <f t="shared" si="47"/>
        <v>1.6064727272727273</v>
      </c>
      <c r="Y158" s="35">
        <f t="shared" si="47"/>
        <v>2.651093807934742</v>
      </c>
      <c r="Z158" s="44"/>
      <c r="AA158" s="44"/>
    </row>
    <row r="159" spans="1:27" s="47" customFormat="1" ht="29.25" customHeight="1" outlineLevel="1">
      <c r="A159" s="43" t="s">
        <v>121</v>
      </c>
      <c r="B159" s="11">
        <v>118215</v>
      </c>
      <c r="C159" s="11">
        <v>35308</v>
      </c>
      <c r="D159" s="78">
        <f>SUM(E159:Y159)</f>
        <v>205221</v>
      </c>
      <c r="E159" s="34"/>
      <c r="F159" s="34">
        <v>11400</v>
      </c>
      <c r="G159" s="34">
        <v>10050</v>
      </c>
      <c r="H159" s="34">
        <v>10400</v>
      </c>
      <c r="I159" s="34">
        <v>9110</v>
      </c>
      <c r="J159" s="34">
        <v>3900</v>
      </c>
      <c r="K159" s="34"/>
      <c r="L159" s="34">
        <v>9547</v>
      </c>
      <c r="M159" s="34">
        <v>10027</v>
      </c>
      <c r="N159" s="34">
        <v>4941</v>
      </c>
      <c r="O159" s="34">
        <v>7200</v>
      </c>
      <c r="P159" s="34">
        <v>18283</v>
      </c>
      <c r="Q159" s="34">
        <v>5527</v>
      </c>
      <c r="R159" s="34">
        <v>1000</v>
      </c>
      <c r="S159" s="34">
        <v>5350</v>
      </c>
      <c r="T159" s="34">
        <v>36300</v>
      </c>
      <c r="U159" s="34">
        <v>2980</v>
      </c>
      <c r="V159" s="34">
        <v>870</v>
      </c>
      <c r="W159" s="34">
        <v>35508</v>
      </c>
      <c r="X159" s="34">
        <v>17678</v>
      </c>
      <c r="Y159" s="34">
        <v>5150</v>
      </c>
      <c r="Z159" s="44"/>
      <c r="AA159" s="44"/>
    </row>
    <row r="160" spans="1:27" s="47" customFormat="1" ht="29.25" customHeight="1" hidden="1" outlineLevel="1">
      <c r="A160" s="13" t="s">
        <v>128</v>
      </c>
      <c r="B160" s="11"/>
      <c r="C160" s="11"/>
      <c r="D160" s="78">
        <f>SUM(E160:Y160)</f>
        <v>0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44"/>
      <c r="AA160" s="44"/>
    </row>
    <row r="161" spans="1:25" s="44" customFormat="1" ht="29.25" customHeight="1" hidden="1" outlineLevel="1">
      <c r="A161" s="13" t="s">
        <v>57</v>
      </c>
      <c r="B161" s="11"/>
      <c r="C161" s="11">
        <v>163167</v>
      </c>
      <c r="D161" s="78">
        <f>SUM(E161:Y161)</f>
        <v>236270</v>
      </c>
      <c r="E161" s="34">
        <v>4359</v>
      </c>
      <c r="F161" s="34">
        <v>8372</v>
      </c>
      <c r="G161" s="34">
        <v>11049</v>
      </c>
      <c r="H161" s="34">
        <v>19985</v>
      </c>
      <c r="I161" s="34">
        <v>11928</v>
      </c>
      <c r="J161" s="34">
        <v>2400</v>
      </c>
      <c r="K161" s="34">
        <v>570</v>
      </c>
      <c r="L161" s="34">
        <v>15800</v>
      </c>
      <c r="M161" s="34">
        <v>14190</v>
      </c>
      <c r="N161" s="34">
        <v>15813</v>
      </c>
      <c r="O161" s="34">
        <v>3000</v>
      </c>
      <c r="P161" s="34">
        <v>18500</v>
      </c>
      <c r="Q161" s="34">
        <v>12405</v>
      </c>
      <c r="R161" s="34">
        <v>2000</v>
      </c>
      <c r="S161" s="34">
        <v>10375</v>
      </c>
      <c r="T161" s="34">
        <v>35732</v>
      </c>
      <c r="U161" s="34">
        <v>2600</v>
      </c>
      <c r="V161" s="34">
        <v>3300</v>
      </c>
      <c r="W161" s="34">
        <v>24178</v>
      </c>
      <c r="X161" s="34">
        <v>8700</v>
      </c>
      <c r="Y161" s="34">
        <v>11014</v>
      </c>
    </row>
    <row r="162" spans="1:25" s="44" customFormat="1" ht="29.25" customHeight="1" hidden="1" outlineLevel="1">
      <c r="A162" s="13" t="s">
        <v>61</v>
      </c>
      <c r="B162" s="11">
        <f>B159*0.17</f>
        <v>20096.550000000003</v>
      </c>
      <c r="C162" s="11">
        <f>C159*0.17</f>
        <v>6002.360000000001</v>
      </c>
      <c r="D162" s="78">
        <f>SUM(E162:Y162)</f>
        <v>34887.57</v>
      </c>
      <c r="E162" s="25">
        <f>E159*0.17</f>
        <v>0</v>
      </c>
      <c r="F162" s="25">
        <f aca="true" t="shared" si="48" ref="F162:Y162">F159*0.17</f>
        <v>1938.0000000000002</v>
      </c>
      <c r="G162" s="25">
        <f t="shared" si="48"/>
        <v>1708.5000000000002</v>
      </c>
      <c r="H162" s="25">
        <f t="shared" si="48"/>
        <v>1768.0000000000002</v>
      </c>
      <c r="I162" s="25">
        <f t="shared" si="48"/>
        <v>1548.7</v>
      </c>
      <c r="J162" s="25">
        <f t="shared" si="48"/>
        <v>663</v>
      </c>
      <c r="K162" s="25">
        <f t="shared" si="48"/>
        <v>0</v>
      </c>
      <c r="L162" s="25">
        <f t="shared" si="48"/>
        <v>1622.99</v>
      </c>
      <c r="M162" s="25">
        <f t="shared" si="48"/>
        <v>1704.5900000000001</v>
      </c>
      <c r="N162" s="25">
        <f t="shared" si="48"/>
        <v>839.97</v>
      </c>
      <c r="O162" s="25">
        <f t="shared" si="48"/>
        <v>1224</v>
      </c>
      <c r="P162" s="25">
        <f t="shared" si="48"/>
        <v>3108.11</v>
      </c>
      <c r="Q162" s="25">
        <f t="shared" si="48"/>
        <v>939.59</v>
      </c>
      <c r="R162" s="25">
        <f t="shared" si="48"/>
        <v>170</v>
      </c>
      <c r="S162" s="25">
        <f t="shared" si="48"/>
        <v>909.5000000000001</v>
      </c>
      <c r="T162" s="25">
        <f t="shared" si="48"/>
        <v>6171</v>
      </c>
      <c r="U162" s="25">
        <f t="shared" si="48"/>
        <v>506.6</v>
      </c>
      <c r="V162" s="25">
        <f t="shared" si="48"/>
        <v>147.9</v>
      </c>
      <c r="W162" s="25">
        <f t="shared" si="48"/>
        <v>6036.360000000001</v>
      </c>
      <c r="X162" s="25">
        <f t="shared" si="48"/>
        <v>3005.26</v>
      </c>
      <c r="Y162" s="25">
        <f t="shared" si="48"/>
        <v>875.5000000000001</v>
      </c>
    </row>
    <row r="163" spans="1:25" s="44" customFormat="1" ht="29.25" customHeight="1" hidden="1" outlineLevel="1">
      <c r="A163" s="13" t="s">
        <v>127</v>
      </c>
      <c r="B163" s="11"/>
      <c r="C163" s="11"/>
      <c r="D163" s="78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7" s="47" customFormat="1" ht="29.25" customHeight="1" collapsed="1">
      <c r="A164" s="13" t="s">
        <v>118</v>
      </c>
      <c r="B164" s="16">
        <v>0.58</v>
      </c>
      <c r="C164" s="16">
        <f>C159/C161</f>
        <v>0.21639179490950988</v>
      </c>
      <c r="D164" s="75">
        <f>D159/D161</f>
        <v>0.8685867863038049</v>
      </c>
      <c r="E164" s="35">
        <f aca="true" t="shared" si="49" ref="E164:Y164">E159/E161</f>
        <v>0</v>
      </c>
      <c r="F164" s="35">
        <f t="shared" si="49"/>
        <v>1.3616817964644052</v>
      </c>
      <c r="G164" s="35">
        <f t="shared" si="49"/>
        <v>0.9095845777898452</v>
      </c>
      <c r="H164" s="35">
        <f t="shared" si="49"/>
        <v>0.5203902927195396</v>
      </c>
      <c r="I164" s="35">
        <f t="shared" si="49"/>
        <v>0.7637491616364855</v>
      </c>
      <c r="J164" s="35">
        <f t="shared" si="49"/>
        <v>1.625</v>
      </c>
      <c r="K164" s="35">
        <f t="shared" si="49"/>
        <v>0</v>
      </c>
      <c r="L164" s="35">
        <f t="shared" si="49"/>
        <v>0.604240506329114</v>
      </c>
      <c r="M164" s="35">
        <f t="shared" si="49"/>
        <v>0.7066243833685694</v>
      </c>
      <c r="N164" s="35">
        <f t="shared" si="49"/>
        <v>0.3124644280022766</v>
      </c>
      <c r="O164" s="35">
        <f t="shared" si="49"/>
        <v>2.4</v>
      </c>
      <c r="P164" s="35">
        <f t="shared" si="49"/>
        <v>0.9882702702702703</v>
      </c>
      <c r="Q164" s="35">
        <f t="shared" si="49"/>
        <v>0.44554615074566706</v>
      </c>
      <c r="R164" s="35">
        <f t="shared" si="49"/>
        <v>0.5</v>
      </c>
      <c r="S164" s="35">
        <f t="shared" si="49"/>
        <v>0.5156626506024097</v>
      </c>
      <c r="T164" s="35">
        <f t="shared" si="49"/>
        <v>1.0158961155266988</v>
      </c>
      <c r="U164" s="35">
        <f t="shared" si="49"/>
        <v>1.146153846153846</v>
      </c>
      <c r="V164" s="35">
        <f t="shared" si="49"/>
        <v>0.2636363636363636</v>
      </c>
      <c r="W164" s="35">
        <f t="shared" si="49"/>
        <v>1.4686078252957233</v>
      </c>
      <c r="X164" s="35">
        <f t="shared" si="49"/>
        <v>2.0319540229885056</v>
      </c>
      <c r="Y164" s="35">
        <f t="shared" si="49"/>
        <v>0.46758670782640277</v>
      </c>
      <c r="Z164" s="44"/>
      <c r="AA164" s="44"/>
    </row>
    <row r="165" spans="1:25" s="44" customFormat="1" ht="22.5" customHeight="1">
      <c r="A165" s="43" t="s">
        <v>53</v>
      </c>
      <c r="B165" s="23">
        <v>597</v>
      </c>
      <c r="C165" s="23">
        <v>407</v>
      </c>
      <c r="D165" s="78">
        <f aca="true" t="shared" si="50" ref="D165:D171">SUM(E165:Y165)</f>
        <v>817</v>
      </c>
      <c r="E165" s="34"/>
      <c r="F165" s="34"/>
      <c r="G165" s="34"/>
      <c r="H165" s="34"/>
      <c r="I165" s="34"/>
      <c r="J165" s="34"/>
      <c r="K165" s="34">
        <v>132</v>
      </c>
      <c r="L165" s="34"/>
      <c r="M165" s="34"/>
      <c r="N165" s="34"/>
      <c r="O165" s="34"/>
      <c r="P165" s="34">
        <v>80</v>
      </c>
      <c r="Q165" s="34"/>
      <c r="R165" s="34">
        <v>305</v>
      </c>
      <c r="S165" s="34">
        <v>150</v>
      </c>
      <c r="T165" s="34">
        <v>150</v>
      </c>
      <c r="U165" s="34"/>
      <c r="V165" s="34"/>
      <c r="W165" s="34"/>
      <c r="X165" s="34"/>
      <c r="Y165" s="34"/>
    </row>
    <row r="166" spans="1:25" s="44" customFormat="1" ht="29.25" customHeight="1" hidden="1">
      <c r="A166" s="13" t="s">
        <v>61</v>
      </c>
      <c r="B166" s="23">
        <f>B165*0.7</f>
        <v>417.9</v>
      </c>
      <c r="C166" s="23">
        <f>C165*0.7</f>
        <v>284.9</v>
      </c>
      <c r="D166" s="78">
        <f t="shared" si="50"/>
        <v>571.9</v>
      </c>
      <c r="E166" s="17">
        <f aca="true" t="shared" si="51" ref="E166:J166">E165*0.7</f>
        <v>0</v>
      </c>
      <c r="F166" s="17">
        <f t="shared" si="51"/>
        <v>0</v>
      </c>
      <c r="G166" s="17">
        <f t="shared" si="51"/>
        <v>0</v>
      </c>
      <c r="H166" s="17">
        <f t="shared" si="51"/>
        <v>0</v>
      </c>
      <c r="I166" s="17">
        <f t="shared" si="51"/>
        <v>0</v>
      </c>
      <c r="J166" s="17">
        <f t="shared" si="51"/>
        <v>0</v>
      </c>
      <c r="K166" s="17">
        <f aca="true" t="shared" si="52" ref="K166:Y166">K165*0.7</f>
        <v>92.39999999999999</v>
      </c>
      <c r="L166" s="17">
        <f t="shared" si="52"/>
        <v>0</v>
      </c>
      <c r="M166" s="17">
        <f t="shared" si="52"/>
        <v>0</v>
      </c>
      <c r="N166" s="17">
        <f t="shared" si="52"/>
        <v>0</v>
      </c>
      <c r="O166" s="17">
        <f t="shared" si="52"/>
        <v>0</v>
      </c>
      <c r="P166" s="17">
        <f t="shared" si="52"/>
        <v>56</v>
      </c>
      <c r="Q166" s="17">
        <f t="shared" si="52"/>
        <v>0</v>
      </c>
      <c r="R166" s="17">
        <f t="shared" si="52"/>
        <v>213.5</v>
      </c>
      <c r="S166" s="17">
        <f t="shared" si="52"/>
        <v>105</v>
      </c>
      <c r="T166" s="17">
        <f t="shared" si="52"/>
        <v>105</v>
      </c>
      <c r="U166" s="17">
        <f t="shared" si="52"/>
        <v>0</v>
      </c>
      <c r="V166" s="17">
        <f t="shared" si="52"/>
        <v>0</v>
      </c>
      <c r="W166" s="17">
        <f t="shared" si="52"/>
        <v>0</v>
      </c>
      <c r="X166" s="17">
        <f t="shared" si="52"/>
        <v>0</v>
      </c>
      <c r="Y166" s="17">
        <f t="shared" si="52"/>
        <v>0</v>
      </c>
    </row>
    <row r="167" spans="1:25" s="44" customFormat="1" ht="28.5" customHeight="1" hidden="1">
      <c r="A167" s="8" t="s">
        <v>124</v>
      </c>
      <c r="B167" s="23"/>
      <c r="C167" s="23">
        <v>0</v>
      </c>
      <c r="D167" s="78">
        <f t="shared" si="50"/>
        <v>0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9"/>
      <c r="V167" s="39"/>
      <c r="W167" s="39"/>
      <c r="X167" s="39"/>
      <c r="Y167" s="39"/>
    </row>
    <row r="168" spans="1:25" s="44" customFormat="1" ht="28.5" customHeight="1" hidden="1">
      <c r="A168" s="13" t="s">
        <v>148</v>
      </c>
      <c r="B168" s="56"/>
      <c r="C168" s="56">
        <f>C167*0.2</f>
        <v>0</v>
      </c>
      <c r="D168" s="78">
        <f t="shared" si="50"/>
        <v>0</v>
      </c>
      <c r="E168" s="39">
        <f>E167*0.2</f>
        <v>0</v>
      </c>
      <c r="F168" s="39">
        <f aca="true" t="shared" si="53" ref="F168:Y168">F167*0.2</f>
        <v>0</v>
      </c>
      <c r="G168" s="39">
        <f t="shared" si="53"/>
        <v>0</v>
      </c>
      <c r="H168" s="39">
        <f t="shared" si="53"/>
        <v>0</v>
      </c>
      <c r="I168" s="39">
        <f t="shared" si="53"/>
        <v>0</v>
      </c>
      <c r="J168" s="39">
        <f t="shared" si="53"/>
        <v>0</v>
      </c>
      <c r="K168" s="39">
        <f t="shared" si="53"/>
        <v>0</v>
      </c>
      <c r="L168" s="39">
        <f t="shared" si="53"/>
        <v>0</v>
      </c>
      <c r="M168" s="39">
        <f t="shared" si="53"/>
        <v>0</v>
      </c>
      <c r="N168" s="39">
        <f t="shared" si="53"/>
        <v>0</v>
      </c>
      <c r="O168" s="39">
        <f t="shared" si="53"/>
        <v>0</v>
      </c>
      <c r="P168" s="39">
        <f t="shared" si="53"/>
        <v>0</v>
      </c>
      <c r="Q168" s="39">
        <f t="shared" si="53"/>
        <v>0</v>
      </c>
      <c r="R168" s="39">
        <f t="shared" si="53"/>
        <v>0</v>
      </c>
      <c r="S168" s="39">
        <f t="shared" si="53"/>
        <v>0</v>
      </c>
      <c r="T168" s="39">
        <f t="shared" si="53"/>
        <v>0</v>
      </c>
      <c r="U168" s="39">
        <f t="shared" si="53"/>
        <v>0</v>
      </c>
      <c r="V168" s="39">
        <f t="shared" si="53"/>
        <v>0</v>
      </c>
      <c r="W168" s="39">
        <f t="shared" si="53"/>
        <v>0</v>
      </c>
      <c r="X168" s="39">
        <f t="shared" si="53"/>
        <v>0</v>
      </c>
      <c r="Y168" s="39">
        <f t="shared" si="53"/>
        <v>0</v>
      </c>
    </row>
    <row r="169" spans="1:25" s="44" customFormat="1" ht="25.5" customHeight="1" hidden="1">
      <c r="A169" s="13" t="s">
        <v>128</v>
      </c>
      <c r="B169" s="23"/>
      <c r="C169" s="23"/>
      <c r="D169" s="78">
        <f t="shared" si="50"/>
        <v>0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9"/>
      <c r="V169" s="39"/>
      <c r="W169" s="39"/>
      <c r="X169" s="39"/>
      <c r="Y169" s="39"/>
    </row>
    <row r="170" spans="1:25" s="44" customFormat="1" ht="29.25" customHeight="1">
      <c r="A170" s="8" t="s">
        <v>117</v>
      </c>
      <c r="B170" s="23">
        <f>(B152+B157+B162+B166+B168)*10</f>
        <v>1285434</v>
      </c>
      <c r="C170" s="23">
        <v>895068</v>
      </c>
      <c r="D170" s="78">
        <f t="shared" si="50"/>
        <v>1770702.7000000002</v>
      </c>
      <c r="E170" s="17">
        <f>(E152+E157+E162+E166+E168)*10</f>
        <v>29890.5</v>
      </c>
      <c r="F170" s="17">
        <f aca="true" t="shared" si="54" ref="F170:Y170">(F152+F157+F162+F166+F168)*10</f>
        <v>59769.00000000001</v>
      </c>
      <c r="G170" s="17">
        <f t="shared" si="54"/>
        <v>99196.5</v>
      </c>
      <c r="H170" s="17">
        <f t="shared" si="54"/>
        <v>161012.5</v>
      </c>
      <c r="I170" s="17">
        <f t="shared" si="54"/>
        <v>78725.5</v>
      </c>
      <c r="J170" s="17">
        <f t="shared" si="54"/>
        <v>88084.5</v>
      </c>
      <c r="K170" s="17">
        <f t="shared" si="54"/>
        <v>17880.000000000004</v>
      </c>
      <c r="L170" s="17">
        <f t="shared" si="54"/>
        <v>155152.4</v>
      </c>
      <c r="M170" s="17">
        <f t="shared" si="54"/>
        <v>64313.899999999994</v>
      </c>
      <c r="N170" s="17">
        <f t="shared" si="54"/>
        <v>90695.7</v>
      </c>
      <c r="O170" s="17">
        <f t="shared" si="54"/>
        <v>20565</v>
      </c>
      <c r="P170" s="17">
        <f t="shared" si="54"/>
        <v>111913.6</v>
      </c>
      <c r="Q170" s="17">
        <f t="shared" si="54"/>
        <v>82625.9</v>
      </c>
      <c r="R170" s="17">
        <f t="shared" si="54"/>
        <v>36508</v>
      </c>
      <c r="S170" s="17">
        <f t="shared" si="54"/>
        <v>55544</v>
      </c>
      <c r="T170" s="17">
        <f t="shared" si="54"/>
        <v>159984</v>
      </c>
      <c r="U170" s="17">
        <f t="shared" si="54"/>
        <v>54701</v>
      </c>
      <c r="V170" s="17">
        <f t="shared" si="54"/>
        <v>17223</v>
      </c>
      <c r="W170" s="17">
        <f t="shared" si="54"/>
        <v>122226.6</v>
      </c>
      <c r="X170" s="17">
        <f t="shared" si="54"/>
        <v>187962.09999999998</v>
      </c>
      <c r="Y170" s="17">
        <f t="shared" si="54"/>
        <v>76729</v>
      </c>
    </row>
    <row r="171" spans="1:25" s="44" customFormat="1" ht="33" customHeight="1" hidden="1">
      <c r="A171" s="13" t="s">
        <v>127</v>
      </c>
      <c r="B171" s="14"/>
      <c r="C171" s="14"/>
      <c r="D171" s="78">
        <f t="shared" si="50"/>
        <v>0</v>
      </c>
      <c r="E171" s="50">
        <f aca="true" t="shared" si="55" ref="E171:Y171">E153+E169*0.2*10+E163</f>
        <v>0</v>
      </c>
      <c r="F171" s="50">
        <f t="shared" si="55"/>
        <v>0</v>
      </c>
      <c r="G171" s="50">
        <f t="shared" si="55"/>
        <v>0</v>
      </c>
      <c r="H171" s="50">
        <f t="shared" si="55"/>
        <v>0</v>
      </c>
      <c r="I171" s="50">
        <f t="shared" si="55"/>
        <v>0</v>
      </c>
      <c r="J171" s="50">
        <f t="shared" si="55"/>
        <v>0</v>
      </c>
      <c r="K171" s="50">
        <f t="shared" si="55"/>
        <v>0</v>
      </c>
      <c r="L171" s="50">
        <f t="shared" si="55"/>
        <v>0</v>
      </c>
      <c r="M171" s="50">
        <f t="shared" si="55"/>
        <v>0</v>
      </c>
      <c r="N171" s="50">
        <f t="shared" si="55"/>
        <v>0</v>
      </c>
      <c r="O171" s="50">
        <f t="shared" si="55"/>
        <v>0</v>
      </c>
      <c r="P171" s="50">
        <f t="shared" si="55"/>
        <v>0</v>
      </c>
      <c r="Q171" s="50">
        <f t="shared" si="55"/>
        <v>0</v>
      </c>
      <c r="R171" s="50">
        <f t="shared" si="55"/>
        <v>0</v>
      </c>
      <c r="S171" s="50">
        <f t="shared" si="55"/>
        <v>0</v>
      </c>
      <c r="T171" s="50">
        <f t="shared" si="55"/>
        <v>0</v>
      </c>
      <c r="U171" s="50">
        <f t="shared" si="55"/>
        <v>0</v>
      </c>
      <c r="V171" s="50">
        <f t="shared" si="55"/>
        <v>0</v>
      </c>
      <c r="W171" s="50">
        <f t="shared" si="55"/>
        <v>0</v>
      </c>
      <c r="X171" s="50">
        <f t="shared" si="55"/>
        <v>0</v>
      </c>
      <c r="Y171" s="50">
        <f t="shared" si="55"/>
        <v>0</v>
      </c>
    </row>
    <row r="172" spans="1:25" s="44" customFormat="1" ht="45" customHeight="1" hidden="1">
      <c r="A172" s="13" t="s">
        <v>147</v>
      </c>
      <c r="B172" s="17">
        <v>56871</v>
      </c>
      <c r="C172" s="17">
        <v>54310</v>
      </c>
      <c r="D172" s="64">
        <v>55649.4</v>
      </c>
      <c r="E172" s="39">
        <v>1084.6</v>
      </c>
      <c r="F172" s="39">
        <v>1894.7</v>
      </c>
      <c r="G172" s="39">
        <v>3108.9</v>
      </c>
      <c r="H172" s="39">
        <v>5088.6</v>
      </c>
      <c r="I172" s="39">
        <v>2605.7</v>
      </c>
      <c r="J172" s="39">
        <v>2732.2</v>
      </c>
      <c r="K172" s="39">
        <v>76.7</v>
      </c>
      <c r="L172" s="39">
        <v>4914.1</v>
      </c>
      <c r="M172" s="39">
        <v>2134.6</v>
      </c>
      <c r="N172" s="39">
        <v>2641.2</v>
      </c>
      <c r="O172" s="39">
        <v>665.4</v>
      </c>
      <c r="P172" s="39">
        <v>3966</v>
      </c>
      <c r="Q172" s="39">
        <v>2769.6</v>
      </c>
      <c r="R172" s="39">
        <v>885.4</v>
      </c>
      <c r="S172" s="39">
        <v>1912</v>
      </c>
      <c r="T172" s="39">
        <v>4692.4</v>
      </c>
      <c r="U172" s="39">
        <v>1086.9</v>
      </c>
      <c r="V172" s="39">
        <v>646.3</v>
      </c>
      <c r="W172" s="39">
        <v>4563.5</v>
      </c>
      <c r="X172" s="39">
        <v>5687.2</v>
      </c>
      <c r="Y172" s="39">
        <v>2473.2</v>
      </c>
    </row>
    <row r="173" spans="1:25" s="44" customFormat="1" ht="50.25" customHeight="1">
      <c r="A173" s="43" t="s">
        <v>158</v>
      </c>
      <c r="B173" s="26">
        <f aca="true" t="shared" si="56" ref="B173:Y173">B170/B172</f>
        <v>22.602626997942714</v>
      </c>
      <c r="C173" s="26">
        <f t="shared" si="56"/>
        <v>16.480721782360522</v>
      </c>
      <c r="D173" s="79">
        <f t="shared" si="56"/>
        <v>31.818900113927555</v>
      </c>
      <c r="E173" s="27">
        <f t="shared" si="56"/>
        <v>27.559007929190486</v>
      </c>
      <c r="F173" s="27">
        <f t="shared" si="56"/>
        <v>31.545363382065766</v>
      </c>
      <c r="G173" s="27">
        <f t="shared" si="56"/>
        <v>31.90726623564605</v>
      </c>
      <c r="H173" s="27">
        <f t="shared" si="56"/>
        <v>31.64180717682663</v>
      </c>
      <c r="I173" s="27">
        <f t="shared" si="56"/>
        <v>30.2128027017692</v>
      </c>
      <c r="J173" s="27">
        <f t="shared" si="56"/>
        <v>32.23940414318132</v>
      </c>
      <c r="K173" s="27">
        <f t="shared" si="56"/>
        <v>233.11603650586704</v>
      </c>
      <c r="L173" s="27">
        <f t="shared" si="56"/>
        <v>31.57290246433731</v>
      </c>
      <c r="M173" s="27">
        <f t="shared" si="56"/>
        <v>30.129251381991942</v>
      </c>
      <c r="N173" s="27">
        <f t="shared" si="56"/>
        <v>34.33882326215357</v>
      </c>
      <c r="O173" s="27">
        <f t="shared" si="56"/>
        <v>30.906221821460775</v>
      </c>
      <c r="P173" s="27">
        <f t="shared" si="56"/>
        <v>28.218255168935958</v>
      </c>
      <c r="Q173" s="27">
        <f t="shared" si="56"/>
        <v>29.83315280184864</v>
      </c>
      <c r="R173" s="27">
        <f t="shared" si="56"/>
        <v>41.233340862886834</v>
      </c>
      <c r="S173" s="27">
        <f t="shared" si="56"/>
        <v>29.05020920502092</v>
      </c>
      <c r="T173" s="27">
        <f t="shared" si="56"/>
        <v>34.09428011252238</v>
      </c>
      <c r="U173" s="27">
        <f>U170/U172</f>
        <v>50.32753703192566</v>
      </c>
      <c r="V173" s="27">
        <f t="shared" si="56"/>
        <v>26.64861519418227</v>
      </c>
      <c r="W173" s="27">
        <f t="shared" si="56"/>
        <v>26.78352141996275</v>
      </c>
      <c r="X173" s="27">
        <f t="shared" si="56"/>
        <v>33.050024616683075</v>
      </c>
      <c r="Y173" s="27">
        <f t="shared" si="56"/>
        <v>31.0241792010351</v>
      </c>
    </row>
    <row r="174" spans="1:25" s="44" customFormat="1" ht="23.25" customHeight="1" hidden="1">
      <c r="A174" s="7" t="s">
        <v>150</v>
      </c>
      <c r="B174" s="52"/>
      <c r="C174" s="52"/>
      <c r="D174" s="64">
        <f>SUM(E174:Y174)</f>
        <v>259</v>
      </c>
      <c r="E174" s="14">
        <v>2</v>
      </c>
      <c r="F174" s="14">
        <v>7</v>
      </c>
      <c r="G174" s="14">
        <v>26</v>
      </c>
      <c r="H174" s="14">
        <v>26</v>
      </c>
      <c r="I174" s="14">
        <v>17</v>
      </c>
      <c r="J174" s="14">
        <v>15</v>
      </c>
      <c r="K174" s="14">
        <v>3</v>
      </c>
      <c r="L174" s="14">
        <v>34</v>
      </c>
      <c r="M174" s="14">
        <v>11</v>
      </c>
      <c r="N174" s="14">
        <v>7</v>
      </c>
      <c r="O174" s="14">
        <v>5</v>
      </c>
      <c r="P174" s="14">
        <v>12</v>
      </c>
      <c r="Q174" s="14">
        <v>12</v>
      </c>
      <c r="R174" s="14">
        <v>4</v>
      </c>
      <c r="S174" s="14">
        <v>15</v>
      </c>
      <c r="T174" s="14">
        <v>8</v>
      </c>
      <c r="U174" s="14">
        <v>5</v>
      </c>
      <c r="V174" s="14">
        <v>2</v>
      </c>
      <c r="W174" s="14">
        <v>23</v>
      </c>
      <c r="X174" s="14">
        <v>15</v>
      </c>
      <c r="Y174" s="14">
        <v>10</v>
      </c>
    </row>
    <row r="175" spans="1:25" s="44" customFormat="1" ht="23.25" customHeight="1" hidden="1">
      <c r="A175" s="7" t="s">
        <v>149</v>
      </c>
      <c r="B175" s="52"/>
      <c r="C175" s="52"/>
      <c r="D175" s="64">
        <f>SUM(E175:Y175)</f>
        <v>523</v>
      </c>
      <c r="E175" s="14">
        <v>17</v>
      </c>
      <c r="F175" s="14">
        <v>25</v>
      </c>
      <c r="G175" s="14">
        <v>23</v>
      </c>
      <c r="H175" s="14">
        <v>33</v>
      </c>
      <c r="I175" s="14">
        <v>25</v>
      </c>
      <c r="J175" s="14">
        <v>20</v>
      </c>
      <c r="K175" s="14">
        <v>26</v>
      </c>
      <c r="L175" s="14">
        <v>38</v>
      </c>
      <c r="M175" s="14">
        <v>15</v>
      </c>
      <c r="N175" s="14">
        <v>10</v>
      </c>
      <c r="O175" s="14">
        <v>17</v>
      </c>
      <c r="P175" s="14">
        <v>30</v>
      </c>
      <c r="Q175" s="14">
        <v>23</v>
      </c>
      <c r="R175" s="14">
        <v>25</v>
      </c>
      <c r="S175" s="14">
        <v>24</v>
      </c>
      <c r="T175" s="14">
        <v>38</v>
      </c>
      <c r="U175" s="14">
        <v>16</v>
      </c>
      <c r="V175" s="14">
        <v>8</v>
      </c>
      <c r="W175" s="14">
        <v>58</v>
      </c>
      <c r="X175" s="14">
        <v>25</v>
      </c>
      <c r="Y175" s="14">
        <v>27</v>
      </c>
    </row>
    <row r="176" spans="1:25" ht="6" customHeight="1">
      <c r="A176" s="7"/>
      <c r="B176" s="11"/>
      <c r="C176" s="11"/>
      <c r="D176" s="7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74.25" customHeight="1">
      <c r="A177" s="13" t="s">
        <v>141</v>
      </c>
      <c r="B177" s="11"/>
      <c r="C177" s="11"/>
      <c r="D177" s="74">
        <v>16600</v>
      </c>
      <c r="E177" s="14">
        <v>724.249</v>
      </c>
      <c r="F177" s="14">
        <v>295.832</v>
      </c>
      <c r="G177" s="14">
        <v>1344.0629999999996</v>
      </c>
      <c r="H177" s="14">
        <v>1198.7389999999998</v>
      </c>
      <c r="I177" s="14">
        <v>697.877</v>
      </c>
      <c r="J177" s="14">
        <v>779.2959999999999</v>
      </c>
      <c r="K177" s="14">
        <v>464.861</v>
      </c>
      <c r="L177" s="14">
        <v>1288.4560000000001</v>
      </c>
      <c r="M177" s="14">
        <v>765.596</v>
      </c>
      <c r="N177" s="14">
        <v>526.684</v>
      </c>
      <c r="O177" s="14">
        <v>332</v>
      </c>
      <c r="P177" s="14">
        <v>856.38</v>
      </c>
      <c r="Q177" s="14">
        <v>830.82</v>
      </c>
      <c r="R177" s="14">
        <v>766.852</v>
      </c>
      <c r="S177" s="14">
        <v>1339.538</v>
      </c>
      <c r="T177" s="14">
        <v>1149.8</v>
      </c>
      <c r="U177" s="14">
        <v>505.311</v>
      </c>
      <c r="V177" s="14">
        <v>258.21</v>
      </c>
      <c r="W177" s="14">
        <v>858.977</v>
      </c>
      <c r="X177" s="14">
        <v>1089.6680000000001</v>
      </c>
      <c r="Y177" s="14">
        <v>525.549</v>
      </c>
    </row>
    <row r="178" spans="1:25" ht="22.5">
      <c r="A178" s="13" t="s">
        <v>137</v>
      </c>
      <c r="B178" s="23"/>
      <c r="C178" s="23"/>
      <c r="D178" s="79">
        <f>SUM(E178:Y178)</f>
        <v>14477.016000000001</v>
      </c>
      <c r="E178" s="27">
        <v>615.289</v>
      </c>
      <c r="F178" s="27">
        <v>239.11200000000002</v>
      </c>
      <c r="G178" s="27">
        <v>1072.3790000000001</v>
      </c>
      <c r="H178" s="27">
        <v>1072.6659999999997</v>
      </c>
      <c r="I178" s="27">
        <v>581.562</v>
      </c>
      <c r="J178" s="27">
        <v>685.6250000000001</v>
      </c>
      <c r="K178" s="27">
        <v>444.627</v>
      </c>
      <c r="L178" s="27">
        <v>1164.161</v>
      </c>
      <c r="M178" s="27">
        <v>627.152</v>
      </c>
      <c r="N178" s="27">
        <v>458.6290000000001</v>
      </c>
      <c r="O178" s="27">
        <v>257.01199999999994</v>
      </c>
      <c r="P178" s="27">
        <v>786.34</v>
      </c>
      <c r="Q178" s="27">
        <v>797.3079999999999</v>
      </c>
      <c r="R178" s="27">
        <v>544.814</v>
      </c>
      <c r="S178" s="27">
        <v>1081.002</v>
      </c>
      <c r="T178" s="27">
        <v>1020.2079999999999</v>
      </c>
      <c r="U178" s="27">
        <v>448.903</v>
      </c>
      <c r="V178" s="27">
        <v>250.374</v>
      </c>
      <c r="W178" s="27">
        <v>812.32</v>
      </c>
      <c r="X178" s="27">
        <v>1053.4660000000001</v>
      </c>
      <c r="Y178" s="27">
        <v>464.06700000000006</v>
      </c>
    </row>
    <row r="179" spans="1:25" ht="22.5">
      <c r="A179" s="13" t="s">
        <v>139</v>
      </c>
      <c r="B179" s="23"/>
      <c r="C179" s="23"/>
      <c r="D179" s="75">
        <f aca="true" t="shared" si="57" ref="D179:Y179">D178/D177</f>
        <v>0.8721093975903615</v>
      </c>
      <c r="E179" s="35">
        <f t="shared" si="57"/>
        <v>0.8495545040448795</v>
      </c>
      <c r="F179" s="35">
        <f t="shared" si="57"/>
        <v>0.8082695583980097</v>
      </c>
      <c r="G179" s="35">
        <f t="shared" si="57"/>
        <v>0.7978636418084573</v>
      </c>
      <c r="H179" s="35">
        <f t="shared" si="57"/>
        <v>0.8948286491054349</v>
      </c>
      <c r="I179" s="35">
        <f t="shared" si="57"/>
        <v>0.8333302286792659</v>
      </c>
      <c r="J179" s="35">
        <f t="shared" si="57"/>
        <v>0.8798004865930278</v>
      </c>
      <c r="K179" s="35">
        <f t="shared" si="57"/>
        <v>0.9564730102116548</v>
      </c>
      <c r="L179" s="35">
        <f t="shared" si="57"/>
        <v>0.9035318241367962</v>
      </c>
      <c r="M179" s="35">
        <f t="shared" si="57"/>
        <v>0.8191683342128225</v>
      </c>
      <c r="N179" s="35">
        <f t="shared" si="57"/>
        <v>0.8707858981856296</v>
      </c>
      <c r="O179" s="35">
        <f t="shared" si="57"/>
        <v>0.7741325301204818</v>
      </c>
      <c r="P179" s="35">
        <f t="shared" si="57"/>
        <v>0.918213877017212</v>
      </c>
      <c r="Q179" s="35">
        <f t="shared" si="57"/>
        <v>0.9596639464625308</v>
      </c>
      <c r="R179" s="35">
        <f t="shared" si="57"/>
        <v>0.7104552116966507</v>
      </c>
      <c r="S179" s="35">
        <f t="shared" si="57"/>
        <v>0.8069961434464717</v>
      </c>
      <c r="T179" s="35">
        <f t="shared" si="57"/>
        <v>0.8872917029048529</v>
      </c>
      <c r="U179" s="35">
        <f t="shared" si="57"/>
        <v>0.888369736657227</v>
      </c>
      <c r="V179" s="35">
        <f t="shared" si="57"/>
        <v>0.9696526083420473</v>
      </c>
      <c r="W179" s="35">
        <f t="shared" si="57"/>
        <v>0.9456830625267033</v>
      </c>
      <c r="X179" s="35">
        <f t="shared" si="57"/>
        <v>0.966777036675391</v>
      </c>
      <c r="Y179" s="35">
        <f t="shared" si="57"/>
        <v>0.883013762750952</v>
      </c>
    </row>
    <row r="180" spans="1:25" ht="67.5" customHeight="1">
      <c r="A180" s="13" t="s">
        <v>165</v>
      </c>
      <c r="B180" s="11"/>
      <c r="C180" s="11"/>
      <c r="D180" s="74">
        <f>SUM(E180:Y180)</f>
        <v>190</v>
      </c>
      <c r="E180" s="17">
        <v>13</v>
      </c>
      <c r="F180" s="17">
        <v>0</v>
      </c>
      <c r="G180" s="17">
        <v>28</v>
      </c>
      <c r="H180" s="17">
        <v>35</v>
      </c>
      <c r="I180" s="17">
        <v>18</v>
      </c>
      <c r="J180" s="17">
        <v>0</v>
      </c>
      <c r="K180" s="17">
        <v>0</v>
      </c>
      <c r="L180" s="17">
        <v>17</v>
      </c>
      <c r="M180" s="17">
        <v>9</v>
      </c>
      <c r="N180" s="17">
        <v>5</v>
      </c>
      <c r="O180" s="17">
        <v>4</v>
      </c>
      <c r="P180" s="17">
        <v>2.7</v>
      </c>
      <c r="Q180" s="17">
        <v>0</v>
      </c>
      <c r="R180" s="17">
        <v>0</v>
      </c>
      <c r="S180" s="17">
        <v>16</v>
      </c>
      <c r="T180" s="17">
        <v>25</v>
      </c>
      <c r="U180" s="17">
        <v>13</v>
      </c>
      <c r="V180" s="17">
        <v>4.3</v>
      </c>
      <c r="W180" s="17">
        <v>0</v>
      </c>
      <c r="X180" s="17">
        <v>0</v>
      </c>
      <c r="Y180" s="17">
        <v>0</v>
      </c>
    </row>
    <row r="181" spans="1:25" ht="22.5">
      <c r="A181" s="13" t="s">
        <v>166</v>
      </c>
      <c r="B181" s="11"/>
      <c r="C181" s="11"/>
      <c r="D181" s="82">
        <f>SUM(E181:Y181)</f>
        <v>16.7</v>
      </c>
      <c r="E181" s="27">
        <v>0</v>
      </c>
      <c r="F181" s="27">
        <v>0</v>
      </c>
      <c r="G181" s="27">
        <v>0</v>
      </c>
      <c r="H181" s="27">
        <v>0</v>
      </c>
      <c r="I181" s="27">
        <v>8.6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4.2</v>
      </c>
      <c r="T181" s="27">
        <v>0</v>
      </c>
      <c r="U181" s="27">
        <v>3.9</v>
      </c>
      <c r="V181" s="27">
        <v>0</v>
      </c>
      <c r="W181" s="27"/>
      <c r="X181" s="27"/>
      <c r="Y181" s="27"/>
    </row>
    <row r="182" spans="1:25" ht="23.25" customHeight="1">
      <c r="A182" s="13" t="s">
        <v>139</v>
      </c>
      <c r="B182" s="23"/>
      <c r="C182" s="23"/>
      <c r="D182" s="75">
        <f aca="true" t="shared" si="58" ref="D182:V182">D181/D180</f>
        <v>0.08789473684210526</v>
      </c>
      <c r="E182" s="35">
        <f t="shared" si="58"/>
        <v>0</v>
      </c>
      <c r="F182" s="35"/>
      <c r="G182" s="35">
        <f t="shared" si="58"/>
        <v>0</v>
      </c>
      <c r="H182" s="35">
        <f t="shared" si="58"/>
        <v>0</v>
      </c>
      <c r="I182" s="35">
        <f t="shared" si="58"/>
        <v>0.47777777777777775</v>
      </c>
      <c r="J182" s="35"/>
      <c r="K182" s="35"/>
      <c r="L182" s="35">
        <f t="shared" si="58"/>
        <v>0</v>
      </c>
      <c r="M182" s="35">
        <f t="shared" si="58"/>
        <v>0</v>
      </c>
      <c r="N182" s="35">
        <f t="shared" si="58"/>
        <v>0</v>
      </c>
      <c r="O182" s="35">
        <f t="shared" si="58"/>
        <v>0</v>
      </c>
      <c r="P182" s="35">
        <f t="shared" si="58"/>
        <v>0</v>
      </c>
      <c r="Q182" s="35"/>
      <c r="R182" s="35"/>
      <c r="S182" s="35">
        <f t="shared" si="58"/>
        <v>0.2625</v>
      </c>
      <c r="T182" s="35">
        <f t="shared" si="58"/>
        <v>0</v>
      </c>
      <c r="U182" s="35">
        <f t="shared" si="58"/>
        <v>0.3</v>
      </c>
      <c r="V182" s="35">
        <f t="shared" si="58"/>
        <v>0</v>
      </c>
      <c r="W182" s="35"/>
      <c r="X182" s="35"/>
      <c r="Y182" s="35"/>
    </row>
    <row r="183" spans="1:2" ht="16.5" hidden="1">
      <c r="A183" s="45"/>
      <c r="B183" s="45"/>
    </row>
    <row r="184" spans="1:37" s="94" customFormat="1" ht="22.5" hidden="1">
      <c r="A184" s="90" t="s">
        <v>157</v>
      </c>
      <c r="B184" s="91"/>
      <c r="C184" s="92"/>
      <c r="D184" s="64">
        <f>SUM(E184:Y184)</f>
        <v>87163</v>
      </c>
      <c r="E184" s="17">
        <v>6000</v>
      </c>
      <c r="F184" s="17">
        <v>2500</v>
      </c>
      <c r="G184" s="17">
        <v>6720</v>
      </c>
      <c r="H184" s="17">
        <v>5800</v>
      </c>
      <c r="I184" s="17">
        <v>3000</v>
      </c>
      <c r="J184" s="17">
        <v>4000</v>
      </c>
      <c r="K184" s="17">
        <v>3000</v>
      </c>
      <c r="L184" s="17">
        <v>4801</v>
      </c>
      <c r="M184" s="17">
        <v>2800</v>
      </c>
      <c r="N184" s="17">
        <v>1748</v>
      </c>
      <c r="O184" s="17">
        <v>3000</v>
      </c>
      <c r="P184" s="17">
        <v>4000</v>
      </c>
      <c r="Q184" s="17">
        <v>8124</v>
      </c>
      <c r="R184" s="17">
        <v>3500</v>
      </c>
      <c r="S184" s="17">
        <v>4000</v>
      </c>
      <c r="T184" s="17">
        <v>4500</v>
      </c>
      <c r="U184" s="17">
        <v>3500</v>
      </c>
      <c r="V184" s="17">
        <v>1600</v>
      </c>
      <c r="W184" s="17">
        <v>4000</v>
      </c>
      <c r="X184" s="17">
        <v>6000</v>
      </c>
      <c r="Y184" s="17">
        <v>4570</v>
      </c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</row>
    <row r="185" spans="1:25" ht="30" customHeight="1" hidden="1">
      <c r="A185" s="136" t="s">
        <v>164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8"/>
    </row>
    <row r="186" spans="1:25" ht="26.25" customHeight="1" hidden="1">
      <c r="A186" s="136" t="s">
        <v>169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8"/>
    </row>
    <row r="187" spans="1:25" ht="27" customHeight="1" hidden="1">
      <c r="A187" s="136" t="s">
        <v>167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8"/>
    </row>
    <row r="188" spans="1:2" ht="16.5">
      <c r="A188" s="48"/>
      <c r="B188" s="45"/>
    </row>
    <row r="189" spans="1:2" ht="16.5">
      <c r="A189" s="48"/>
      <c r="B189" s="45"/>
    </row>
    <row r="190" spans="1:2" ht="16.5">
      <c r="A190" s="48"/>
      <c r="B190" s="45"/>
    </row>
    <row r="191" spans="1:2" ht="16.5">
      <c r="A191" s="48"/>
      <c r="B191" s="45"/>
    </row>
    <row r="192" spans="1:2" ht="16.5">
      <c r="A192" s="48"/>
      <c r="B192" s="45"/>
    </row>
    <row r="193" spans="1:2" ht="16.5">
      <c r="A193" s="48"/>
      <c r="B193" s="45"/>
    </row>
  </sheetData>
  <sheetProtection/>
  <mergeCells count="30">
    <mergeCell ref="A186:Y186"/>
    <mergeCell ref="A187:Y187"/>
    <mergeCell ref="R4:R5"/>
    <mergeCell ref="U4:U5"/>
    <mergeCell ref="W4:W5"/>
    <mergeCell ref="S4:S5"/>
    <mergeCell ref="Y4:Y5"/>
    <mergeCell ref="T4:T5"/>
    <mergeCell ref="X4:X5"/>
    <mergeCell ref="V4:V5"/>
    <mergeCell ref="A1:Y1"/>
    <mergeCell ref="A3:A5"/>
    <mergeCell ref="C3:C5"/>
    <mergeCell ref="D3:D5"/>
    <mergeCell ref="E3:Y3"/>
    <mergeCell ref="E4:E5"/>
    <mergeCell ref="M4:M5"/>
    <mergeCell ref="F4:F5"/>
    <mergeCell ref="O4:O5"/>
    <mergeCell ref="G4:G5"/>
    <mergeCell ref="A185:Y185"/>
    <mergeCell ref="B3:B5"/>
    <mergeCell ref="Q4:Q5"/>
    <mergeCell ref="P4:P5"/>
    <mergeCell ref="L4:L5"/>
    <mergeCell ref="J4:J5"/>
    <mergeCell ref="H4:H5"/>
    <mergeCell ref="I4:I5"/>
    <mergeCell ref="N4:N5"/>
    <mergeCell ref="K4:K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Минсельхоз 28.</cp:lastModifiedBy>
  <cp:lastPrinted>2011-11-09T12:23:17Z</cp:lastPrinted>
  <dcterms:created xsi:type="dcterms:W3CDTF">2001-05-07T11:51:26Z</dcterms:created>
  <dcterms:modified xsi:type="dcterms:W3CDTF">2011-11-10T05:45:18Z</dcterms:modified>
  <cp:category/>
  <cp:version/>
  <cp:contentType/>
  <cp:contentStatus/>
</cp:coreProperties>
</file>