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370" windowHeight="6600" activeTab="1"/>
  </bookViews>
  <sheets>
    <sheet name="юноши" sheetId="3" r:id="rId1"/>
    <sheet name="девушки" sheetId="1" r:id="rId2"/>
    <sheet name="Карточка" sheetId="2" state="hidden" r:id="rId3"/>
  </sheets>
  <definedNames>
    <definedName name="_xlnm._FilterDatabase" localSheetId="1" hidden="1">девушки!$B$100:$I$102</definedName>
    <definedName name="_xlnm._FilterDatabase" localSheetId="0" hidden="1">юноши!$B$100:$I$102</definedName>
    <definedName name="_xlnm.Print_Titles" localSheetId="1">девушки!$99:$99</definedName>
    <definedName name="_xlnm.Print_Titles" localSheetId="0">юноши!$99:$99</definedName>
    <definedName name="_xlnm.Print_Area" localSheetId="2">Карточка!$A$7:$P$211</definedName>
  </definedNames>
  <calcPr calcId="114210" fullCalcOnLoad="1"/>
</workbook>
</file>

<file path=xl/calcChain.xml><?xml version="1.0" encoding="utf-8"?>
<calcChain xmlns="http://schemas.openxmlformats.org/spreadsheetml/2006/main">
  <c r="C132" i="2"/>
  <c r="C50"/>
  <c r="N204"/>
  <c r="L204"/>
  <c r="C204"/>
  <c r="H201"/>
  <c r="G201"/>
  <c r="C201"/>
  <c r="H199"/>
  <c r="G199"/>
  <c r="C199"/>
  <c r="M197"/>
  <c r="J197"/>
  <c r="C197"/>
  <c r="N195"/>
  <c r="J195"/>
  <c r="C195"/>
  <c r="N182"/>
  <c r="L182"/>
  <c r="C182"/>
  <c r="H179"/>
  <c r="G179"/>
  <c r="C179"/>
  <c r="H177"/>
  <c r="G177"/>
  <c r="C177"/>
  <c r="M175"/>
  <c r="J175"/>
  <c r="C175"/>
  <c r="N173"/>
  <c r="J173"/>
  <c r="C173"/>
  <c r="N163"/>
  <c r="L163"/>
  <c r="C163"/>
  <c r="H160"/>
  <c r="G160"/>
  <c r="C160"/>
  <c r="H158"/>
  <c r="G158"/>
  <c r="C158"/>
  <c r="M156"/>
  <c r="J156"/>
  <c r="C156"/>
  <c r="N154"/>
  <c r="J154"/>
  <c r="C154"/>
  <c r="N141"/>
  <c r="L141"/>
  <c r="C141"/>
  <c r="H138"/>
  <c r="G138"/>
  <c r="C138"/>
  <c r="H136"/>
  <c r="G136"/>
  <c r="C136"/>
  <c r="M134"/>
  <c r="J134"/>
  <c r="C134"/>
  <c r="N132"/>
  <c r="J132"/>
  <c r="N122"/>
  <c r="L122"/>
  <c r="C122"/>
  <c r="H119"/>
  <c r="G119"/>
  <c r="C119"/>
  <c r="H117"/>
  <c r="G117"/>
  <c r="C117"/>
  <c r="M115"/>
  <c r="J115"/>
  <c r="C115"/>
  <c r="N113"/>
  <c r="J113"/>
  <c r="C113"/>
  <c r="N100"/>
  <c r="L100"/>
  <c r="C100"/>
  <c r="H97"/>
  <c r="G97"/>
  <c r="C97"/>
  <c r="H95"/>
  <c r="G95"/>
  <c r="C95"/>
  <c r="M93"/>
  <c r="J93"/>
  <c r="C93"/>
  <c r="N91"/>
  <c r="J91"/>
  <c r="C91"/>
  <c r="N81"/>
  <c r="L81"/>
  <c r="C81"/>
  <c r="H78"/>
  <c r="G78"/>
  <c r="C78"/>
  <c r="H76"/>
  <c r="G76"/>
  <c r="C76"/>
  <c r="M74"/>
  <c r="J74"/>
  <c r="C74"/>
  <c r="N72"/>
  <c r="J72"/>
  <c r="C72"/>
  <c r="N59"/>
  <c r="L59"/>
  <c r="C59"/>
  <c r="H56"/>
  <c r="G56"/>
  <c r="C56"/>
  <c r="H54"/>
  <c r="G54"/>
  <c r="C54"/>
  <c r="M52"/>
  <c r="J52"/>
  <c r="C52"/>
  <c r="N50"/>
  <c r="J50"/>
  <c r="N40"/>
  <c r="L40"/>
  <c r="C40"/>
  <c r="H37"/>
  <c r="G37"/>
  <c r="C37"/>
  <c r="H35"/>
  <c r="G35"/>
  <c r="C35"/>
  <c r="M33"/>
  <c r="J33"/>
  <c r="C33"/>
  <c r="N31"/>
  <c r="J31"/>
  <c r="C31"/>
  <c r="G15"/>
  <c r="G13"/>
  <c r="N18"/>
  <c r="L18"/>
  <c r="C18"/>
  <c r="H15"/>
  <c r="C15"/>
  <c r="H13"/>
  <c r="C13"/>
  <c r="M11"/>
  <c r="J11"/>
  <c r="C11"/>
  <c r="N9"/>
  <c r="J9"/>
  <c r="C9"/>
</calcChain>
</file>

<file path=xl/sharedStrings.xml><?xml version="1.0" encoding="utf-8"?>
<sst xmlns="http://schemas.openxmlformats.org/spreadsheetml/2006/main" count="514" uniqueCount="168">
  <si>
    <t>АЛТАЙСКИЙ КР.</t>
  </si>
  <si>
    <t>АМУРСКАЯ ОБЛ.</t>
  </si>
  <si>
    <t>АРХАНГЕЛЬСКАЯ ОБЛ.</t>
  </si>
  <si>
    <t>АСТРАХАНСКАЯ ОБЛ.</t>
  </si>
  <si>
    <t>БЕЛГОРОДСКАЯ ОБЛ.</t>
  </si>
  <si>
    <t>БРЯНСКАЯ ОБЛ.</t>
  </si>
  <si>
    <t>ВЛАДИМИРСКАЯ ОБЛ.</t>
  </si>
  <si>
    <t>ВОЛГОГРАДСКАЯ ОБЛ.</t>
  </si>
  <si>
    <t>4х100</t>
  </si>
  <si>
    <t>ВОЛОГОДСКАЯ ОБЛ.</t>
  </si>
  <si>
    <t>4х200</t>
  </si>
  <si>
    <t>ВОРОНЕЖСКАЯ ОБЛ.</t>
  </si>
  <si>
    <t>4х400</t>
  </si>
  <si>
    <t>ЕВРЕЙСКАЯ АО</t>
  </si>
  <si>
    <t>4х800</t>
  </si>
  <si>
    <t>ЗАБАЙКАЛЬСКИЙ КР.</t>
  </si>
  <si>
    <t>110СБ</t>
  </si>
  <si>
    <t>ИВАНОВСКАЯ ОБЛ.</t>
  </si>
  <si>
    <t>400СБ</t>
  </si>
  <si>
    <t>ИРКУТСКАЯ ОБЛ.</t>
  </si>
  <si>
    <t>2000СП</t>
  </si>
  <si>
    <t>КАБАРДИНО-БАЛКАРСКАЯ  РЕСП.</t>
  </si>
  <si>
    <t>3000СП</t>
  </si>
  <si>
    <t>КАЛИНИНГРАДСКАЯ ОБЛ.</t>
  </si>
  <si>
    <t>3000СХ</t>
  </si>
  <si>
    <t>КАЛУЖСКАЯ ОБЛ.</t>
  </si>
  <si>
    <t>5000СХ</t>
  </si>
  <si>
    <t>КАМЧАТСКАЯ ОБЛ.</t>
  </si>
  <si>
    <t>10000СХ</t>
  </si>
  <si>
    <t>КАРАЧАЕВО-ЧЕРКЕССКАЯ  РЕСП.</t>
  </si>
  <si>
    <t>20км СХ</t>
  </si>
  <si>
    <t>КЕМЕРОВСКАЯ ОБЛ.</t>
  </si>
  <si>
    <t>35км СХ</t>
  </si>
  <si>
    <t>КИРОВСКАЯ ОБЛ.</t>
  </si>
  <si>
    <t>50км СХ</t>
  </si>
  <si>
    <t>ВЫСОТА</t>
  </si>
  <si>
    <t>КОСТРОМСКАЯ ОБЛ.</t>
  </si>
  <si>
    <t>ШЕСТ</t>
  </si>
  <si>
    <t>КРАСНОДАРСКИЙ КР.</t>
  </si>
  <si>
    <t>ДЛИНА</t>
  </si>
  <si>
    <t>КРАСНОЯРСКИЙ КР.</t>
  </si>
  <si>
    <t>ТРОЙНОЙ</t>
  </si>
  <si>
    <t>КУРГАНСКАЯ ОБЛ.</t>
  </si>
  <si>
    <t>ДИСК</t>
  </si>
  <si>
    <t>КУРСКАЯ ОБЛ.</t>
  </si>
  <si>
    <t>МОЛОТ</t>
  </si>
  <si>
    <t>ЛЕНИНГРАДСКАЯ ОБЛ.</t>
  </si>
  <si>
    <t>КОПЬЕ</t>
  </si>
  <si>
    <t>ЛИПЕЦКАЯ ОБЛ.</t>
  </si>
  <si>
    <t>ЯДРО</t>
  </si>
  <si>
    <t>МАГАДАНСКАЯ ОБЛ.</t>
  </si>
  <si>
    <t>6БОРЬЕ</t>
  </si>
  <si>
    <t>МОСКВА-1</t>
  </si>
  <si>
    <t>8БОРЬЕ</t>
  </si>
  <si>
    <t>МОСКВА-2</t>
  </si>
  <si>
    <t>10БОРЬЕ</t>
  </si>
  <si>
    <t>МОСКОВСКАЯ ОБЛ.</t>
  </si>
  <si>
    <t>МУРМАНСКАЯ ОБЛ.</t>
  </si>
  <si>
    <t>НЕНЕЦКИЙ АО</t>
  </si>
  <si>
    <t>НИЖЕГОРОДСКАЯ ОБЛ.</t>
  </si>
  <si>
    <t>НОВГОРОДСКАЯ ОБЛ.</t>
  </si>
  <si>
    <t>НОВОСИБИРСКАЯ ОБЛ.</t>
  </si>
  <si>
    <t>ОМСКАЯ ОБЛ.</t>
  </si>
  <si>
    <t>ОРЕНБУРГСКАЯ ОБЛ.</t>
  </si>
  <si>
    <t>ОРЛОВСКАЯ ОБЛ.</t>
  </si>
  <si>
    <t>ПЕНЗЕНСКАЯ ОБЛ.</t>
  </si>
  <si>
    <t>ПЕРМСКИЙ КР.</t>
  </si>
  <si>
    <t>ПРИМОРСКИЙ КР.</t>
  </si>
  <si>
    <t>ПСКОВСКАЯ ОБЛ.</t>
  </si>
  <si>
    <t>РЕСП. АДЫГЕЯ</t>
  </si>
  <si>
    <t>РЕСП. АЛТАЙ</t>
  </si>
  <si>
    <t>РЕСП. БАШКОРТОСТАН</t>
  </si>
  <si>
    <t>РЕСП. БУРЯТИЯ</t>
  </si>
  <si>
    <t>РЕСП. ДАГЕСТАН</t>
  </si>
  <si>
    <t>РЕСП. ИНГУШЕТИЯ</t>
  </si>
  <si>
    <t>РЕСП. КАЛМЫКИЯ</t>
  </si>
  <si>
    <t>РЕСП. КАРЕЛИЯ</t>
  </si>
  <si>
    <t>РЕСП. КОМИ</t>
  </si>
  <si>
    <t>РЕСП. МАРИЙ ЭЛ</t>
  </si>
  <si>
    <t>РЕСП. МОРДОВИЯ</t>
  </si>
  <si>
    <t>РЕСП. САХА (ЯКУТИЯ)</t>
  </si>
  <si>
    <t>РЕСП. СЕВЕРНАЯ ОСЕТИЯ – АЛАНИЯ</t>
  </si>
  <si>
    <t>РЕСП. ТАТАРСТАН</t>
  </si>
  <si>
    <t>РЕСП. ТУВА</t>
  </si>
  <si>
    <t>РЕСП. ХАКАСИЯ</t>
  </si>
  <si>
    <t>РОСТОВСКАЯ ОБЛ.</t>
  </si>
  <si>
    <t>РЯЗАНСКАЯ ОБЛ.</t>
  </si>
  <si>
    <t>САМАРСКАЯ ОБЛ.</t>
  </si>
  <si>
    <t>САНКТ-ПЕТЕРБУРГ-1</t>
  </si>
  <si>
    <t>САНКТ-ПЕТЕРБУРГ-2</t>
  </si>
  <si>
    <t>САРАТОВСКАЯ ОБЛ.</t>
  </si>
  <si>
    <t>САХАЛИНСКАЯ ОБЛ.</t>
  </si>
  <si>
    <t>СВЕРДЛОВСКАЯ ОБЛ.</t>
  </si>
  <si>
    <t>СМОЛЕНСКАЯ ОБЛ.</t>
  </si>
  <si>
    <t>СТАВРОПОЛЬСКИЙ КР.</t>
  </si>
  <si>
    <t>ТАМБОВСКАЯ ОБЛ.</t>
  </si>
  <si>
    <t>ТВЕРСКАЯ ОБЛ.</t>
  </si>
  <si>
    <t>ТОМСКАЯ ОБЛ.</t>
  </si>
  <si>
    <t>ТУЛЬСКАЯ ОБЛ.</t>
  </si>
  <si>
    <t>ТЮМЕНСКАЯ ОБЛ.</t>
  </si>
  <si>
    <t>УДМУРТСКАЯ РЕСП.</t>
  </si>
  <si>
    <t>УЛЬЯНОВСКАЯ ОБЛ.</t>
  </si>
  <si>
    <t>ХАБАРОВСКИЙ КР.</t>
  </si>
  <si>
    <t>ХАНТЫ-МАНСИЙСКИЙ АО</t>
  </si>
  <si>
    <t>ЧЕЛЯБИНСКАЯ ОБЛ.</t>
  </si>
  <si>
    <t>ЧЕЧЕНСКАЯ РЕСП.</t>
  </si>
  <si>
    <t>ЧУВАШСКАЯ РЕСП.</t>
  </si>
  <si>
    <t>ЧУКОТСКИЙ АО</t>
  </si>
  <si>
    <t>ЯМАЛО-НЕНЕЦКИЙ АО</t>
  </si>
  <si>
    <t>ЯРОСЛАВСКАЯ ОБЛ.</t>
  </si>
  <si>
    <t>МОСКВА</t>
  </si>
  <si>
    <t>САНКТ-ПЕТЕРБУРГ</t>
  </si>
  <si>
    <t>Номер
▼ ▼</t>
  </si>
  <si>
    <t>Фамилия, Имя</t>
  </si>
  <si>
    <t>Дата рожд.</t>
  </si>
  <si>
    <t>Квал.</t>
  </si>
  <si>
    <t xml:space="preserve"> Команда</t>
  </si>
  <si>
    <t>Организация</t>
  </si>
  <si>
    <t>Тренер</t>
  </si>
  <si>
    <t>Вид</t>
  </si>
  <si>
    <t>Лучш.
сезона</t>
  </si>
  <si>
    <t>Печать личной карточки участника соревнований</t>
  </si>
  <si>
    <t>Индекс
команды:</t>
  </si>
  <si>
    <t>Вид программы</t>
  </si>
  <si>
    <t>Фамилия Имя участника</t>
  </si>
  <si>
    <t>Квалиф.</t>
  </si>
  <si>
    <t>Фамилия Имя Отчество тренера (ов)</t>
  </si>
  <si>
    <t>Личн. рекорд</t>
  </si>
  <si>
    <t>Субъект РФ,  команда</t>
  </si>
  <si>
    <t>Ведомство, ДСО</t>
  </si>
  <si>
    <t>Параллельный зачет</t>
  </si>
  <si>
    <t>Соревнования</t>
  </si>
  <si>
    <t>Разряд</t>
  </si>
  <si>
    <t>Место</t>
  </si>
  <si>
    <t>Очки</t>
  </si>
  <si>
    <t>Квалиф. (забеги)</t>
  </si>
  <si>
    <t>Основные (п/финал)</t>
  </si>
  <si>
    <t>Финал</t>
  </si>
  <si>
    <t>Возрастная группа</t>
  </si>
  <si>
    <t>Номер участ.</t>
  </si>
  <si>
    <t>Зачет:</t>
  </si>
  <si>
    <t>Лучш. сезона</t>
  </si>
  <si>
    <t>Результаты</t>
  </si>
  <si>
    <t>Лучший рез.</t>
  </si>
  <si>
    <t>Выберите меню "Файл" -&gt; "Печать" и укажите диапазон страниц для печати</t>
  </si>
  <si>
    <t>Всего страниц - пять.  На каждой странице расположено по две карточки</t>
  </si>
  <si>
    <r>
      <t>Введите начало диапазона печати</t>
    </r>
    <r>
      <rPr>
        <sz val="12"/>
        <rFont val="Century Gothic"/>
        <family val="2"/>
        <charset val="204"/>
      </rPr>
      <t xml:space="preserve"> (число от 101 до 991):</t>
    </r>
  </si>
  <si>
    <t>Новочебоксарск</t>
  </si>
  <si>
    <t>СШОР№3</t>
  </si>
  <si>
    <t>длина</t>
  </si>
  <si>
    <t xml:space="preserve">                                                                                                           15.15- Финал 60м с/б юноши 2001-02гг.р.                                                                                                          
15.20- Финал 60м девушки 2003-04гг.р.                                                                                                          15.25- Финал 60м юноши 2003-04гг.р.                                                                                                             15.30- Финал 60м девушки 2001-02гг.р.                                                                                                           15.35 Финал 60м юноши 2001-02гг.р.                                                                                                                                                                                                                   
15.40- Прыжок в высоту девушки 2003-04гг.р.,девушки 2001-02гг.р.                                                                                                   15.40- Прыжок в высоту девушки юноши 2003-04гг.р.,юноши 2001-02гг.р.
 Толкание ядра девушки 2003-04гг.р.,девушки 2001-02гг.р.                                             Толкание ядра  юноши 2003-04гг.р.,юноши 2001-02гг.р.                                                                                                          </t>
  </si>
  <si>
    <t>Мархунова Светлана</t>
  </si>
  <si>
    <t>3ю</t>
  </si>
  <si>
    <t>Варламова Екатерина</t>
  </si>
  <si>
    <t>ДЮСШ №2</t>
  </si>
  <si>
    <t>Мясоедов К.В,</t>
  </si>
  <si>
    <t>1 юн</t>
  </si>
  <si>
    <t>Михайлов А.А.</t>
  </si>
  <si>
    <t>2 юн</t>
  </si>
  <si>
    <t>Сергеев Дмитрий</t>
  </si>
  <si>
    <t>Аринин Иван</t>
  </si>
  <si>
    <t>Порфирьев А.П.</t>
  </si>
  <si>
    <t>Иванов С.В.</t>
  </si>
  <si>
    <t>60 с/б</t>
  </si>
  <si>
    <t>01.12.2004</t>
  </si>
  <si>
    <t>05.07.2004</t>
  </si>
  <si>
    <t>01.01.2004</t>
  </si>
  <si>
    <t>02.01.2004</t>
  </si>
</sst>
</file>

<file path=xl/styles.xml><?xml version="1.0" encoding="utf-8"?>
<styleSheet xmlns="http://schemas.openxmlformats.org/spreadsheetml/2006/main">
  <numFmts count="1">
    <numFmt numFmtId="164" formatCode="dd/mm/yy;@"/>
  </numFmts>
  <fonts count="52">
    <font>
      <sz val="10"/>
      <name val="Arial Cyr"/>
      <charset val="204"/>
    </font>
    <font>
      <b/>
      <sz val="9"/>
      <name val="Arial"/>
      <family val="2"/>
    </font>
    <font>
      <sz val="9"/>
      <name val="Arial Cyr"/>
      <family val="2"/>
      <charset val="204"/>
    </font>
    <font>
      <sz val="9"/>
      <name val="Arial Narrow"/>
      <family val="2"/>
      <charset val="204"/>
    </font>
    <font>
      <sz val="8"/>
      <name val="Arial"/>
      <family val="2"/>
    </font>
    <font>
      <sz val="8"/>
      <name val="Arial Cyr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"/>
      <family val="2"/>
    </font>
    <font>
      <b/>
      <sz val="8"/>
      <color indexed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4"/>
      <name val="Arial"/>
      <family val="2"/>
      <charset val="204"/>
    </font>
    <font>
      <sz val="9"/>
      <color indexed="14"/>
      <name val="Arial Narrow"/>
      <family val="2"/>
      <charset val="204"/>
    </font>
    <font>
      <b/>
      <sz val="8"/>
      <color indexed="14"/>
      <name val="Arial"/>
      <family val="2"/>
      <charset val="204"/>
    </font>
    <font>
      <b/>
      <sz val="8"/>
      <color indexed="14"/>
      <name val="Arial Narrow"/>
      <family val="2"/>
      <charset val="204"/>
    </font>
    <font>
      <sz val="10"/>
      <name val="Arial"/>
      <family val="2"/>
    </font>
    <font>
      <sz val="8"/>
      <name val="Arial Cyr"/>
      <charset val="204"/>
    </font>
    <font>
      <sz val="9"/>
      <color indexed="62"/>
      <name val="Arial Narrow"/>
      <family val="2"/>
      <charset val="204"/>
    </font>
    <font>
      <sz val="9"/>
      <color indexed="55"/>
      <name val="Arial Narrow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9"/>
      <color indexed="23"/>
      <name val="Arial Narrow"/>
      <family val="2"/>
      <charset val="204"/>
    </font>
    <font>
      <b/>
      <sz val="9"/>
      <color indexed="10"/>
      <name val="Arial Cyr"/>
      <charset val="204"/>
    </font>
    <font>
      <b/>
      <u/>
      <sz val="9"/>
      <name val="Arial Cyr"/>
      <charset val="204"/>
    </font>
    <font>
      <b/>
      <sz val="23"/>
      <color indexed="62"/>
      <name val="Arial Narrow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0"/>
      <color indexed="23"/>
      <name val="Arial"/>
      <family val="2"/>
      <charset val="204"/>
    </font>
    <font>
      <b/>
      <sz val="12"/>
      <color indexed="9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sz val="14"/>
      <name val="Arial Cyr"/>
      <charset val="204"/>
    </font>
    <font>
      <b/>
      <sz val="12"/>
      <name val="Arial Narrow"/>
      <family val="2"/>
      <charset val="204"/>
    </font>
    <font>
      <sz val="8"/>
      <color indexed="9"/>
      <name val="Arial Narrow"/>
      <family val="2"/>
      <charset val="204"/>
    </font>
    <font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1"/>
      <name val="Arial Narrow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10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23"/>
      <name val="Arial Cyr"/>
      <charset val="204"/>
    </font>
    <font>
      <b/>
      <sz val="9"/>
      <color indexed="30"/>
      <name val="Arial"/>
      <family val="2"/>
    </font>
    <font>
      <sz val="9"/>
      <color indexed="30"/>
      <name val="Arial"/>
      <family val="2"/>
      <charset val="204"/>
    </font>
    <font>
      <sz val="9"/>
      <color indexed="30"/>
      <name val="Arial Narrow"/>
      <family val="2"/>
      <charset val="204"/>
    </font>
    <font>
      <sz val="10"/>
      <color indexed="3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3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6"/>
        <bgColor indexed="42"/>
      </patternFill>
    </fill>
    <fill>
      <patternFill patternType="lightUp">
        <f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29"/>
      </top>
      <bottom style="thin">
        <color indexed="22"/>
      </bottom>
      <diagonal/>
    </border>
    <border>
      <left style="hair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dotted">
        <color indexed="29"/>
      </left>
      <right/>
      <top style="dotted">
        <color indexed="29"/>
      </top>
      <bottom style="dotted">
        <color indexed="29"/>
      </bottom>
      <diagonal/>
    </border>
    <border>
      <left/>
      <right style="dotted">
        <color indexed="29"/>
      </right>
      <top style="dotted">
        <color indexed="29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1" fontId="1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 hidden="1"/>
    </xf>
    <xf numFmtId="0" fontId="5" fillId="2" borderId="1" xfId="0" applyNumberFormat="1" applyFont="1" applyFill="1" applyBorder="1" applyAlignment="1" applyProtection="1">
      <alignment vertical="top" wrapText="1"/>
      <protection locked="0" hidden="1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vertical="top"/>
      <protection locked="0"/>
    </xf>
    <xf numFmtId="49" fontId="8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Border="1" applyAlignment="1" applyProtection="1">
      <alignment vertical="top" wrapText="1"/>
      <protection locked="0"/>
    </xf>
    <xf numFmtId="49" fontId="8" fillId="0" borderId="0" xfId="0" applyNumberFormat="1" applyFont="1" applyBorder="1" applyAlignment="1" applyProtection="1">
      <alignment vertical="top" wrapText="1"/>
      <protection locked="0"/>
    </xf>
    <xf numFmtId="0" fontId="9" fillId="0" borderId="0" xfId="0" applyNumberFormat="1" applyFont="1" applyBorder="1" applyAlignment="1" applyProtection="1">
      <alignment vertical="top" wrapText="1"/>
      <protection locked="0"/>
    </xf>
    <xf numFmtId="1" fontId="10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0" fillId="4" borderId="3" xfId="0" applyNumberFormat="1" applyFont="1" applyFill="1" applyBorder="1" applyAlignment="1" applyProtection="1">
      <alignment vertical="top" wrapText="1"/>
      <protection locked="0"/>
    </xf>
    <xf numFmtId="49" fontId="10" fillId="4" borderId="3" xfId="0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NumberFormat="1" applyFont="1" applyFill="1" applyBorder="1" applyAlignment="1" applyProtection="1">
      <alignment horizontal="center" vertical="top"/>
      <protection locked="0"/>
    </xf>
    <xf numFmtId="0" fontId="10" fillId="4" borderId="3" xfId="0" applyNumberFormat="1" applyFont="1" applyFill="1" applyBorder="1" applyAlignment="1" applyProtection="1">
      <alignment horizontal="left" vertical="top" wrapText="1"/>
      <protection locked="0"/>
    </xf>
    <xf numFmtId="49" fontId="10" fillId="4" borderId="3" xfId="0" applyNumberFormat="1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vertical="top"/>
      <protection locked="0"/>
    </xf>
    <xf numFmtId="0" fontId="16" fillId="3" borderId="0" xfId="0" applyFont="1" applyFill="1" applyBorder="1" applyAlignment="1" applyProtection="1">
      <alignment vertical="top"/>
      <protection locked="0"/>
    </xf>
    <xf numFmtId="49" fontId="8" fillId="5" borderId="4" xfId="0" applyNumberFormat="1" applyFont="1" applyFill="1" applyBorder="1" applyAlignment="1" applyProtection="1">
      <alignment vertical="top" wrapText="1"/>
      <protection locked="0"/>
    </xf>
    <xf numFmtId="49" fontId="4" fillId="5" borderId="4" xfId="0" applyNumberFormat="1" applyFont="1" applyFill="1" applyBorder="1" applyAlignment="1" applyProtection="1">
      <alignment horizontal="left" vertical="top" wrapText="1"/>
      <protection locked="0"/>
    </xf>
    <xf numFmtId="49" fontId="7" fillId="5" borderId="4" xfId="0" applyNumberFormat="1" applyFont="1" applyFill="1" applyBorder="1" applyAlignment="1" applyProtection="1">
      <alignment horizontal="left" vertical="top" wrapText="1"/>
      <protection locked="0"/>
    </xf>
    <xf numFmtId="49" fontId="6" fillId="5" borderId="4" xfId="0" applyNumberFormat="1" applyFont="1" applyFill="1" applyBorder="1" applyAlignment="1" applyProtection="1">
      <alignment horizontal="left" vertical="top" wrapText="1"/>
      <protection locked="0"/>
    </xf>
    <xf numFmtId="49" fontId="18" fillId="0" borderId="0" xfId="0" applyNumberFormat="1" applyFont="1" applyBorder="1" applyAlignment="1" applyProtection="1">
      <alignment horizontal="center" vertical="top"/>
      <protection locked="0"/>
    </xf>
    <xf numFmtId="49" fontId="18" fillId="5" borderId="5" xfId="0" applyNumberFormat="1" applyFont="1" applyFill="1" applyBorder="1" applyAlignment="1" applyProtection="1">
      <alignment horizontal="center" vertical="top"/>
      <protection locked="0"/>
    </xf>
    <xf numFmtId="1" fontId="12" fillId="6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6" borderId="0" xfId="0" applyNumberFormat="1" applyFont="1" applyFill="1" applyBorder="1" applyAlignment="1" applyProtection="1">
      <alignment vertical="top" wrapText="1"/>
      <protection locked="0"/>
    </xf>
    <xf numFmtId="0" fontId="14" fillId="6" borderId="0" xfId="0" applyNumberFormat="1" applyFont="1" applyFill="1" applyBorder="1" applyAlignment="1" applyProtection="1">
      <alignment horizontal="left" vertical="top" wrapText="1"/>
      <protection locked="0"/>
    </xf>
    <xf numFmtId="49" fontId="14" fillId="6" borderId="0" xfId="0" applyNumberFormat="1" applyFont="1" applyFill="1" applyBorder="1" applyAlignment="1" applyProtection="1">
      <alignment horizontal="left" vertical="top" wrapText="1"/>
      <protection locked="0"/>
    </xf>
    <xf numFmtId="49" fontId="15" fillId="6" borderId="0" xfId="0" applyNumberFormat="1" applyFont="1" applyFill="1" applyBorder="1" applyAlignment="1" applyProtection="1">
      <alignment horizontal="left" vertical="top" wrapText="1"/>
      <protection locked="0"/>
    </xf>
    <xf numFmtId="49" fontId="12" fillId="6" borderId="0" xfId="0" applyNumberFormat="1" applyFont="1" applyFill="1" applyBorder="1" applyAlignment="1" applyProtection="1">
      <alignment horizontal="center" vertical="top" wrapText="1"/>
      <protection locked="0"/>
    </xf>
    <xf numFmtId="1" fontId="1" fillId="5" borderId="4" xfId="0" applyNumberFormat="1" applyFont="1" applyFill="1" applyBorder="1" applyAlignment="1" applyProtection="1">
      <alignment horizontal="center" vertical="top"/>
      <protection locked="0"/>
    </xf>
    <xf numFmtId="49" fontId="6" fillId="7" borderId="0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NumberFormat="1" applyFont="1" applyBorder="1" applyAlignment="1" applyProtection="1">
      <alignment horizontal="right" vertical="top"/>
      <protection locked="0"/>
    </xf>
    <xf numFmtId="0" fontId="3" fillId="7" borderId="0" xfId="0" applyNumberFormat="1" applyFont="1" applyFill="1" applyBorder="1" applyAlignment="1" applyProtection="1">
      <alignment horizontal="right" vertical="top"/>
    </xf>
    <xf numFmtId="49" fontId="8" fillId="0" borderId="0" xfId="0" applyNumberFormat="1" applyFont="1" applyBorder="1" applyAlignment="1" applyProtection="1">
      <alignment horizontal="center" vertical="top"/>
      <protection locked="0"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49" fontId="23" fillId="0" borderId="0" xfId="0" applyNumberFormat="1" applyFont="1" applyBorder="1" applyAlignment="1" applyProtection="1">
      <alignment horizontal="right" vertical="top"/>
      <protection locked="0"/>
    </xf>
    <xf numFmtId="49" fontId="24" fillId="0" borderId="0" xfId="0" applyNumberFormat="1" applyFont="1" applyBorder="1" applyAlignment="1" applyProtection="1">
      <alignment horizontal="right" vertical="top"/>
      <protection locked="0"/>
    </xf>
    <xf numFmtId="0" fontId="8" fillId="0" borderId="0" xfId="0" applyNumberFormat="1" applyFont="1" applyBorder="1" applyAlignment="1" applyProtection="1">
      <alignment horizontal="center" vertical="top"/>
      <protection locked="0"/>
    </xf>
    <xf numFmtId="0" fontId="8" fillId="7" borderId="0" xfId="0" applyNumberFormat="1" applyFont="1" applyFill="1" applyBorder="1" applyAlignment="1" applyProtection="1">
      <alignment horizontal="center" vertical="top"/>
    </xf>
    <xf numFmtId="0" fontId="12" fillId="6" borderId="0" xfId="0" applyNumberFormat="1" applyFont="1" applyFill="1" applyBorder="1" applyAlignment="1" applyProtection="1">
      <alignment horizontal="center" vertical="top"/>
      <protection locked="0"/>
    </xf>
    <xf numFmtId="49" fontId="8" fillId="5" borderId="4" xfId="0" applyNumberFormat="1" applyFont="1" applyFill="1" applyBorder="1" applyAlignment="1" applyProtection="1">
      <alignment horizontal="center" vertical="top"/>
      <protection locked="0"/>
    </xf>
    <xf numFmtId="0" fontId="8" fillId="5" borderId="4" xfId="0" applyNumberFormat="1" applyFont="1" applyFill="1" applyBorder="1" applyAlignment="1" applyProtection="1">
      <alignment horizontal="center" vertical="top"/>
      <protection locked="0"/>
    </xf>
    <xf numFmtId="49" fontId="7" fillId="7" borderId="0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9" fillId="0" borderId="0" xfId="0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31" fillId="0" borderId="0" xfId="0" applyFont="1" applyBorder="1" applyProtection="1">
      <protection hidden="1"/>
    </xf>
    <xf numFmtId="0" fontId="0" fillId="0" borderId="10" xfId="0" applyBorder="1" applyProtection="1">
      <protection hidden="1"/>
    </xf>
    <xf numFmtId="0" fontId="7" fillId="0" borderId="0" xfId="0" applyFont="1" applyProtection="1">
      <protection hidden="1"/>
    </xf>
    <xf numFmtId="0" fontId="7" fillId="0" borderId="9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10" xfId="0" applyFont="1" applyBorder="1" applyProtection="1">
      <protection hidden="1"/>
    </xf>
    <xf numFmtId="0" fontId="30" fillId="0" borderId="0" xfId="0" applyFont="1" applyBorder="1" applyProtection="1">
      <protection hidden="1"/>
    </xf>
    <xf numFmtId="0" fontId="35" fillId="0" borderId="0" xfId="0" applyFont="1" applyBorder="1" applyProtection="1">
      <protection hidden="1"/>
    </xf>
    <xf numFmtId="0" fontId="38" fillId="0" borderId="0" xfId="0" applyFont="1" applyProtection="1">
      <protection hidden="1"/>
    </xf>
    <xf numFmtId="0" fontId="38" fillId="0" borderId="9" xfId="0" applyFont="1" applyBorder="1" applyProtection="1">
      <protection hidden="1"/>
    </xf>
    <xf numFmtId="0" fontId="38" fillId="0" borderId="0" xfId="0" applyFont="1" applyBorder="1" applyProtection="1">
      <protection hidden="1"/>
    </xf>
    <xf numFmtId="0" fontId="38" fillId="0" borderId="11" xfId="0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8" fillId="0" borderId="10" xfId="0" applyFont="1" applyBorder="1" applyProtection="1">
      <protection hidden="1"/>
    </xf>
    <xf numFmtId="0" fontId="33" fillId="0" borderId="12" xfId="0" applyFont="1" applyBorder="1" applyAlignment="1" applyProtection="1">
      <protection hidden="1"/>
    </xf>
    <xf numFmtId="0" fontId="40" fillId="0" borderId="0" xfId="0" applyFont="1" applyProtection="1">
      <protection hidden="1"/>
    </xf>
    <xf numFmtId="0" fontId="40" fillId="0" borderId="9" xfId="0" applyFont="1" applyBorder="1" applyProtection="1">
      <protection hidden="1"/>
    </xf>
    <xf numFmtId="0" fontId="36" fillId="0" borderId="12" xfId="0" applyFont="1" applyBorder="1" applyAlignment="1" applyProtection="1">
      <protection hidden="1"/>
    </xf>
    <xf numFmtId="0" fontId="40" fillId="0" borderId="0" xfId="0" applyFont="1" applyBorder="1" applyProtection="1">
      <protection hidden="1"/>
    </xf>
    <xf numFmtId="0" fontId="40" fillId="0" borderId="10" xfId="0" applyFont="1" applyBorder="1" applyProtection="1">
      <protection hidden="1"/>
    </xf>
    <xf numFmtId="0" fontId="11" fillId="0" borderId="6" xfId="0" applyFont="1" applyBorder="1" applyProtection="1">
      <protection hidden="1"/>
    </xf>
    <xf numFmtId="0" fontId="7" fillId="0" borderId="8" xfId="0" applyFont="1" applyBorder="1" applyProtection="1">
      <protection hidden="1"/>
    </xf>
    <xf numFmtId="0" fontId="7" fillId="0" borderId="13" xfId="0" applyFont="1" applyBorder="1" applyProtection="1">
      <protection hidden="1"/>
    </xf>
    <xf numFmtId="0" fontId="7" fillId="0" borderId="14" xfId="0" applyFont="1" applyBorder="1" applyProtection="1">
      <protection hidden="1"/>
    </xf>
    <xf numFmtId="0" fontId="11" fillId="0" borderId="15" xfId="0" applyFont="1" applyBorder="1" applyProtection="1">
      <protection hidden="1"/>
    </xf>
    <xf numFmtId="0" fontId="38" fillId="0" borderId="14" xfId="0" applyFont="1" applyBorder="1" applyProtection="1">
      <protection hidden="1"/>
    </xf>
    <xf numFmtId="0" fontId="38" fillId="0" borderId="13" xfId="0" applyFont="1" applyBorder="1" applyProtection="1">
      <protection hidden="1"/>
    </xf>
    <xf numFmtId="0" fontId="38" fillId="0" borderId="15" xfId="0" applyFont="1" applyBorder="1" applyProtection="1">
      <protection hidden="1"/>
    </xf>
    <xf numFmtId="0" fontId="38" fillId="0" borderId="1" xfId="0" applyFont="1" applyBorder="1" applyProtection="1">
      <protection hidden="1"/>
    </xf>
    <xf numFmtId="0" fontId="11" fillId="0" borderId="16" xfId="0" applyFont="1" applyBorder="1" applyProtection="1">
      <protection hidden="1"/>
    </xf>
    <xf numFmtId="0" fontId="38" fillId="0" borderId="17" xfId="0" applyFont="1" applyBorder="1" applyProtection="1">
      <protection hidden="1"/>
    </xf>
    <xf numFmtId="0" fontId="38" fillId="0" borderId="18" xfId="0" applyFont="1" applyBorder="1" applyProtection="1">
      <protection hidden="1"/>
    </xf>
    <xf numFmtId="0" fontId="38" fillId="0" borderId="16" xfId="0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7" xfId="0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35" fillId="0" borderId="12" xfId="0" applyFont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protection hidden="1"/>
    </xf>
    <xf numFmtId="0" fontId="38" fillId="0" borderId="0" xfId="0" applyFont="1" applyBorder="1" applyAlignment="1" applyProtection="1">
      <protection hidden="1"/>
    </xf>
    <xf numFmtId="0" fontId="39" fillId="0" borderId="12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protection hidden="1"/>
    </xf>
    <xf numFmtId="0" fontId="40" fillId="0" borderId="12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protection hidden="1"/>
    </xf>
    <xf numFmtId="0" fontId="35" fillId="0" borderId="12" xfId="0" applyFont="1" applyBorder="1" applyAlignment="1" applyProtection="1">
      <protection hidden="1"/>
    </xf>
    <xf numFmtId="0" fontId="35" fillId="0" borderId="12" xfId="0" applyFont="1" applyBorder="1" applyAlignment="1" applyProtection="1">
      <alignment horizontal="left"/>
      <protection hidden="1"/>
    </xf>
    <xf numFmtId="0" fontId="11" fillId="0" borderId="13" xfId="0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45" fillId="0" borderId="0" xfId="0" applyFont="1" applyBorder="1" applyProtection="1">
      <protection hidden="1"/>
    </xf>
    <xf numFmtId="0" fontId="0" fillId="3" borderId="0" xfId="0" applyFill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7" fillId="3" borderId="0" xfId="0" applyFont="1" applyFill="1" applyProtection="1">
      <protection hidden="1"/>
    </xf>
    <xf numFmtId="0" fontId="38" fillId="3" borderId="0" xfId="0" applyFont="1" applyFill="1" applyProtection="1">
      <protection hidden="1"/>
    </xf>
    <xf numFmtId="0" fontId="40" fillId="3" borderId="0" xfId="0" applyFont="1" applyFill="1" applyProtection="1">
      <protection hidden="1"/>
    </xf>
    <xf numFmtId="1" fontId="1" fillId="0" borderId="19" xfId="0" applyNumberFormat="1" applyFont="1" applyFill="1" applyBorder="1" applyAlignment="1" applyProtection="1">
      <alignment horizontal="center" vertical="top"/>
      <protection locked="0"/>
    </xf>
    <xf numFmtId="0" fontId="32" fillId="0" borderId="20" xfId="0" applyFont="1" applyBorder="1" applyAlignment="1" applyProtection="1">
      <alignment horizontal="center"/>
      <protection hidden="1"/>
    </xf>
    <xf numFmtId="0" fontId="46" fillId="0" borderId="12" xfId="0" applyFont="1" applyBorder="1" applyAlignment="1" applyProtection="1">
      <alignment horizontal="center"/>
      <protection hidden="1"/>
    </xf>
    <xf numFmtId="0" fontId="11" fillId="0" borderId="18" xfId="0" applyFont="1" applyBorder="1" applyProtection="1">
      <protection hidden="1"/>
    </xf>
    <xf numFmtId="0" fontId="47" fillId="0" borderId="0" xfId="0" applyFont="1" applyProtection="1">
      <protection hidden="1"/>
    </xf>
    <xf numFmtId="0" fontId="19" fillId="7" borderId="0" xfId="0" applyFont="1" applyFill="1" applyAlignment="1" applyProtection="1">
      <alignment horizontal="left" vertical="top"/>
    </xf>
    <xf numFmtId="0" fontId="11" fillId="0" borderId="4" xfId="0" applyFont="1" applyBorder="1" applyAlignment="1">
      <alignment vertical="top" wrapText="1"/>
    </xf>
    <xf numFmtId="164" fontId="11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2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1" fillId="7" borderId="0" xfId="0" applyNumberFormat="1" applyFont="1" applyFill="1" applyBorder="1" applyAlignment="1" applyProtection="1">
      <alignment vertical="top" wrapText="1"/>
      <protection locked="0"/>
    </xf>
    <xf numFmtId="0" fontId="10" fillId="4" borderId="21" xfId="0" applyNumberFormat="1" applyFont="1" applyFill="1" applyBorder="1" applyAlignment="1" applyProtection="1">
      <alignment horizontal="right" vertical="top" wrapText="1"/>
      <protection locked="0"/>
    </xf>
    <xf numFmtId="0" fontId="13" fillId="6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4" xfId="0" applyFont="1" applyBorder="1" applyAlignment="1">
      <alignment horizontal="right" vertical="top" wrapText="1"/>
    </xf>
    <xf numFmtId="0" fontId="18" fillId="5" borderId="5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49" fontId="22" fillId="7" borderId="22" xfId="0" applyNumberFormat="1" applyFont="1" applyFill="1" applyBorder="1" applyAlignment="1" applyProtection="1">
      <alignment horizontal="center" vertical="top"/>
    </xf>
    <xf numFmtId="1" fontId="48" fillId="0" borderId="19" xfId="0" applyNumberFormat="1" applyFont="1" applyFill="1" applyBorder="1" applyAlignment="1" applyProtection="1">
      <alignment horizontal="center" vertical="top"/>
      <protection locked="0"/>
    </xf>
    <xf numFmtId="0" fontId="49" fillId="0" borderId="4" xfId="0" applyFont="1" applyBorder="1" applyAlignment="1">
      <alignment vertical="top" wrapText="1"/>
    </xf>
    <xf numFmtId="49" fontId="49" fillId="0" borderId="4" xfId="0" applyNumberFormat="1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50" fillId="0" borderId="4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right" vertical="top" wrapText="1"/>
    </xf>
    <xf numFmtId="0" fontId="51" fillId="3" borderId="0" xfId="0" applyFont="1" applyFill="1" applyBorder="1" applyAlignment="1" applyProtection="1">
      <alignment vertical="top"/>
      <protection locked="0"/>
    </xf>
    <xf numFmtId="0" fontId="41" fillId="0" borderId="23" xfId="0" applyFont="1" applyBorder="1" applyAlignment="1" applyProtection="1">
      <alignment horizontal="center" vertical="center"/>
      <protection hidden="1"/>
    </xf>
    <xf numFmtId="0" fontId="41" fillId="0" borderId="24" xfId="0" applyFont="1" applyBorder="1" applyAlignment="1" applyProtection="1">
      <alignment horizontal="center" vertical="center"/>
      <protection hidden="1"/>
    </xf>
    <xf numFmtId="164" fontId="35" fillId="0" borderId="12" xfId="0" applyNumberFormat="1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 horizontal="left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43" fillId="8" borderId="15" xfId="0" applyNumberFormat="1" applyFont="1" applyFill="1" applyBorder="1" applyAlignment="1" applyProtection="1">
      <alignment horizontal="center"/>
      <protection locked="0"/>
    </xf>
    <xf numFmtId="1" fontId="43" fillId="0" borderId="14" xfId="0" applyNumberFormat="1" applyFont="1" applyBorder="1" applyProtection="1">
      <protection locked="0"/>
    </xf>
    <xf numFmtId="0" fontId="32" fillId="0" borderId="28" xfId="0" applyFont="1" applyBorder="1" applyAlignment="1" applyProtection="1">
      <alignment horizontal="center"/>
      <protection hidden="1"/>
    </xf>
    <xf numFmtId="0" fontId="32" fillId="0" borderId="29" xfId="0" applyFont="1" applyBorder="1" applyAlignment="1" applyProtection="1">
      <alignment horizontal="center"/>
      <protection hidden="1"/>
    </xf>
    <xf numFmtId="0" fontId="42" fillId="0" borderId="12" xfId="0" applyFont="1" applyBorder="1" applyAlignment="1" applyProtection="1">
      <alignment horizontal="left"/>
      <protection hidden="1"/>
    </xf>
    <xf numFmtId="0" fontId="44" fillId="0" borderId="23" xfId="0" applyFont="1" applyBorder="1" applyAlignment="1" applyProtection="1">
      <alignment horizontal="center" vertical="center"/>
      <protection hidden="1"/>
    </xf>
    <xf numFmtId="0" fontId="44" fillId="0" borderId="24" xfId="0" applyFont="1" applyBorder="1" applyAlignment="1" applyProtection="1">
      <alignment horizontal="center" vertical="center"/>
      <protection hidden="1"/>
    </xf>
    <xf numFmtId="0" fontId="35" fillId="0" borderId="25" xfId="0" applyFont="1" applyBorder="1" applyAlignment="1" applyProtection="1">
      <alignment horizontal="center" vertical="center"/>
      <protection hidden="1"/>
    </xf>
    <xf numFmtId="0" fontId="35" fillId="0" borderId="26" xfId="0" applyFont="1" applyBorder="1" applyAlignment="1" applyProtection="1">
      <alignment horizontal="center" vertical="center"/>
      <protection hidden="1"/>
    </xf>
    <xf numFmtId="0" fontId="37" fillId="0" borderId="12" xfId="0" applyFont="1" applyBorder="1" applyAlignment="1" applyProtection="1">
      <alignment horizontal="left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2"/>
  <sheetViews>
    <sheetView showGridLines="0" topLeftCell="A98" zoomScale="99" workbookViewId="0">
      <selection activeCell="E103" sqref="E103"/>
    </sheetView>
  </sheetViews>
  <sheetFormatPr defaultRowHeight="13.5" outlineLevelRow="1"/>
  <cols>
    <col min="1" max="1" width="7" style="128" customWidth="1"/>
    <col min="2" max="2" width="24.28515625" style="128" customWidth="1"/>
    <col min="3" max="3" width="10" style="129" customWidth="1"/>
    <col min="4" max="4" width="6" style="128" customWidth="1"/>
    <col min="5" max="5" width="20.7109375" style="130" customWidth="1"/>
    <col min="6" max="6" width="17.7109375" style="131" customWidth="1"/>
    <col min="7" max="7" width="25.7109375" style="132" customWidth="1"/>
    <col min="8" max="8" width="6.7109375" style="133" customWidth="1"/>
    <col min="9" max="9" width="8.7109375" style="140" customWidth="1"/>
    <col min="10" max="16384" width="9.140625" style="134"/>
  </cols>
  <sheetData>
    <row r="1" spans="1:9" s="6" customFormat="1" ht="26.1" hidden="1" customHeight="1" outlineLevel="1">
      <c r="A1" s="1"/>
      <c r="B1" s="2"/>
      <c r="C1" s="36"/>
      <c r="D1" s="37">
        <v>1</v>
      </c>
      <c r="E1" s="3" t="s">
        <v>0</v>
      </c>
      <c r="F1" s="4"/>
      <c r="G1" s="5"/>
      <c r="H1" s="23"/>
      <c r="I1" s="33">
        <v>100</v>
      </c>
    </row>
    <row r="2" spans="1:9" s="6" customFormat="1" ht="26.1" hidden="1" customHeight="1" outlineLevel="1">
      <c r="A2" s="1"/>
      <c r="B2" s="2"/>
      <c r="C2" s="36"/>
      <c r="D2" s="37">
        <v>2</v>
      </c>
      <c r="E2" s="3" t="s">
        <v>1</v>
      </c>
      <c r="F2" s="4"/>
      <c r="G2" s="5"/>
      <c r="H2" s="23"/>
      <c r="I2" s="33">
        <v>200</v>
      </c>
    </row>
    <row r="3" spans="1:9" s="6" customFormat="1" ht="26.1" hidden="1" customHeight="1" outlineLevel="1">
      <c r="A3" s="1"/>
      <c r="B3" s="2"/>
      <c r="C3" s="36"/>
      <c r="D3" s="37">
        <v>3</v>
      </c>
      <c r="E3" s="3" t="s">
        <v>2</v>
      </c>
      <c r="F3" s="4"/>
      <c r="G3" s="5"/>
      <c r="H3" s="23"/>
      <c r="I3" s="33">
        <v>400</v>
      </c>
    </row>
    <row r="4" spans="1:9" s="6" customFormat="1" ht="26.1" hidden="1" customHeight="1" outlineLevel="1">
      <c r="A4" s="1"/>
      <c r="B4" s="2"/>
      <c r="C4" s="36"/>
      <c r="D4" s="37">
        <v>4</v>
      </c>
      <c r="E4" s="3" t="s">
        <v>3</v>
      </c>
      <c r="F4" s="4"/>
      <c r="G4" s="5"/>
      <c r="H4" s="23"/>
      <c r="I4" s="33">
        <v>800</v>
      </c>
    </row>
    <row r="5" spans="1:9" s="6" customFormat="1" ht="26.1" hidden="1" customHeight="1" outlineLevel="1">
      <c r="A5" s="1"/>
      <c r="B5" s="2"/>
      <c r="C5" s="36"/>
      <c r="D5" s="37">
        <v>5</v>
      </c>
      <c r="E5" s="3" t="s">
        <v>4</v>
      </c>
      <c r="F5" s="4"/>
      <c r="G5" s="5"/>
      <c r="H5" s="23"/>
      <c r="I5" s="33">
        <v>1500</v>
      </c>
    </row>
    <row r="6" spans="1:9" s="6" customFormat="1" ht="26.1" hidden="1" customHeight="1" outlineLevel="1">
      <c r="A6" s="1"/>
      <c r="B6" s="2"/>
      <c r="C6" s="36"/>
      <c r="D6" s="37">
        <v>6</v>
      </c>
      <c r="E6" s="3" t="s">
        <v>5</v>
      </c>
      <c r="F6" s="4"/>
      <c r="G6" s="5"/>
      <c r="H6" s="23"/>
      <c r="I6" s="33">
        <v>3000</v>
      </c>
    </row>
    <row r="7" spans="1:9" s="6" customFormat="1" ht="26.1" hidden="1" customHeight="1" outlineLevel="1">
      <c r="A7" s="1"/>
      <c r="B7" s="2"/>
      <c r="C7" s="36"/>
      <c r="D7" s="37">
        <v>7</v>
      </c>
      <c r="E7" s="3" t="s">
        <v>6</v>
      </c>
      <c r="F7" s="4"/>
      <c r="G7" s="5"/>
      <c r="H7" s="23"/>
      <c r="I7" s="33">
        <v>5000</v>
      </c>
    </row>
    <row r="8" spans="1:9" s="6" customFormat="1" ht="26.1" hidden="1" customHeight="1" outlineLevel="1">
      <c r="A8" s="1"/>
      <c r="B8" s="2"/>
      <c r="C8" s="36"/>
      <c r="D8" s="37">
        <v>8</v>
      </c>
      <c r="E8" s="3" t="s">
        <v>7</v>
      </c>
      <c r="F8" s="4"/>
      <c r="G8" s="5"/>
      <c r="H8" s="23"/>
      <c r="I8" s="33">
        <v>10000</v>
      </c>
    </row>
    <row r="9" spans="1:9" s="6" customFormat="1" ht="26.1" hidden="1" customHeight="1" outlineLevel="1">
      <c r="A9" s="1"/>
      <c r="B9" s="2"/>
      <c r="C9" s="36"/>
      <c r="D9" s="37">
        <v>9</v>
      </c>
      <c r="E9" s="3" t="s">
        <v>9</v>
      </c>
      <c r="F9" s="4"/>
      <c r="G9" s="5"/>
      <c r="H9" s="23"/>
      <c r="I9" s="33" t="s">
        <v>8</v>
      </c>
    </row>
    <row r="10" spans="1:9" s="6" customFormat="1" ht="26.1" hidden="1" customHeight="1" outlineLevel="1">
      <c r="A10" s="1"/>
      <c r="B10" s="2"/>
      <c r="C10" s="36"/>
      <c r="D10" s="37">
        <v>10</v>
      </c>
      <c r="E10" s="3" t="s">
        <v>11</v>
      </c>
      <c r="F10" s="4"/>
      <c r="G10" s="5"/>
      <c r="H10" s="23"/>
      <c r="I10" s="33" t="s">
        <v>10</v>
      </c>
    </row>
    <row r="11" spans="1:9" s="6" customFormat="1" ht="26.1" hidden="1" customHeight="1" outlineLevel="1">
      <c r="A11" s="1"/>
      <c r="B11" s="2"/>
      <c r="C11" s="36"/>
      <c r="D11" s="37">
        <v>11</v>
      </c>
      <c r="E11" s="3" t="s">
        <v>13</v>
      </c>
      <c r="F11" s="4"/>
      <c r="G11" s="5"/>
      <c r="H11" s="23"/>
      <c r="I11" s="33" t="s">
        <v>12</v>
      </c>
    </row>
    <row r="12" spans="1:9" s="6" customFormat="1" ht="26.1" hidden="1" customHeight="1" outlineLevel="1">
      <c r="A12" s="1"/>
      <c r="B12" s="2"/>
      <c r="C12" s="38"/>
      <c r="D12" s="37">
        <v>12</v>
      </c>
      <c r="E12" s="3" t="s">
        <v>15</v>
      </c>
      <c r="F12" s="4"/>
      <c r="G12" s="5"/>
      <c r="H12" s="23"/>
      <c r="I12" s="33" t="s">
        <v>14</v>
      </c>
    </row>
    <row r="13" spans="1:9" s="6" customFormat="1" ht="26.1" hidden="1" customHeight="1" outlineLevel="1">
      <c r="A13" s="1"/>
      <c r="B13" s="2"/>
      <c r="C13" s="39"/>
      <c r="D13" s="37">
        <v>13</v>
      </c>
      <c r="E13" s="3" t="s">
        <v>17</v>
      </c>
      <c r="F13" s="4"/>
      <c r="G13" s="5"/>
      <c r="H13" s="23"/>
      <c r="I13" s="33" t="s">
        <v>16</v>
      </c>
    </row>
    <row r="14" spans="1:9" s="6" customFormat="1" ht="26.1" hidden="1" customHeight="1" outlineLevel="1">
      <c r="A14" s="1"/>
      <c r="B14" s="2"/>
      <c r="C14" s="36"/>
      <c r="D14" s="37">
        <v>14</v>
      </c>
      <c r="E14" s="3" t="s">
        <v>19</v>
      </c>
      <c r="F14" s="4"/>
      <c r="G14" s="5"/>
      <c r="H14" s="23"/>
      <c r="I14" s="33" t="s">
        <v>18</v>
      </c>
    </row>
    <row r="15" spans="1:9" s="6" customFormat="1" ht="26.1" hidden="1" customHeight="1" outlineLevel="1">
      <c r="A15" s="1"/>
      <c r="B15" s="2"/>
      <c r="C15" s="36"/>
      <c r="D15" s="37">
        <v>15</v>
      </c>
      <c r="E15" s="3" t="s">
        <v>21</v>
      </c>
      <c r="F15" s="4"/>
      <c r="G15" s="5"/>
      <c r="H15" s="23"/>
      <c r="I15" s="33" t="s">
        <v>20</v>
      </c>
    </row>
    <row r="16" spans="1:9" s="6" customFormat="1" ht="26.1" hidden="1" customHeight="1" outlineLevel="1">
      <c r="A16" s="1"/>
      <c r="B16" s="2"/>
      <c r="C16" s="36"/>
      <c r="D16" s="37">
        <v>16</v>
      </c>
      <c r="E16" s="3" t="s">
        <v>23</v>
      </c>
      <c r="F16" s="4"/>
      <c r="G16" s="5"/>
      <c r="H16" s="23"/>
      <c r="I16" s="33" t="s">
        <v>22</v>
      </c>
    </row>
    <row r="17" spans="1:9" s="6" customFormat="1" ht="26.1" hidden="1" customHeight="1" outlineLevel="1">
      <c r="A17" s="1"/>
      <c r="B17" s="2"/>
      <c r="C17" s="36"/>
      <c r="D17" s="37">
        <v>17</v>
      </c>
      <c r="E17" s="3" t="s">
        <v>25</v>
      </c>
      <c r="F17" s="4"/>
      <c r="G17" s="5"/>
      <c r="H17" s="23"/>
      <c r="I17" s="33" t="s">
        <v>24</v>
      </c>
    </row>
    <row r="18" spans="1:9" s="6" customFormat="1" ht="26.1" hidden="1" customHeight="1" outlineLevel="1">
      <c r="A18" s="1"/>
      <c r="B18" s="2"/>
      <c r="C18" s="36"/>
      <c r="D18" s="37">
        <v>18</v>
      </c>
      <c r="E18" s="3" t="s">
        <v>27</v>
      </c>
      <c r="F18" s="4"/>
      <c r="G18" s="5"/>
      <c r="H18" s="23"/>
      <c r="I18" s="33" t="s">
        <v>26</v>
      </c>
    </row>
    <row r="19" spans="1:9" s="6" customFormat="1" ht="26.1" hidden="1" customHeight="1" outlineLevel="1">
      <c r="A19" s="1"/>
      <c r="B19" s="2"/>
      <c r="C19" s="36"/>
      <c r="D19" s="37">
        <v>19</v>
      </c>
      <c r="E19" s="3" t="s">
        <v>29</v>
      </c>
      <c r="F19" s="4"/>
      <c r="G19" s="5"/>
      <c r="H19" s="23"/>
      <c r="I19" s="33" t="s">
        <v>28</v>
      </c>
    </row>
    <row r="20" spans="1:9" s="6" customFormat="1" ht="26.1" hidden="1" customHeight="1" outlineLevel="1">
      <c r="A20" s="1"/>
      <c r="B20" s="2"/>
      <c r="C20" s="36"/>
      <c r="D20" s="37">
        <v>20</v>
      </c>
      <c r="E20" s="3" t="s">
        <v>31</v>
      </c>
      <c r="F20" s="4"/>
      <c r="G20" s="5"/>
      <c r="H20" s="23"/>
      <c r="I20" s="33" t="s">
        <v>30</v>
      </c>
    </row>
    <row r="21" spans="1:9" s="6" customFormat="1" ht="26.1" hidden="1" customHeight="1" outlineLevel="1">
      <c r="A21" s="1"/>
      <c r="B21" s="2"/>
      <c r="C21" s="36"/>
      <c r="D21" s="37">
        <v>21</v>
      </c>
      <c r="E21" s="3" t="s">
        <v>33</v>
      </c>
      <c r="F21" s="4"/>
      <c r="G21" s="5"/>
      <c r="H21" s="23"/>
      <c r="I21" s="33" t="s">
        <v>32</v>
      </c>
    </row>
    <row r="22" spans="1:9" s="6" customFormat="1" ht="26.1" hidden="1" customHeight="1" outlineLevel="1">
      <c r="A22" s="1"/>
      <c r="B22" s="2"/>
      <c r="C22" s="36"/>
      <c r="D22" s="37">
        <v>22</v>
      </c>
      <c r="E22" s="3" t="s">
        <v>36</v>
      </c>
      <c r="F22" s="4"/>
      <c r="G22" s="5"/>
      <c r="H22" s="23"/>
      <c r="I22" s="33" t="s">
        <v>34</v>
      </c>
    </row>
    <row r="23" spans="1:9" s="6" customFormat="1" ht="26.1" hidden="1" customHeight="1" outlineLevel="1">
      <c r="A23" s="1"/>
      <c r="B23" s="2"/>
      <c r="C23" s="36"/>
      <c r="D23" s="37">
        <v>23</v>
      </c>
      <c r="E23" s="3" t="s">
        <v>38</v>
      </c>
      <c r="F23" s="4"/>
      <c r="G23" s="5"/>
      <c r="H23" s="23"/>
      <c r="I23" s="33" t="s">
        <v>35</v>
      </c>
    </row>
    <row r="24" spans="1:9" s="6" customFormat="1" ht="26.1" hidden="1" customHeight="1" outlineLevel="1">
      <c r="A24" s="1"/>
      <c r="B24" s="2"/>
      <c r="C24" s="36"/>
      <c r="D24" s="37">
        <v>24</v>
      </c>
      <c r="E24" s="3" t="s">
        <v>40</v>
      </c>
      <c r="F24" s="4"/>
      <c r="G24" s="5"/>
      <c r="H24" s="23"/>
      <c r="I24" s="33" t="s">
        <v>37</v>
      </c>
    </row>
    <row r="25" spans="1:9" s="6" customFormat="1" ht="26.1" hidden="1" customHeight="1" outlineLevel="1">
      <c r="A25" s="1"/>
      <c r="B25" s="2"/>
      <c r="C25" s="36"/>
      <c r="D25" s="37">
        <v>25</v>
      </c>
      <c r="E25" s="3" t="s">
        <v>42</v>
      </c>
      <c r="F25" s="4"/>
      <c r="G25" s="5"/>
      <c r="H25" s="23"/>
      <c r="I25" s="33" t="s">
        <v>39</v>
      </c>
    </row>
    <row r="26" spans="1:9" s="6" customFormat="1" ht="26.1" hidden="1" customHeight="1" outlineLevel="1">
      <c r="A26" s="1"/>
      <c r="B26" s="2"/>
      <c r="C26" s="36"/>
      <c r="D26" s="37">
        <v>26</v>
      </c>
      <c r="E26" s="3" t="s">
        <v>44</v>
      </c>
      <c r="F26" s="4"/>
      <c r="G26" s="5"/>
      <c r="H26" s="23"/>
      <c r="I26" s="33" t="s">
        <v>41</v>
      </c>
    </row>
    <row r="27" spans="1:9" s="6" customFormat="1" ht="26.1" hidden="1" customHeight="1" outlineLevel="1">
      <c r="A27" s="1"/>
      <c r="B27" s="2"/>
      <c r="C27" s="36"/>
      <c r="D27" s="37">
        <v>27</v>
      </c>
      <c r="E27" s="3" t="s">
        <v>46</v>
      </c>
      <c r="F27" s="4"/>
      <c r="G27" s="5"/>
      <c r="H27" s="23"/>
      <c r="I27" s="33" t="s">
        <v>43</v>
      </c>
    </row>
    <row r="28" spans="1:9" s="6" customFormat="1" ht="26.1" hidden="1" customHeight="1" outlineLevel="1">
      <c r="A28" s="1"/>
      <c r="B28" s="2"/>
      <c r="C28" s="36"/>
      <c r="D28" s="37">
        <v>28</v>
      </c>
      <c r="E28" s="3" t="s">
        <v>48</v>
      </c>
      <c r="F28" s="4"/>
      <c r="G28" s="5"/>
      <c r="H28" s="23"/>
      <c r="I28" s="33" t="s">
        <v>45</v>
      </c>
    </row>
    <row r="29" spans="1:9" s="6" customFormat="1" ht="26.1" hidden="1" customHeight="1" outlineLevel="1">
      <c r="A29" s="1"/>
      <c r="B29" s="2"/>
      <c r="C29" s="36"/>
      <c r="D29" s="37">
        <v>29</v>
      </c>
      <c r="E29" s="3" t="s">
        <v>50</v>
      </c>
      <c r="F29" s="4"/>
      <c r="G29" s="5"/>
      <c r="H29" s="23"/>
      <c r="I29" s="33" t="s">
        <v>47</v>
      </c>
    </row>
    <row r="30" spans="1:9" s="6" customFormat="1" ht="26.1" hidden="1" customHeight="1" outlineLevel="1">
      <c r="A30" s="1"/>
      <c r="B30" s="2"/>
      <c r="C30" s="36"/>
      <c r="D30" s="37">
        <v>30</v>
      </c>
      <c r="E30" s="3" t="s">
        <v>52</v>
      </c>
      <c r="F30" s="4"/>
      <c r="G30" s="5"/>
      <c r="H30" s="23"/>
      <c r="I30" s="33" t="s">
        <v>49</v>
      </c>
    </row>
    <row r="31" spans="1:9" s="6" customFormat="1" ht="26.1" hidden="1" customHeight="1" outlineLevel="1">
      <c r="A31" s="1"/>
      <c r="B31" s="2"/>
      <c r="C31" s="36"/>
      <c r="D31" s="37">
        <v>31</v>
      </c>
      <c r="E31" s="3" t="s">
        <v>54</v>
      </c>
      <c r="F31" s="4"/>
      <c r="G31" s="5"/>
      <c r="H31" s="23"/>
      <c r="I31" s="33" t="s">
        <v>55</v>
      </c>
    </row>
    <row r="32" spans="1:9" s="6" customFormat="1" ht="26.1" hidden="1" customHeight="1" outlineLevel="1">
      <c r="A32" s="1"/>
      <c r="B32" s="2"/>
      <c r="C32" s="36"/>
      <c r="D32" s="37">
        <v>32</v>
      </c>
      <c r="E32" s="3" t="s">
        <v>56</v>
      </c>
      <c r="F32" s="4"/>
      <c r="G32" s="5"/>
      <c r="H32" s="23"/>
      <c r="I32" s="33" t="s">
        <v>53</v>
      </c>
    </row>
    <row r="33" spans="1:9" s="6" customFormat="1" ht="26.1" hidden="1" customHeight="1" outlineLevel="1">
      <c r="A33" s="1"/>
      <c r="B33" s="2"/>
      <c r="C33" s="36"/>
      <c r="D33" s="37">
        <v>33</v>
      </c>
      <c r="E33" s="3" t="s">
        <v>57</v>
      </c>
      <c r="F33" s="4"/>
      <c r="G33" s="5"/>
      <c r="H33" s="23"/>
      <c r="I33" s="33" t="s">
        <v>51</v>
      </c>
    </row>
    <row r="34" spans="1:9" s="6" customFormat="1" ht="26.1" hidden="1" customHeight="1" outlineLevel="1">
      <c r="A34" s="1"/>
      <c r="B34" s="2"/>
      <c r="C34" s="36"/>
      <c r="D34" s="37">
        <v>34</v>
      </c>
      <c r="E34" s="3" t="s">
        <v>58</v>
      </c>
      <c r="F34" s="4"/>
      <c r="G34" s="5"/>
      <c r="H34" s="23"/>
      <c r="I34" s="34"/>
    </row>
    <row r="35" spans="1:9" s="6" customFormat="1" ht="26.1" hidden="1" customHeight="1" outlineLevel="1">
      <c r="A35" s="1"/>
      <c r="B35" s="2"/>
      <c r="C35" s="36"/>
      <c r="D35" s="37">
        <v>35</v>
      </c>
      <c r="E35" s="3" t="s">
        <v>59</v>
      </c>
      <c r="F35" s="4"/>
      <c r="G35" s="5"/>
      <c r="H35" s="23"/>
      <c r="I35" s="34"/>
    </row>
    <row r="36" spans="1:9" s="6" customFormat="1" ht="26.1" hidden="1" customHeight="1" outlineLevel="1">
      <c r="A36" s="1"/>
      <c r="B36" s="2"/>
      <c r="C36" s="36"/>
      <c r="D36" s="37">
        <v>36</v>
      </c>
      <c r="E36" s="3" t="s">
        <v>60</v>
      </c>
      <c r="F36" s="4"/>
      <c r="G36" s="5"/>
      <c r="H36" s="23"/>
      <c r="I36" s="34"/>
    </row>
    <row r="37" spans="1:9" s="6" customFormat="1" ht="26.1" hidden="1" customHeight="1" outlineLevel="1">
      <c r="A37" s="1"/>
      <c r="B37" s="2"/>
      <c r="C37" s="36"/>
      <c r="D37" s="37">
        <v>37</v>
      </c>
      <c r="E37" s="3" t="s">
        <v>61</v>
      </c>
      <c r="F37" s="4"/>
      <c r="G37" s="5"/>
      <c r="H37" s="23"/>
      <c r="I37" s="34"/>
    </row>
    <row r="38" spans="1:9" s="6" customFormat="1" ht="26.1" hidden="1" customHeight="1" outlineLevel="1">
      <c r="A38" s="1"/>
      <c r="B38" s="2"/>
      <c r="C38" s="36"/>
      <c r="D38" s="37">
        <v>38</v>
      </c>
      <c r="E38" s="3" t="s">
        <v>62</v>
      </c>
      <c r="F38" s="4"/>
      <c r="G38" s="5"/>
      <c r="H38" s="23"/>
      <c r="I38" s="34"/>
    </row>
    <row r="39" spans="1:9" s="6" customFormat="1" ht="26.1" hidden="1" customHeight="1" outlineLevel="1">
      <c r="A39" s="1"/>
      <c r="B39" s="2"/>
      <c r="C39" s="36"/>
      <c r="D39" s="37">
        <v>39</v>
      </c>
      <c r="E39" s="3" t="s">
        <v>63</v>
      </c>
      <c r="F39" s="4"/>
      <c r="G39" s="5"/>
      <c r="H39" s="23"/>
      <c r="I39" s="34"/>
    </row>
    <row r="40" spans="1:9" s="6" customFormat="1" ht="26.1" hidden="1" customHeight="1" outlineLevel="1">
      <c r="A40" s="1"/>
      <c r="B40" s="2"/>
      <c r="C40" s="36"/>
      <c r="D40" s="37">
        <v>40</v>
      </c>
      <c r="E40" s="3" t="s">
        <v>64</v>
      </c>
      <c r="F40" s="4"/>
      <c r="G40" s="5"/>
      <c r="H40" s="23"/>
      <c r="I40" s="34"/>
    </row>
    <row r="41" spans="1:9" s="6" customFormat="1" ht="26.1" hidden="1" customHeight="1" outlineLevel="1">
      <c r="A41" s="1"/>
      <c r="B41" s="2"/>
      <c r="C41" s="36"/>
      <c r="D41" s="37">
        <v>41</v>
      </c>
      <c r="E41" s="3" t="s">
        <v>65</v>
      </c>
      <c r="F41" s="4"/>
      <c r="G41" s="5"/>
      <c r="H41" s="23"/>
      <c r="I41" s="34"/>
    </row>
    <row r="42" spans="1:9" s="6" customFormat="1" ht="26.1" hidden="1" customHeight="1" outlineLevel="1">
      <c r="A42" s="1"/>
      <c r="B42" s="2"/>
      <c r="C42" s="36"/>
      <c r="D42" s="37">
        <v>42</v>
      </c>
      <c r="E42" s="3" t="s">
        <v>66</v>
      </c>
      <c r="F42" s="4"/>
      <c r="G42" s="5"/>
      <c r="H42" s="23"/>
      <c r="I42" s="34"/>
    </row>
    <row r="43" spans="1:9" s="6" customFormat="1" ht="26.1" hidden="1" customHeight="1" outlineLevel="1">
      <c r="A43" s="1"/>
      <c r="B43" s="2"/>
      <c r="C43" s="36"/>
      <c r="D43" s="37">
        <v>43</v>
      </c>
      <c r="E43" s="3" t="s">
        <v>67</v>
      </c>
      <c r="F43" s="4"/>
      <c r="G43" s="5"/>
      <c r="H43" s="23"/>
      <c r="I43" s="34"/>
    </row>
    <row r="44" spans="1:9" s="6" customFormat="1" ht="26.1" hidden="1" customHeight="1" outlineLevel="1">
      <c r="A44" s="1"/>
      <c r="B44" s="2"/>
      <c r="C44" s="36"/>
      <c r="D44" s="37">
        <v>44</v>
      </c>
      <c r="E44" s="3" t="s">
        <v>68</v>
      </c>
      <c r="F44" s="4"/>
      <c r="G44" s="5"/>
      <c r="H44" s="23"/>
      <c r="I44" s="34"/>
    </row>
    <row r="45" spans="1:9" s="6" customFormat="1" ht="26.1" hidden="1" customHeight="1" outlineLevel="1">
      <c r="A45" s="1"/>
      <c r="B45" s="2"/>
      <c r="C45" s="36"/>
      <c r="D45" s="37">
        <v>45</v>
      </c>
      <c r="E45" s="3" t="s">
        <v>69</v>
      </c>
      <c r="F45" s="4"/>
      <c r="G45" s="5"/>
      <c r="H45" s="23"/>
      <c r="I45" s="34"/>
    </row>
    <row r="46" spans="1:9" s="6" customFormat="1" ht="26.1" hidden="1" customHeight="1" outlineLevel="1">
      <c r="A46" s="1"/>
      <c r="B46" s="2"/>
      <c r="C46" s="36"/>
      <c r="D46" s="37">
        <v>46</v>
      </c>
      <c r="E46" s="3" t="s">
        <v>70</v>
      </c>
      <c r="F46" s="4"/>
      <c r="G46" s="5"/>
      <c r="H46" s="23"/>
      <c r="I46" s="34"/>
    </row>
    <row r="47" spans="1:9" s="6" customFormat="1" ht="26.1" hidden="1" customHeight="1" outlineLevel="1">
      <c r="A47" s="1"/>
      <c r="B47" s="2"/>
      <c r="C47" s="36"/>
      <c r="D47" s="37">
        <v>47</v>
      </c>
      <c r="E47" s="3" t="s">
        <v>71</v>
      </c>
      <c r="F47" s="4"/>
      <c r="G47" s="5"/>
      <c r="H47" s="23"/>
      <c r="I47" s="34"/>
    </row>
    <row r="48" spans="1:9" s="6" customFormat="1" ht="26.1" hidden="1" customHeight="1" outlineLevel="1">
      <c r="A48" s="1"/>
      <c r="B48" s="2"/>
      <c r="C48" s="36"/>
      <c r="D48" s="37">
        <v>48</v>
      </c>
      <c r="E48" s="3" t="s">
        <v>72</v>
      </c>
      <c r="F48" s="4"/>
      <c r="G48" s="5"/>
      <c r="H48" s="23"/>
      <c r="I48" s="34"/>
    </row>
    <row r="49" spans="1:9" s="6" customFormat="1" ht="26.1" hidden="1" customHeight="1" outlineLevel="1">
      <c r="A49" s="1"/>
      <c r="B49" s="2"/>
      <c r="C49" s="36"/>
      <c r="D49" s="37">
        <v>49</v>
      </c>
      <c r="E49" s="3" t="s">
        <v>73</v>
      </c>
      <c r="F49" s="4"/>
      <c r="G49" s="5"/>
      <c r="H49" s="23"/>
      <c r="I49" s="34"/>
    </row>
    <row r="50" spans="1:9" s="6" customFormat="1" ht="26.1" hidden="1" customHeight="1" outlineLevel="1">
      <c r="A50" s="1"/>
      <c r="B50" s="2"/>
      <c r="C50" s="36"/>
      <c r="D50" s="37">
        <v>50</v>
      </c>
      <c r="E50" s="3" t="s">
        <v>74</v>
      </c>
      <c r="F50" s="4"/>
      <c r="G50" s="5"/>
      <c r="H50" s="23"/>
      <c r="I50" s="34"/>
    </row>
    <row r="51" spans="1:9" s="6" customFormat="1" ht="26.1" hidden="1" customHeight="1" outlineLevel="1">
      <c r="A51" s="1"/>
      <c r="B51" s="2"/>
      <c r="C51" s="36"/>
      <c r="D51" s="37">
        <v>51</v>
      </c>
      <c r="E51" s="3" t="s">
        <v>75</v>
      </c>
      <c r="F51" s="4"/>
      <c r="G51" s="5"/>
      <c r="H51" s="23"/>
      <c r="I51" s="34"/>
    </row>
    <row r="52" spans="1:9" s="6" customFormat="1" ht="26.1" hidden="1" customHeight="1" outlineLevel="1">
      <c r="A52" s="1"/>
      <c r="B52" s="2"/>
      <c r="C52" s="36"/>
      <c r="D52" s="37">
        <v>52</v>
      </c>
      <c r="E52" s="3" t="s">
        <v>76</v>
      </c>
      <c r="F52" s="4"/>
      <c r="G52" s="5"/>
      <c r="H52" s="23"/>
      <c r="I52" s="34"/>
    </row>
    <row r="53" spans="1:9" s="6" customFormat="1" ht="26.1" hidden="1" customHeight="1" outlineLevel="1">
      <c r="A53" s="1"/>
      <c r="B53" s="2"/>
      <c r="C53" s="36"/>
      <c r="D53" s="37">
        <v>53</v>
      </c>
      <c r="E53" s="3" t="s">
        <v>77</v>
      </c>
      <c r="F53" s="4"/>
      <c r="G53" s="5"/>
      <c r="H53" s="23"/>
      <c r="I53" s="34"/>
    </row>
    <row r="54" spans="1:9" s="6" customFormat="1" ht="26.1" hidden="1" customHeight="1" outlineLevel="1">
      <c r="A54" s="1"/>
      <c r="B54" s="2"/>
      <c r="C54" s="36"/>
      <c r="D54" s="37">
        <v>54</v>
      </c>
      <c r="E54" s="3" t="s">
        <v>78</v>
      </c>
      <c r="F54" s="4"/>
      <c r="G54" s="5"/>
      <c r="H54" s="23"/>
      <c r="I54" s="34"/>
    </row>
    <row r="55" spans="1:9" s="6" customFormat="1" ht="26.1" hidden="1" customHeight="1" outlineLevel="1">
      <c r="A55" s="1"/>
      <c r="B55" s="2"/>
      <c r="C55" s="36"/>
      <c r="D55" s="37">
        <v>55</v>
      </c>
      <c r="E55" s="3" t="s">
        <v>79</v>
      </c>
      <c r="F55" s="4"/>
      <c r="G55" s="5"/>
      <c r="H55" s="23"/>
      <c r="I55" s="34"/>
    </row>
    <row r="56" spans="1:9" s="6" customFormat="1" ht="26.1" hidden="1" customHeight="1" outlineLevel="1">
      <c r="A56" s="1"/>
      <c r="B56" s="2"/>
      <c r="C56" s="36"/>
      <c r="D56" s="37">
        <v>56</v>
      </c>
      <c r="E56" s="3" t="s">
        <v>80</v>
      </c>
      <c r="F56" s="4"/>
      <c r="G56" s="5"/>
      <c r="H56" s="23"/>
      <c r="I56" s="34"/>
    </row>
    <row r="57" spans="1:9" s="6" customFormat="1" ht="26.1" hidden="1" customHeight="1" outlineLevel="1">
      <c r="A57" s="1"/>
      <c r="B57" s="2"/>
      <c r="C57" s="36"/>
      <c r="D57" s="37">
        <v>57</v>
      </c>
      <c r="E57" s="3" t="s">
        <v>81</v>
      </c>
      <c r="F57" s="4"/>
      <c r="G57" s="5"/>
      <c r="H57" s="23"/>
      <c r="I57" s="34"/>
    </row>
    <row r="58" spans="1:9" s="6" customFormat="1" ht="26.1" hidden="1" customHeight="1" outlineLevel="1">
      <c r="A58" s="1"/>
      <c r="B58" s="2"/>
      <c r="C58" s="36"/>
      <c r="D58" s="37">
        <v>58</v>
      </c>
      <c r="E58" s="3" t="s">
        <v>82</v>
      </c>
      <c r="F58" s="4"/>
      <c r="G58" s="5"/>
      <c r="H58" s="23"/>
      <c r="I58" s="34"/>
    </row>
    <row r="59" spans="1:9" s="6" customFormat="1" ht="26.1" hidden="1" customHeight="1" outlineLevel="1">
      <c r="A59" s="1"/>
      <c r="B59" s="2"/>
      <c r="C59" s="36"/>
      <c r="D59" s="37">
        <v>59</v>
      </c>
      <c r="E59" s="3" t="s">
        <v>83</v>
      </c>
      <c r="F59" s="4"/>
      <c r="G59" s="5"/>
      <c r="H59" s="23"/>
      <c r="I59" s="34"/>
    </row>
    <row r="60" spans="1:9" s="6" customFormat="1" ht="26.1" hidden="1" customHeight="1" outlineLevel="1">
      <c r="A60" s="1"/>
      <c r="B60" s="2"/>
      <c r="C60" s="36"/>
      <c r="D60" s="37">
        <v>60</v>
      </c>
      <c r="E60" s="3" t="s">
        <v>84</v>
      </c>
      <c r="F60" s="4"/>
      <c r="G60" s="5"/>
      <c r="H60" s="23"/>
      <c r="I60" s="34"/>
    </row>
    <row r="61" spans="1:9" s="6" customFormat="1" ht="26.1" hidden="1" customHeight="1" outlineLevel="1">
      <c r="A61" s="1"/>
      <c r="B61" s="2"/>
      <c r="C61" s="36"/>
      <c r="D61" s="37">
        <v>61</v>
      </c>
      <c r="E61" s="3" t="s">
        <v>85</v>
      </c>
      <c r="F61" s="4"/>
      <c r="G61" s="5"/>
      <c r="H61" s="23"/>
      <c r="I61" s="34"/>
    </row>
    <row r="62" spans="1:9" s="6" customFormat="1" ht="26.1" hidden="1" customHeight="1" outlineLevel="1">
      <c r="A62" s="1"/>
      <c r="B62" s="2"/>
      <c r="C62" s="36"/>
      <c r="D62" s="37">
        <v>62</v>
      </c>
      <c r="E62" s="3" t="s">
        <v>86</v>
      </c>
      <c r="F62" s="4"/>
      <c r="G62" s="5"/>
      <c r="H62" s="23"/>
      <c r="I62" s="34"/>
    </row>
    <row r="63" spans="1:9" s="6" customFormat="1" ht="26.1" hidden="1" customHeight="1" outlineLevel="1">
      <c r="A63" s="1"/>
      <c r="B63" s="2"/>
      <c r="C63" s="36"/>
      <c r="D63" s="37">
        <v>63</v>
      </c>
      <c r="E63" s="3" t="s">
        <v>87</v>
      </c>
      <c r="F63" s="4"/>
      <c r="G63" s="5"/>
      <c r="H63" s="23"/>
      <c r="I63" s="34"/>
    </row>
    <row r="64" spans="1:9" s="6" customFormat="1" ht="26.1" hidden="1" customHeight="1" outlineLevel="1">
      <c r="A64" s="1"/>
      <c r="B64" s="2"/>
      <c r="C64" s="36"/>
      <c r="D64" s="37">
        <v>64</v>
      </c>
      <c r="E64" s="3" t="s">
        <v>88</v>
      </c>
      <c r="F64" s="4"/>
      <c r="G64" s="5"/>
      <c r="H64" s="23"/>
      <c r="I64" s="34"/>
    </row>
    <row r="65" spans="1:9" s="6" customFormat="1" ht="26.1" hidden="1" customHeight="1" outlineLevel="1">
      <c r="A65" s="1"/>
      <c r="B65" s="2"/>
      <c r="C65" s="36"/>
      <c r="D65" s="37">
        <v>65</v>
      </c>
      <c r="E65" s="3" t="s">
        <v>89</v>
      </c>
      <c r="F65" s="4"/>
      <c r="G65" s="5"/>
      <c r="H65" s="23"/>
      <c r="I65" s="34"/>
    </row>
    <row r="66" spans="1:9" s="6" customFormat="1" ht="26.1" hidden="1" customHeight="1" outlineLevel="1">
      <c r="A66" s="1"/>
      <c r="B66" s="2"/>
      <c r="C66" s="36"/>
      <c r="D66" s="37">
        <v>66</v>
      </c>
      <c r="E66" s="3" t="s">
        <v>90</v>
      </c>
      <c r="F66" s="4"/>
      <c r="G66" s="5"/>
      <c r="H66" s="23"/>
      <c r="I66" s="34"/>
    </row>
    <row r="67" spans="1:9" s="6" customFormat="1" ht="26.1" hidden="1" customHeight="1" outlineLevel="1">
      <c r="A67" s="1"/>
      <c r="B67" s="2"/>
      <c r="C67" s="36"/>
      <c r="D67" s="37">
        <v>67</v>
      </c>
      <c r="E67" s="3" t="s">
        <v>91</v>
      </c>
      <c r="F67" s="4"/>
      <c r="G67" s="5"/>
      <c r="H67" s="23"/>
      <c r="I67" s="34"/>
    </row>
    <row r="68" spans="1:9" s="6" customFormat="1" ht="26.1" hidden="1" customHeight="1" outlineLevel="1">
      <c r="A68" s="1"/>
      <c r="B68" s="2"/>
      <c r="C68" s="36"/>
      <c r="D68" s="37">
        <v>68</v>
      </c>
      <c r="E68" s="3" t="s">
        <v>92</v>
      </c>
      <c r="F68" s="4"/>
      <c r="G68" s="5"/>
      <c r="H68" s="23"/>
      <c r="I68" s="34"/>
    </row>
    <row r="69" spans="1:9" s="6" customFormat="1" ht="26.1" hidden="1" customHeight="1" outlineLevel="1">
      <c r="A69" s="1"/>
      <c r="B69" s="2"/>
      <c r="C69" s="36"/>
      <c r="D69" s="37">
        <v>69</v>
      </c>
      <c r="E69" s="3" t="s">
        <v>93</v>
      </c>
      <c r="F69" s="4"/>
      <c r="G69" s="5"/>
      <c r="H69" s="23"/>
      <c r="I69" s="34"/>
    </row>
    <row r="70" spans="1:9" s="6" customFormat="1" ht="26.1" hidden="1" customHeight="1" outlineLevel="1">
      <c r="A70" s="1"/>
      <c r="B70" s="2"/>
      <c r="C70" s="36"/>
      <c r="D70" s="37">
        <v>70</v>
      </c>
      <c r="E70" s="3" t="s">
        <v>94</v>
      </c>
      <c r="F70" s="4"/>
      <c r="G70" s="5"/>
      <c r="H70" s="23"/>
      <c r="I70" s="34"/>
    </row>
    <row r="71" spans="1:9" s="6" customFormat="1" ht="26.1" hidden="1" customHeight="1" outlineLevel="1">
      <c r="A71" s="1"/>
      <c r="B71" s="2"/>
      <c r="C71" s="36"/>
      <c r="D71" s="37">
        <v>71</v>
      </c>
      <c r="E71" s="3" t="s">
        <v>95</v>
      </c>
      <c r="F71" s="4"/>
      <c r="G71" s="5"/>
      <c r="H71" s="23"/>
      <c r="I71" s="34"/>
    </row>
    <row r="72" spans="1:9" s="6" customFormat="1" ht="26.1" hidden="1" customHeight="1" outlineLevel="1">
      <c r="A72" s="1"/>
      <c r="B72" s="2"/>
      <c r="C72" s="36"/>
      <c r="D72" s="37">
        <v>72</v>
      </c>
      <c r="E72" s="3" t="s">
        <v>96</v>
      </c>
      <c r="F72" s="4"/>
      <c r="G72" s="5"/>
      <c r="H72" s="23"/>
      <c r="I72" s="34"/>
    </row>
    <row r="73" spans="1:9" s="6" customFormat="1" ht="26.1" hidden="1" customHeight="1" outlineLevel="1">
      <c r="A73" s="1"/>
      <c r="B73" s="2"/>
      <c r="C73" s="36"/>
      <c r="D73" s="37">
        <v>73</v>
      </c>
      <c r="E73" s="3" t="s">
        <v>97</v>
      </c>
      <c r="F73" s="4"/>
      <c r="G73" s="5"/>
      <c r="H73" s="23"/>
      <c r="I73" s="34"/>
    </row>
    <row r="74" spans="1:9" s="6" customFormat="1" ht="26.1" hidden="1" customHeight="1" outlineLevel="1">
      <c r="A74" s="1"/>
      <c r="B74" s="2"/>
      <c r="C74" s="36"/>
      <c r="D74" s="37">
        <v>74</v>
      </c>
      <c r="E74" s="3" t="s">
        <v>98</v>
      </c>
      <c r="F74" s="4"/>
      <c r="G74" s="5"/>
      <c r="H74" s="23"/>
      <c r="I74" s="34"/>
    </row>
    <row r="75" spans="1:9" s="6" customFormat="1" ht="26.1" hidden="1" customHeight="1" outlineLevel="1">
      <c r="A75" s="1"/>
      <c r="B75" s="2"/>
      <c r="C75" s="36"/>
      <c r="D75" s="37">
        <v>75</v>
      </c>
      <c r="E75" s="3" t="s">
        <v>99</v>
      </c>
      <c r="F75" s="4"/>
      <c r="G75" s="5"/>
      <c r="H75" s="23"/>
      <c r="I75" s="34"/>
    </row>
    <row r="76" spans="1:9" s="6" customFormat="1" ht="26.1" hidden="1" customHeight="1" outlineLevel="1">
      <c r="A76" s="1"/>
      <c r="B76" s="2"/>
      <c r="C76" s="36"/>
      <c r="D76" s="37">
        <v>76</v>
      </c>
      <c r="E76" s="3" t="s">
        <v>100</v>
      </c>
      <c r="F76" s="4"/>
      <c r="G76" s="5"/>
      <c r="H76" s="23"/>
      <c r="I76" s="34"/>
    </row>
    <row r="77" spans="1:9" s="6" customFormat="1" ht="26.1" hidden="1" customHeight="1" outlineLevel="1">
      <c r="A77" s="1"/>
      <c r="B77" s="2"/>
      <c r="C77" s="36"/>
      <c r="D77" s="37">
        <v>77</v>
      </c>
      <c r="E77" s="3" t="s">
        <v>101</v>
      </c>
      <c r="F77" s="4"/>
      <c r="G77" s="5"/>
      <c r="H77" s="23"/>
      <c r="I77" s="34"/>
    </row>
    <row r="78" spans="1:9" s="6" customFormat="1" ht="26.1" hidden="1" customHeight="1" outlineLevel="1">
      <c r="A78" s="1"/>
      <c r="B78" s="2"/>
      <c r="C78" s="36"/>
      <c r="D78" s="37">
        <v>78</v>
      </c>
      <c r="E78" s="3" t="s">
        <v>102</v>
      </c>
      <c r="F78" s="4"/>
      <c r="G78" s="5"/>
      <c r="H78" s="23"/>
      <c r="I78" s="34"/>
    </row>
    <row r="79" spans="1:9" s="6" customFormat="1" ht="26.1" hidden="1" customHeight="1" outlineLevel="1">
      <c r="A79" s="1"/>
      <c r="B79" s="2"/>
      <c r="C79" s="36"/>
      <c r="D79" s="37">
        <v>79</v>
      </c>
      <c r="E79" s="3" t="s">
        <v>103</v>
      </c>
      <c r="F79" s="4"/>
      <c r="G79" s="5"/>
      <c r="H79" s="23"/>
      <c r="I79" s="34"/>
    </row>
    <row r="80" spans="1:9" s="6" customFormat="1" ht="26.1" hidden="1" customHeight="1" outlineLevel="1">
      <c r="A80" s="1"/>
      <c r="B80" s="2"/>
      <c r="C80" s="36"/>
      <c r="D80" s="37">
        <v>80</v>
      </c>
      <c r="E80" s="3" t="s">
        <v>104</v>
      </c>
      <c r="F80" s="4"/>
      <c r="G80" s="5"/>
      <c r="H80" s="23"/>
      <c r="I80" s="34"/>
    </row>
    <row r="81" spans="1:9" s="6" customFormat="1" ht="26.1" hidden="1" customHeight="1" outlineLevel="1">
      <c r="A81" s="1"/>
      <c r="B81" s="2"/>
      <c r="C81" s="36"/>
      <c r="D81" s="37">
        <v>81</v>
      </c>
      <c r="E81" s="3" t="s">
        <v>105</v>
      </c>
      <c r="F81" s="4"/>
      <c r="G81" s="5"/>
      <c r="H81" s="23"/>
      <c r="I81" s="34"/>
    </row>
    <row r="82" spans="1:9" s="6" customFormat="1" ht="26.1" hidden="1" customHeight="1" outlineLevel="1">
      <c r="A82" s="1"/>
      <c r="B82" s="2"/>
      <c r="C82" s="36"/>
      <c r="D82" s="37">
        <v>82</v>
      </c>
      <c r="E82" s="3" t="s">
        <v>106</v>
      </c>
      <c r="F82" s="4"/>
      <c r="G82" s="5"/>
      <c r="H82" s="23"/>
      <c r="I82" s="34"/>
    </row>
    <row r="83" spans="1:9" s="6" customFormat="1" ht="26.1" hidden="1" customHeight="1" outlineLevel="1">
      <c r="A83" s="1"/>
      <c r="B83" s="2"/>
      <c r="C83" s="36"/>
      <c r="D83" s="37">
        <v>83</v>
      </c>
      <c r="E83" s="3" t="s">
        <v>107</v>
      </c>
      <c r="F83" s="4"/>
      <c r="G83" s="5"/>
      <c r="H83" s="23"/>
      <c r="I83" s="34"/>
    </row>
    <row r="84" spans="1:9" s="6" customFormat="1" ht="26.1" hidden="1" customHeight="1" outlineLevel="1">
      <c r="A84" s="1"/>
      <c r="B84" s="2"/>
      <c r="C84" s="36"/>
      <c r="D84" s="37">
        <v>84</v>
      </c>
      <c r="E84" s="3" t="s">
        <v>108</v>
      </c>
      <c r="F84" s="4"/>
      <c r="G84" s="5"/>
      <c r="H84" s="23"/>
      <c r="I84" s="34"/>
    </row>
    <row r="85" spans="1:9" s="6" customFormat="1" ht="26.1" hidden="1" customHeight="1" outlineLevel="1">
      <c r="A85" s="1"/>
      <c r="B85" s="2"/>
      <c r="C85" s="36"/>
      <c r="D85" s="37">
        <v>85</v>
      </c>
      <c r="E85" s="3" t="s">
        <v>109</v>
      </c>
      <c r="F85" s="4"/>
      <c r="G85" s="5"/>
      <c r="H85" s="23"/>
      <c r="I85" s="34"/>
    </row>
    <row r="86" spans="1:9" s="6" customFormat="1" ht="26.1" hidden="1" customHeight="1" outlineLevel="1">
      <c r="A86" s="1"/>
      <c r="B86" s="2"/>
      <c r="C86" s="36"/>
      <c r="D86" s="37">
        <v>86</v>
      </c>
      <c r="E86" s="3" t="s">
        <v>110</v>
      </c>
      <c r="F86" s="4"/>
      <c r="G86" s="5"/>
      <c r="H86" s="23"/>
      <c r="I86" s="34"/>
    </row>
    <row r="87" spans="1:9" s="6" customFormat="1" ht="26.1" hidden="1" customHeight="1" outlineLevel="1">
      <c r="A87" s="1"/>
      <c r="B87" s="2"/>
      <c r="C87" s="36"/>
      <c r="D87" s="37">
        <v>87</v>
      </c>
      <c r="E87" s="3" t="s">
        <v>111</v>
      </c>
      <c r="F87" s="4"/>
      <c r="G87" s="5"/>
      <c r="H87" s="23"/>
      <c r="I87" s="34"/>
    </row>
    <row r="88" spans="1:9" s="6" customFormat="1" ht="26.1" hidden="1" customHeight="1" outlineLevel="1">
      <c r="A88" s="1"/>
      <c r="B88" s="2"/>
      <c r="C88" s="36"/>
      <c r="D88" s="37"/>
      <c r="E88" s="10"/>
      <c r="F88" s="4"/>
      <c r="G88" s="5"/>
      <c r="H88" s="23"/>
      <c r="I88" s="34"/>
    </row>
    <row r="89" spans="1:9" s="6" customFormat="1" ht="26.1" hidden="1" customHeight="1" outlineLevel="1">
      <c r="A89" s="1"/>
      <c r="B89" s="7"/>
      <c r="C89" s="36"/>
      <c r="D89" s="37"/>
      <c r="E89" s="10"/>
      <c r="F89" s="4"/>
      <c r="G89" s="5"/>
      <c r="H89" s="23"/>
      <c r="I89" s="34"/>
    </row>
    <row r="90" spans="1:9" s="6" customFormat="1" ht="26.1" hidden="1" customHeight="1" outlineLevel="1">
      <c r="A90" s="1"/>
      <c r="B90" s="7"/>
      <c r="C90" s="36"/>
      <c r="D90" s="37"/>
      <c r="E90" s="10"/>
      <c r="F90" s="4"/>
      <c r="G90" s="5"/>
      <c r="H90" s="23"/>
      <c r="I90" s="34"/>
    </row>
    <row r="91" spans="1:9" s="6" customFormat="1" ht="18.75" hidden="1" customHeight="1" outlineLevel="1">
      <c r="A91" s="1"/>
      <c r="B91" s="7"/>
      <c r="C91" s="36"/>
      <c r="D91" s="40"/>
      <c r="E91" s="10"/>
      <c r="F91" s="4"/>
      <c r="G91" s="5"/>
      <c r="H91" s="23"/>
      <c r="I91" s="34"/>
    </row>
    <row r="92" spans="1:9" s="6" customFormat="1" ht="18.75" hidden="1" customHeight="1" outlineLevel="1">
      <c r="A92" s="1"/>
      <c r="B92" s="9"/>
      <c r="C92" s="36"/>
      <c r="D92" s="40"/>
      <c r="E92" s="10"/>
      <c r="F92" s="4"/>
      <c r="G92" s="5"/>
      <c r="H92" s="23"/>
      <c r="I92" s="34"/>
    </row>
    <row r="93" spans="1:9" s="6" customFormat="1" ht="18.75" hidden="1" customHeight="1" outlineLevel="1">
      <c r="A93" s="1"/>
      <c r="B93" s="9"/>
      <c r="C93" s="36"/>
      <c r="D93" s="40"/>
      <c r="E93" s="10"/>
      <c r="F93" s="4"/>
      <c r="G93" s="5"/>
      <c r="H93" s="23"/>
      <c r="I93" s="34"/>
    </row>
    <row r="94" spans="1:9" s="6" customFormat="1" ht="26.1" hidden="1" customHeight="1" outlineLevel="1">
      <c r="A94" s="1"/>
      <c r="B94" s="9"/>
      <c r="C94" s="36"/>
      <c r="D94" s="40"/>
      <c r="E94" s="8"/>
      <c r="F94" s="4"/>
      <c r="G94" s="5"/>
      <c r="H94" s="23"/>
      <c r="I94" s="34"/>
    </row>
    <row r="95" spans="1:9" s="6" customFormat="1" ht="26.1" hidden="1" customHeight="1" outlineLevel="1">
      <c r="A95" s="1"/>
      <c r="B95" s="9"/>
      <c r="C95" s="36"/>
      <c r="D95" s="40"/>
      <c r="E95" s="8"/>
      <c r="F95" s="4"/>
      <c r="G95" s="5"/>
      <c r="H95" s="23"/>
      <c r="I95" s="34"/>
    </row>
    <row r="96" spans="1:9" s="6" customFormat="1" ht="26.1" hidden="1" customHeight="1" outlineLevel="1">
      <c r="A96" s="1"/>
      <c r="B96" s="9"/>
      <c r="C96" s="36"/>
      <c r="D96" s="40"/>
      <c r="E96" s="8"/>
      <c r="F96" s="4"/>
      <c r="G96" s="5"/>
      <c r="H96" s="23"/>
      <c r="I96" s="34"/>
    </row>
    <row r="97" spans="1:9" s="6" customFormat="1" ht="26.1" hidden="1" customHeight="1" outlineLevel="1">
      <c r="A97" s="1"/>
      <c r="B97" s="9"/>
      <c r="C97" s="36"/>
      <c r="D97" s="40"/>
      <c r="E97" s="8"/>
      <c r="F97" s="4"/>
      <c r="G97" s="5"/>
      <c r="H97" s="23"/>
      <c r="I97" s="34"/>
    </row>
    <row r="98" spans="1:9" s="6" customFormat="1" ht="15" customHeight="1" collapsed="1" thickBot="1">
      <c r="A98" s="123"/>
      <c r="B98" s="123"/>
      <c r="C98" s="135" t="s">
        <v>150</v>
      </c>
      <c r="D98" s="41"/>
      <c r="E98" s="123"/>
      <c r="F98" s="45"/>
      <c r="G98" s="32"/>
      <c r="H98" s="141"/>
      <c r="I98" s="35"/>
    </row>
    <row r="99" spans="1:9" s="17" customFormat="1" ht="27" customHeight="1" thickBot="1">
      <c r="A99" s="11" t="s">
        <v>112</v>
      </c>
      <c r="B99" s="12" t="s">
        <v>113</v>
      </c>
      <c r="C99" s="13" t="s">
        <v>114</v>
      </c>
      <c r="D99" s="14" t="s">
        <v>115</v>
      </c>
      <c r="E99" s="15" t="s">
        <v>116</v>
      </c>
      <c r="F99" s="16" t="s">
        <v>117</v>
      </c>
      <c r="G99" s="16" t="s">
        <v>118</v>
      </c>
      <c r="H99" s="13" t="s">
        <v>120</v>
      </c>
      <c r="I99" s="136" t="s">
        <v>119</v>
      </c>
    </row>
    <row r="100" spans="1:9" s="17" customFormat="1" ht="11.25" customHeight="1">
      <c r="A100" s="25"/>
      <c r="B100" s="26"/>
      <c r="C100" s="30"/>
      <c r="D100" s="42"/>
      <c r="E100" s="27"/>
      <c r="F100" s="28"/>
      <c r="G100" s="29"/>
      <c r="H100" s="30"/>
      <c r="I100" s="137"/>
    </row>
    <row r="101" spans="1:9" s="148" customFormat="1" ht="24.95" customHeight="1">
      <c r="A101" s="142">
        <v>54</v>
      </c>
      <c r="B101" s="143" t="s">
        <v>159</v>
      </c>
      <c r="C101" s="144" t="s">
        <v>164</v>
      </c>
      <c r="D101" s="145" t="s">
        <v>158</v>
      </c>
      <c r="E101" s="143" t="s">
        <v>147</v>
      </c>
      <c r="F101" s="143" t="s">
        <v>154</v>
      </c>
      <c r="G101" s="143" t="s">
        <v>155</v>
      </c>
      <c r="H101" s="146"/>
      <c r="I101" s="147">
        <v>60</v>
      </c>
    </row>
    <row r="102" spans="1:9" s="148" customFormat="1" ht="24.95" customHeight="1">
      <c r="A102" s="142">
        <v>26</v>
      </c>
      <c r="B102" s="143" t="s">
        <v>160</v>
      </c>
      <c r="C102" s="144" t="s">
        <v>165</v>
      </c>
      <c r="D102" s="145" t="s">
        <v>156</v>
      </c>
      <c r="E102" s="143" t="s">
        <v>147</v>
      </c>
      <c r="F102" s="143" t="s">
        <v>154</v>
      </c>
      <c r="G102" s="143" t="s">
        <v>157</v>
      </c>
      <c r="H102" s="146"/>
      <c r="I102" s="147" t="s">
        <v>149</v>
      </c>
    </row>
    <row r="103" spans="1:9" s="18" customFormat="1" ht="24.95" customHeight="1">
      <c r="A103" s="118"/>
      <c r="B103" s="124"/>
      <c r="C103" s="125"/>
      <c r="D103" s="126"/>
      <c r="E103" s="124"/>
      <c r="F103" s="124"/>
      <c r="G103" s="124"/>
      <c r="H103" s="127"/>
      <c r="I103" s="138"/>
    </row>
    <row r="104" spans="1:9" s="18" customFormat="1" ht="24.95" customHeight="1">
      <c r="A104" s="118"/>
      <c r="B104" s="124"/>
      <c r="C104" s="125"/>
      <c r="D104" s="126"/>
      <c r="E104" s="124"/>
      <c r="F104" s="124"/>
      <c r="G104" s="124"/>
      <c r="H104" s="127"/>
      <c r="I104" s="138"/>
    </row>
    <row r="105" spans="1:9" s="18" customFormat="1" ht="24.95" customHeight="1">
      <c r="A105" s="118"/>
      <c r="B105" s="124"/>
      <c r="C105" s="125"/>
      <c r="D105" s="126"/>
      <c r="E105" s="124"/>
      <c r="F105" s="124"/>
      <c r="G105" s="124"/>
      <c r="H105" s="127"/>
      <c r="I105" s="138"/>
    </row>
    <row r="106" spans="1:9" s="18" customFormat="1" ht="24.95" customHeight="1">
      <c r="A106" s="118"/>
      <c r="B106" s="124"/>
      <c r="C106" s="125"/>
      <c r="D106" s="126"/>
      <c r="E106" s="124"/>
      <c r="F106" s="124"/>
      <c r="G106" s="124"/>
      <c r="H106" s="127"/>
      <c r="I106" s="138"/>
    </row>
    <row r="107" spans="1:9" s="18" customFormat="1" ht="24.95" customHeight="1">
      <c r="A107" s="118"/>
      <c r="B107" s="124"/>
      <c r="C107" s="125"/>
      <c r="D107" s="126"/>
      <c r="E107" s="124"/>
      <c r="F107" s="124"/>
      <c r="G107" s="124"/>
      <c r="H107" s="127"/>
      <c r="I107" s="138"/>
    </row>
    <row r="108" spans="1:9" s="18" customFormat="1" ht="24.95" customHeight="1">
      <c r="A108" s="118"/>
      <c r="B108" s="124"/>
      <c r="C108" s="125"/>
      <c r="D108" s="126"/>
      <c r="E108" s="124"/>
      <c r="F108" s="124"/>
      <c r="G108" s="124"/>
      <c r="H108" s="127"/>
      <c r="I108" s="138"/>
    </row>
    <row r="109" spans="1:9" s="18" customFormat="1" ht="24.95" customHeight="1">
      <c r="A109" s="118"/>
      <c r="B109" s="124"/>
      <c r="C109" s="125"/>
      <c r="D109" s="126"/>
      <c r="E109" s="124"/>
      <c r="F109" s="124"/>
      <c r="G109" s="124"/>
      <c r="H109" s="127"/>
      <c r="I109" s="138"/>
    </row>
    <row r="110" spans="1:9" s="18" customFormat="1" ht="24.95" customHeight="1">
      <c r="A110" s="118"/>
      <c r="B110" s="124"/>
      <c r="C110" s="125"/>
      <c r="D110" s="126"/>
      <c r="E110" s="124"/>
      <c r="F110" s="124"/>
      <c r="G110" s="124"/>
      <c r="H110" s="127"/>
      <c r="I110" s="138"/>
    </row>
    <row r="111" spans="1:9" s="18" customFormat="1" ht="24.95" customHeight="1">
      <c r="A111" s="118"/>
      <c r="B111" s="124"/>
      <c r="C111" s="125"/>
      <c r="D111" s="126"/>
      <c r="E111" s="124"/>
      <c r="F111" s="124"/>
      <c r="G111" s="124"/>
      <c r="H111" s="127"/>
      <c r="I111" s="138"/>
    </row>
    <row r="112" spans="1:9" s="18" customFormat="1" ht="24.95" customHeight="1">
      <c r="A112" s="118"/>
      <c r="B112" s="124"/>
      <c r="C112" s="125"/>
      <c r="D112" s="126"/>
      <c r="E112" s="124"/>
      <c r="F112" s="124"/>
      <c r="G112" s="124"/>
      <c r="H112" s="127"/>
      <c r="I112" s="138"/>
    </row>
    <row r="113" spans="1:9" s="18" customFormat="1" ht="24.95" customHeight="1">
      <c r="A113" s="118"/>
      <c r="B113" s="124"/>
      <c r="C113" s="125"/>
      <c r="D113" s="126"/>
      <c r="E113" s="124"/>
      <c r="F113" s="124"/>
      <c r="G113" s="124"/>
      <c r="H113" s="127"/>
      <c r="I113" s="138"/>
    </row>
    <row r="114" spans="1:9" s="18" customFormat="1" ht="24.95" customHeight="1">
      <c r="A114" s="118"/>
      <c r="B114" s="124"/>
      <c r="C114" s="125"/>
      <c r="D114" s="126"/>
      <c r="E114" s="124"/>
      <c r="F114" s="124"/>
      <c r="G114" s="124"/>
      <c r="H114" s="127"/>
      <c r="I114" s="138"/>
    </row>
    <row r="115" spans="1:9" s="18" customFormat="1" ht="24.95" customHeight="1">
      <c r="A115" s="118"/>
      <c r="B115" s="124"/>
      <c r="C115" s="125"/>
      <c r="D115" s="126"/>
      <c r="E115" s="124"/>
      <c r="F115" s="124"/>
      <c r="G115" s="124"/>
      <c r="H115" s="127"/>
      <c r="I115" s="138"/>
    </row>
    <row r="116" spans="1:9" s="18" customFormat="1" ht="24.95" customHeight="1">
      <c r="A116" s="118"/>
      <c r="B116" s="124"/>
      <c r="C116" s="125"/>
      <c r="D116" s="126"/>
      <c r="E116" s="124"/>
      <c r="F116" s="124"/>
      <c r="G116" s="124"/>
      <c r="H116" s="127"/>
      <c r="I116" s="138"/>
    </row>
    <row r="117" spans="1:9" s="18" customFormat="1" ht="24.95" customHeight="1">
      <c r="A117" s="118"/>
      <c r="B117" s="124"/>
      <c r="C117" s="125"/>
      <c r="D117" s="126"/>
      <c r="E117" s="124"/>
      <c r="F117" s="124"/>
      <c r="G117" s="124"/>
      <c r="H117" s="127"/>
      <c r="I117" s="138"/>
    </row>
    <row r="118" spans="1:9" s="18" customFormat="1" ht="24.95" customHeight="1">
      <c r="A118" s="118"/>
      <c r="B118" s="124"/>
      <c r="C118" s="125"/>
      <c r="D118" s="126"/>
      <c r="E118" s="124"/>
      <c r="F118" s="124"/>
      <c r="G118" s="124"/>
      <c r="H118" s="127"/>
      <c r="I118" s="138"/>
    </row>
    <row r="119" spans="1:9" s="18" customFormat="1" ht="24.95" customHeight="1">
      <c r="A119" s="118"/>
      <c r="B119" s="124"/>
      <c r="C119" s="125"/>
      <c r="D119" s="126"/>
      <c r="E119" s="124"/>
      <c r="F119" s="124"/>
      <c r="G119" s="124"/>
      <c r="H119" s="127"/>
      <c r="I119" s="138"/>
    </row>
    <row r="120" spans="1:9" s="18" customFormat="1" ht="24.95" customHeight="1">
      <c r="A120" s="118"/>
      <c r="B120" s="124"/>
      <c r="C120" s="125"/>
      <c r="D120" s="126"/>
      <c r="E120" s="124"/>
      <c r="F120" s="124"/>
      <c r="G120" s="124"/>
      <c r="H120" s="127"/>
      <c r="I120" s="138"/>
    </row>
    <row r="121" spans="1:9" s="18" customFormat="1" ht="24.95" customHeight="1">
      <c r="A121" s="118"/>
      <c r="B121" s="124"/>
      <c r="C121" s="125"/>
      <c r="D121" s="126"/>
      <c r="E121" s="124"/>
      <c r="F121" s="124"/>
      <c r="G121" s="124"/>
      <c r="H121" s="127"/>
      <c r="I121" s="138"/>
    </row>
    <row r="122" spans="1:9" s="18" customFormat="1" ht="24.95" customHeight="1">
      <c r="A122" s="118"/>
      <c r="B122" s="124"/>
      <c r="C122" s="125"/>
      <c r="D122" s="126"/>
      <c r="E122" s="124"/>
      <c r="F122" s="124"/>
      <c r="G122" s="124"/>
      <c r="H122" s="127"/>
      <c r="I122" s="138"/>
    </row>
    <row r="123" spans="1:9" s="18" customFormat="1" ht="24.95" customHeight="1">
      <c r="A123" s="118"/>
      <c r="B123" s="124"/>
      <c r="C123" s="125"/>
      <c r="D123" s="126"/>
      <c r="E123" s="124"/>
      <c r="F123" s="124"/>
      <c r="G123" s="124"/>
      <c r="H123" s="127"/>
      <c r="I123" s="138"/>
    </row>
    <row r="124" spans="1:9" s="18" customFormat="1" ht="24.95" customHeight="1">
      <c r="A124" s="118"/>
      <c r="B124" s="124"/>
      <c r="C124" s="125"/>
      <c r="D124" s="126"/>
      <c r="E124" s="124"/>
      <c r="F124" s="124"/>
      <c r="G124" s="124"/>
      <c r="H124" s="127"/>
      <c r="I124" s="138"/>
    </row>
    <row r="125" spans="1:9" s="18" customFormat="1" ht="24.95" customHeight="1">
      <c r="A125" s="118"/>
      <c r="B125" s="124"/>
      <c r="C125" s="125"/>
      <c r="D125" s="126"/>
      <c r="E125" s="124"/>
      <c r="F125" s="124"/>
      <c r="G125" s="124"/>
      <c r="H125" s="127"/>
      <c r="I125" s="138"/>
    </row>
    <row r="126" spans="1:9" s="18" customFormat="1" ht="24.95" customHeight="1">
      <c r="A126" s="118"/>
      <c r="B126" s="124"/>
      <c r="C126" s="125"/>
      <c r="D126" s="126"/>
      <c r="E126" s="124"/>
      <c r="F126" s="124"/>
      <c r="G126" s="124"/>
      <c r="H126" s="127"/>
      <c r="I126" s="138"/>
    </row>
    <row r="127" spans="1:9" s="18" customFormat="1" ht="24.95" customHeight="1">
      <c r="A127" s="118"/>
      <c r="B127" s="124"/>
      <c r="C127" s="125"/>
      <c r="D127" s="126"/>
      <c r="E127" s="124"/>
      <c r="F127" s="124"/>
      <c r="G127" s="124"/>
      <c r="H127" s="127"/>
      <c r="I127" s="138"/>
    </row>
    <row r="128" spans="1:9" s="18" customFormat="1" ht="24.95" customHeight="1">
      <c r="A128" s="118"/>
      <c r="B128" s="124"/>
      <c r="C128" s="125"/>
      <c r="D128" s="126"/>
      <c r="E128" s="124"/>
      <c r="F128" s="124"/>
      <c r="G128" s="124"/>
      <c r="H128" s="127"/>
      <c r="I128" s="138"/>
    </row>
    <row r="129" spans="1:9" s="18" customFormat="1" ht="24.95" customHeight="1">
      <c r="A129" s="118"/>
      <c r="B129" s="124"/>
      <c r="C129" s="125"/>
      <c r="D129" s="126"/>
      <c r="E129" s="124"/>
      <c r="F129" s="124"/>
      <c r="G129" s="124"/>
      <c r="H129" s="127"/>
      <c r="I129" s="138"/>
    </row>
    <row r="130" spans="1:9" s="18" customFormat="1" ht="24.95" customHeight="1">
      <c r="A130" s="118"/>
      <c r="B130" s="124"/>
      <c r="C130" s="125"/>
      <c r="D130" s="126"/>
      <c r="E130" s="124"/>
      <c r="F130" s="124"/>
      <c r="G130" s="124"/>
      <c r="H130" s="127"/>
      <c r="I130" s="138"/>
    </row>
    <row r="131" spans="1:9" s="18" customFormat="1" ht="24.95" customHeight="1">
      <c r="A131" s="118"/>
      <c r="B131" s="124"/>
      <c r="C131" s="125"/>
      <c r="D131" s="126"/>
      <c r="E131" s="124"/>
      <c r="F131" s="124"/>
      <c r="G131" s="124"/>
      <c r="H131" s="127"/>
      <c r="I131" s="138"/>
    </row>
    <row r="132" spans="1:9" s="18" customFormat="1" ht="24.95" customHeight="1">
      <c r="A132" s="118"/>
      <c r="B132" s="124"/>
      <c r="C132" s="125"/>
      <c r="D132" s="126"/>
      <c r="E132" s="124"/>
      <c r="F132" s="124"/>
      <c r="G132" s="124"/>
      <c r="H132" s="127"/>
      <c r="I132" s="138"/>
    </row>
    <row r="133" spans="1:9" s="18" customFormat="1" ht="24.95" customHeight="1">
      <c r="A133" s="118"/>
      <c r="B133" s="124"/>
      <c r="C133" s="125"/>
      <c r="D133" s="126"/>
      <c r="E133" s="124"/>
      <c r="F133" s="124"/>
      <c r="G133" s="124"/>
      <c r="H133" s="127"/>
      <c r="I133" s="138"/>
    </row>
    <row r="134" spans="1:9" s="18" customFormat="1" ht="24.95" customHeight="1">
      <c r="A134" s="118"/>
      <c r="B134" s="124"/>
      <c r="C134" s="125"/>
      <c r="D134" s="126"/>
      <c r="E134" s="124"/>
      <c r="F134" s="124"/>
      <c r="G134" s="124"/>
      <c r="H134" s="127"/>
      <c r="I134" s="138"/>
    </row>
    <row r="135" spans="1:9" s="18" customFormat="1" ht="24.95" customHeight="1">
      <c r="A135" s="118"/>
      <c r="B135" s="124"/>
      <c r="C135" s="125"/>
      <c r="D135" s="126"/>
      <c r="E135" s="124"/>
      <c r="F135" s="124"/>
      <c r="G135" s="124"/>
      <c r="H135" s="127"/>
      <c r="I135" s="138"/>
    </row>
    <row r="136" spans="1:9" s="18" customFormat="1" ht="24.95" customHeight="1">
      <c r="A136" s="118"/>
      <c r="B136" s="124"/>
      <c r="C136" s="125"/>
      <c r="D136" s="126"/>
      <c r="E136" s="124"/>
      <c r="F136" s="124"/>
      <c r="G136" s="124"/>
      <c r="H136" s="127"/>
      <c r="I136" s="138"/>
    </row>
    <row r="137" spans="1:9" s="18" customFormat="1" ht="24.95" customHeight="1">
      <c r="A137" s="118"/>
      <c r="B137" s="124"/>
      <c r="C137" s="125"/>
      <c r="D137" s="126"/>
      <c r="E137" s="124"/>
      <c r="F137" s="124"/>
      <c r="G137" s="124"/>
      <c r="H137" s="127"/>
      <c r="I137" s="138"/>
    </row>
    <row r="138" spans="1:9" s="18" customFormat="1" ht="24.95" customHeight="1">
      <c r="A138" s="118"/>
      <c r="B138" s="124"/>
      <c r="C138" s="125"/>
      <c r="D138" s="126"/>
      <c r="E138" s="124"/>
      <c r="F138" s="124"/>
      <c r="G138" s="124"/>
      <c r="H138" s="127"/>
      <c r="I138" s="138"/>
    </row>
    <row r="139" spans="1:9" s="18" customFormat="1" ht="24.95" customHeight="1">
      <c r="A139" s="118"/>
      <c r="B139" s="124"/>
      <c r="C139" s="125"/>
      <c r="D139" s="126"/>
      <c r="E139" s="124"/>
      <c r="F139" s="124"/>
      <c r="G139" s="124"/>
      <c r="H139" s="127"/>
      <c r="I139" s="138"/>
    </row>
    <row r="140" spans="1:9" s="18" customFormat="1" ht="24.95" customHeight="1">
      <c r="A140" s="118"/>
      <c r="B140" s="124"/>
      <c r="C140" s="125"/>
      <c r="D140" s="126"/>
      <c r="E140" s="124"/>
      <c r="F140" s="124"/>
      <c r="G140" s="124"/>
      <c r="H140" s="127"/>
      <c r="I140" s="138"/>
    </row>
    <row r="141" spans="1:9" s="18" customFormat="1" ht="24.95" customHeight="1">
      <c r="A141" s="118"/>
      <c r="B141" s="124"/>
      <c r="C141" s="125"/>
      <c r="D141" s="126"/>
      <c r="E141" s="124"/>
      <c r="F141" s="124"/>
      <c r="G141" s="124"/>
      <c r="H141" s="127"/>
      <c r="I141" s="138"/>
    </row>
    <row r="142" spans="1:9" s="18" customFormat="1" ht="24.95" customHeight="1">
      <c r="A142" s="118"/>
      <c r="B142" s="124"/>
      <c r="C142" s="125"/>
      <c r="D142" s="126"/>
      <c r="E142" s="124"/>
      <c r="F142" s="124"/>
      <c r="G142" s="124"/>
      <c r="H142" s="127"/>
      <c r="I142" s="138"/>
    </row>
    <row r="143" spans="1:9" s="18" customFormat="1" ht="24.95" customHeight="1">
      <c r="A143" s="118"/>
      <c r="B143" s="124"/>
      <c r="C143" s="125"/>
      <c r="D143" s="126"/>
      <c r="E143" s="124"/>
      <c r="F143" s="124"/>
      <c r="G143" s="124"/>
      <c r="H143" s="127"/>
      <c r="I143" s="138"/>
    </row>
    <row r="144" spans="1:9" s="18" customFormat="1" ht="24.95" customHeight="1">
      <c r="A144" s="118"/>
      <c r="B144" s="124"/>
      <c r="C144" s="125"/>
      <c r="D144" s="126"/>
      <c r="E144" s="124"/>
      <c r="F144" s="124"/>
      <c r="G144" s="124"/>
      <c r="H144" s="127"/>
      <c r="I144" s="138"/>
    </row>
    <row r="145" spans="1:9" s="18" customFormat="1" ht="24.95" customHeight="1">
      <c r="A145" s="118"/>
      <c r="B145" s="124"/>
      <c r="C145" s="125"/>
      <c r="D145" s="126"/>
      <c r="E145" s="124"/>
      <c r="F145" s="124"/>
      <c r="G145" s="124"/>
      <c r="H145" s="127"/>
      <c r="I145" s="138"/>
    </row>
    <row r="146" spans="1:9" s="18" customFormat="1" ht="24.95" customHeight="1">
      <c r="A146" s="118"/>
      <c r="B146" s="124"/>
      <c r="C146" s="125"/>
      <c r="D146" s="126"/>
      <c r="E146" s="124"/>
      <c r="F146" s="124"/>
      <c r="G146" s="124"/>
      <c r="H146" s="127"/>
      <c r="I146" s="138"/>
    </row>
    <row r="147" spans="1:9" s="18" customFormat="1" ht="24.95" customHeight="1">
      <c r="A147" s="118"/>
      <c r="B147" s="124"/>
      <c r="C147" s="125"/>
      <c r="D147" s="126"/>
      <c r="E147" s="124"/>
      <c r="F147" s="124"/>
      <c r="G147" s="124"/>
      <c r="H147" s="127"/>
      <c r="I147" s="138"/>
    </row>
    <row r="148" spans="1:9" s="18" customFormat="1" ht="24.95" customHeight="1">
      <c r="A148" s="118"/>
      <c r="B148" s="124"/>
      <c r="C148" s="125"/>
      <c r="D148" s="126"/>
      <c r="E148" s="124"/>
      <c r="F148" s="124"/>
      <c r="G148" s="124"/>
      <c r="H148" s="127"/>
      <c r="I148" s="138"/>
    </row>
    <row r="149" spans="1:9" s="18" customFormat="1" ht="24.95" customHeight="1">
      <c r="A149" s="118"/>
      <c r="B149" s="124"/>
      <c r="C149" s="125"/>
      <c r="D149" s="126"/>
      <c r="E149" s="124"/>
      <c r="F149" s="124"/>
      <c r="G149" s="124"/>
      <c r="H149" s="127"/>
      <c r="I149" s="138"/>
    </row>
    <row r="150" spans="1:9" s="18" customFormat="1" ht="24.95" customHeight="1">
      <c r="A150" s="118"/>
      <c r="B150" s="124"/>
      <c r="C150" s="125"/>
      <c r="D150" s="126"/>
      <c r="E150" s="124"/>
      <c r="F150" s="124"/>
      <c r="G150" s="124"/>
      <c r="H150" s="127"/>
      <c r="I150" s="138"/>
    </row>
    <row r="151" spans="1:9" s="18" customFormat="1" ht="24.95" customHeight="1">
      <c r="A151" s="118"/>
      <c r="B151" s="124"/>
      <c r="C151" s="125"/>
      <c r="D151" s="126"/>
      <c r="E151" s="124"/>
      <c r="F151" s="124"/>
      <c r="G151" s="124"/>
      <c r="H151" s="127"/>
      <c r="I151" s="138"/>
    </row>
    <row r="152" spans="1:9" s="18" customFormat="1" ht="24.95" customHeight="1">
      <c r="A152" s="118"/>
      <c r="B152" s="124"/>
      <c r="C152" s="125"/>
      <c r="D152" s="126"/>
      <c r="E152" s="124"/>
      <c r="F152" s="124"/>
      <c r="G152" s="124"/>
      <c r="H152" s="127"/>
      <c r="I152" s="138"/>
    </row>
    <row r="153" spans="1:9" s="18" customFormat="1" ht="24.95" customHeight="1">
      <c r="A153" s="118"/>
      <c r="B153" s="124"/>
      <c r="C153" s="125"/>
      <c r="D153" s="126"/>
      <c r="E153" s="124"/>
      <c r="F153" s="124"/>
      <c r="G153" s="124"/>
      <c r="H153" s="127"/>
      <c r="I153" s="138"/>
    </row>
    <row r="154" spans="1:9" s="18" customFormat="1" ht="24.95" customHeight="1">
      <c r="A154" s="118"/>
      <c r="B154" s="124"/>
      <c r="C154" s="125"/>
      <c r="D154" s="126"/>
      <c r="E154" s="124"/>
      <c r="F154" s="124"/>
      <c r="G154" s="124"/>
      <c r="H154" s="127"/>
      <c r="I154" s="138"/>
    </row>
    <row r="155" spans="1:9" s="18" customFormat="1" ht="24.95" customHeight="1">
      <c r="A155" s="118"/>
      <c r="B155" s="124"/>
      <c r="C155" s="125"/>
      <c r="D155" s="126"/>
      <c r="E155" s="124"/>
      <c r="F155" s="124"/>
      <c r="G155" s="124"/>
      <c r="H155" s="127"/>
      <c r="I155" s="138"/>
    </row>
    <row r="156" spans="1:9" s="18" customFormat="1" ht="24.95" customHeight="1">
      <c r="A156" s="118"/>
      <c r="B156" s="124"/>
      <c r="C156" s="125"/>
      <c r="D156" s="126"/>
      <c r="E156" s="124"/>
      <c r="F156" s="124"/>
      <c r="G156" s="124"/>
      <c r="H156" s="127"/>
      <c r="I156" s="138"/>
    </row>
    <row r="157" spans="1:9" s="18" customFormat="1" ht="24.95" customHeight="1">
      <c r="A157" s="118"/>
      <c r="B157" s="124"/>
      <c r="C157" s="125"/>
      <c r="D157" s="126"/>
      <c r="E157" s="124"/>
      <c r="F157" s="124"/>
      <c r="G157" s="124"/>
      <c r="H157" s="127"/>
      <c r="I157" s="138"/>
    </row>
    <row r="158" spans="1:9" s="18" customFormat="1" ht="24.95" customHeight="1">
      <c r="A158" s="118"/>
      <c r="B158" s="124"/>
      <c r="C158" s="125"/>
      <c r="D158" s="126"/>
      <c r="E158" s="124"/>
      <c r="F158" s="124"/>
      <c r="G158" s="124"/>
      <c r="H158" s="127"/>
      <c r="I158" s="138"/>
    </row>
    <row r="159" spans="1:9" s="18" customFormat="1" ht="24.95" customHeight="1">
      <c r="A159" s="118"/>
      <c r="B159" s="124"/>
      <c r="C159" s="125"/>
      <c r="D159" s="126"/>
      <c r="E159" s="124"/>
      <c r="F159" s="124"/>
      <c r="G159" s="124"/>
      <c r="H159" s="127"/>
      <c r="I159" s="138"/>
    </row>
    <row r="160" spans="1:9" s="18" customFormat="1" ht="24.95" customHeight="1">
      <c r="A160" s="118"/>
      <c r="B160" s="124"/>
      <c r="C160" s="125"/>
      <c r="D160" s="126"/>
      <c r="E160" s="124"/>
      <c r="F160" s="124"/>
      <c r="G160" s="124"/>
      <c r="H160" s="127"/>
      <c r="I160" s="138"/>
    </row>
    <row r="161" spans="1:9" s="18" customFormat="1" ht="24.95" customHeight="1">
      <c r="A161" s="118"/>
      <c r="B161" s="124"/>
      <c r="C161" s="125"/>
      <c r="D161" s="126"/>
      <c r="E161" s="124"/>
      <c r="F161" s="124"/>
      <c r="G161" s="124"/>
      <c r="H161" s="127"/>
      <c r="I161" s="138"/>
    </row>
    <row r="162" spans="1:9" s="18" customFormat="1" ht="24.95" customHeight="1">
      <c r="A162" s="118"/>
      <c r="B162" s="124"/>
      <c r="C162" s="125"/>
      <c r="D162" s="126"/>
      <c r="E162" s="124"/>
      <c r="F162" s="124"/>
      <c r="G162" s="124"/>
      <c r="H162" s="127"/>
      <c r="I162" s="138"/>
    </row>
    <row r="163" spans="1:9" s="18" customFormat="1" ht="24.95" customHeight="1">
      <c r="A163" s="118"/>
      <c r="B163" s="124"/>
      <c r="C163" s="125"/>
      <c r="D163" s="126"/>
      <c r="E163" s="124"/>
      <c r="F163" s="124"/>
      <c r="G163" s="124"/>
      <c r="H163" s="127"/>
      <c r="I163" s="138"/>
    </row>
    <row r="164" spans="1:9" s="18" customFormat="1" ht="24.95" customHeight="1">
      <c r="A164" s="118"/>
      <c r="B164" s="124"/>
      <c r="C164" s="125"/>
      <c r="D164" s="126"/>
      <c r="E164" s="124"/>
      <c r="F164" s="124"/>
      <c r="G164" s="124"/>
      <c r="H164" s="127"/>
      <c r="I164" s="138"/>
    </row>
    <row r="165" spans="1:9" s="18" customFormat="1" ht="24.95" customHeight="1">
      <c r="A165" s="118"/>
      <c r="B165" s="124"/>
      <c r="C165" s="125"/>
      <c r="D165" s="126"/>
      <c r="E165" s="124"/>
      <c r="F165" s="124"/>
      <c r="G165" s="124"/>
      <c r="H165" s="127"/>
      <c r="I165" s="138"/>
    </row>
    <row r="166" spans="1:9" s="18" customFormat="1" ht="24.95" customHeight="1">
      <c r="A166" s="118"/>
      <c r="B166" s="124"/>
      <c r="C166" s="125"/>
      <c r="D166" s="126"/>
      <c r="E166" s="124"/>
      <c r="F166" s="124"/>
      <c r="G166" s="124"/>
      <c r="H166" s="127"/>
      <c r="I166" s="138"/>
    </row>
    <row r="167" spans="1:9" s="18" customFormat="1" ht="24.95" customHeight="1">
      <c r="A167" s="118"/>
      <c r="B167" s="124"/>
      <c r="C167" s="125"/>
      <c r="D167" s="126"/>
      <c r="E167" s="124"/>
      <c r="F167" s="124"/>
      <c r="G167" s="124"/>
      <c r="H167" s="127"/>
      <c r="I167" s="138"/>
    </row>
    <row r="168" spans="1:9" s="18" customFormat="1" ht="24.95" customHeight="1">
      <c r="A168" s="118"/>
      <c r="B168" s="124"/>
      <c r="C168" s="125"/>
      <c r="D168" s="126"/>
      <c r="E168" s="124"/>
      <c r="F168" s="124"/>
      <c r="G168" s="124"/>
      <c r="H168" s="127"/>
      <c r="I168" s="138"/>
    </row>
    <row r="169" spans="1:9" s="18" customFormat="1" ht="24.95" customHeight="1">
      <c r="A169" s="118"/>
      <c r="B169" s="124"/>
      <c r="C169" s="125"/>
      <c r="D169" s="126"/>
      <c r="E169" s="124"/>
      <c r="F169" s="124"/>
      <c r="G169" s="124"/>
      <c r="H169" s="127"/>
      <c r="I169" s="138"/>
    </row>
    <row r="170" spans="1:9" s="18" customFormat="1" ht="24.95" customHeight="1">
      <c r="A170" s="118"/>
      <c r="B170" s="124"/>
      <c r="C170" s="125"/>
      <c r="D170" s="126"/>
      <c r="E170" s="124"/>
      <c r="F170" s="124"/>
      <c r="G170" s="124"/>
      <c r="H170" s="127"/>
      <c r="I170" s="138"/>
    </row>
    <row r="171" spans="1:9" s="18" customFormat="1" ht="24.95" customHeight="1">
      <c r="A171" s="118"/>
      <c r="B171" s="124"/>
      <c r="C171" s="125"/>
      <c r="D171" s="126"/>
      <c r="E171" s="124"/>
      <c r="F171" s="124"/>
      <c r="G171" s="124"/>
      <c r="H171" s="127"/>
      <c r="I171" s="138"/>
    </row>
    <row r="172" spans="1:9" s="18" customFormat="1" ht="24.95" customHeight="1">
      <c r="A172" s="118"/>
      <c r="B172" s="124"/>
      <c r="C172" s="125"/>
      <c r="D172" s="126"/>
      <c r="E172" s="124"/>
      <c r="F172" s="124"/>
      <c r="G172" s="124"/>
      <c r="H172" s="127"/>
      <c r="I172" s="138"/>
    </row>
    <row r="173" spans="1:9" s="18" customFormat="1" ht="24.95" customHeight="1">
      <c r="A173" s="118"/>
      <c r="B173" s="124"/>
      <c r="C173" s="125"/>
      <c r="D173" s="126"/>
      <c r="E173" s="124"/>
      <c r="F173" s="124"/>
      <c r="G173" s="124"/>
      <c r="H173" s="127"/>
      <c r="I173" s="138"/>
    </row>
    <row r="174" spans="1:9" s="18" customFormat="1" ht="24.95" customHeight="1">
      <c r="A174" s="118"/>
      <c r="B174" s="124"/>
      <c r="C174" s="125"/>
      <c r="D174" s="126"/>
      <c r="E174" s="124"/>
      <c r="F174" s="124"/>
      <c r="G174" s="124"/>
      <c r="H174" s="127"/>
      <c r="I174" s="138"/>
    </row>
    <row r="175" spans="1:9" s="18" customFormat="1" ht="24.95" customHeight="1">
      <c r="A175" s="118"/>
      <c r="B175" s="124"/>
      <c r="C175" s="125"/>
      <c r="D175" s="126"/>
      <c r="E175" s="124"/>
      <c r="F175" s="124"/>
      <c r="G175" s="124"/>
      <c r="H175" s="127"/>
      <c r="I175" s="138"/>
    </row>
    <row r="176" spans="1:9" s="18" customFormat="1" ht="24.95" customHeight="1">
      <c r="A176" s="118"/>
      <c r="B176" s="124"/>
      <c r="C176" s="125"/>
      <c r="D176" s="126"/>
      <c r="E176" s="124"/>
      <c r="F176" s="124"/>
      <c r="G176" s="124"/>
      <c r="H176" s="127"/>
      <c r="I176" s="138"/>
    </row>
    <row r="177" spans="1:9" s="18" customFormat="1" ht="24.95" customHeight="1">
      <c r="A177" s="118"/>
      <c r="B177" s="124"/>
      <c r="C177" s="125"/>
      <c r="D177" s="126"/>
      <c r="E177" s="124"/>
      <c r="F177" s="124"/>
      <c r="G177" s="124"/>
      <c r="H177" s="127"/>
      <c r="I177" s="138"/>
    </row>
    <row r="178" spans="1:9" s="18" customFormat="1" ht="24.95" customHeight="1">
      <c r="A178" s="118"/>
      <c r="B178" s="124"/>
      <c r="C178" s="125"/>
      <c r="D178" s="126"/>
      <c r="E178" s="124"/>
      <c r="F178" s="124"/>
      <c r="G178" s="124"/>
      <c r="H178" s="127"/>
      <c r="I178" s="138"/>
    </row>
    <row r="179" spans="1:9" s="18" customFormat="1" ht="24.95" customHeight="1">
      <c r="A179" s="118"/>
      <c r="B179" s="124"/>
      <c r="C179" s="125"/>
      <c r="D179" s="126"/>
      <c r="E179" s="124"/>
      <c r="F179" s="124"/>
      <c r="G179" s="124"/>
      <c r="H179" s="127"/>
      <c r="I179" s="138"/>
    </row>
    <row r="180" spans="1:9" s="18" customFormat="1" ht="24.95" customHeight="1">
      <c r="A180" s="118"/>
      <c r="B180" s="124"/>
      <c r="C180" s="125"/>
      <c r="D180" s="126"/>
      <c r="E180" s="124"/>
      <c r="F180" s="124"/>
      <c r="G180" s="124"/>
      <c r="H180" s="127"/>
      <c r="I180" s="138"/>
    </row>
    <row r="181" spans="1:9" s="18" customFormat="1" ht="24.95" customHeight="1">
      <c r="A181" s="118"/>
      <c r="B181" s="124"/>
      <c r="C181" s="125"/>
      <c r="D181" s="126"/>
      <c r="E181" s="124"/>
      <c r="F181" s="124"/>
      <c r="G181" s="124"/>
      <c r="H181" s="127"/>
      <c r="I181" s="138"/>
    </row>
    <row r="182" spans="1:9" s="18" customFormat="1" ht="24.95" customHeight="1">
      <c r="A182" s="118"/>
      <c r="B182" s="124"/>
      <c r="C182" s="125"/>
      <c r="D182" s="126"/>
      <c r="E182" s="124"/>
      <c r="F182" s="124"/>
      <c r="G182" s="124"/>
      <c r="H182" s="127"/>
      <c r="I182" s="138"/>
    </row>
    <row r="183" spans="1:9" s="18" customFormat="1" ht="24.95" customHeight="1">
      <c r="A183" s="118"/>
      <c r="B183" s="124"/>
      <c r="C183" s="125"/>
      <c r="D183" s="126"/>
      <c r="E183" s="124"/>
      <c r="F183" s="124"/>
      <c r="G183" s="124"/>
      <c r="H183" s="127"/>
      <c r="I183" s="138"/>
    </row>
    <row r="184" spans="1:9" s="18" customFormat="1" ht="24.95" customHeight="1">
      <c r="A184" s="118"/>
      <c r="B184" s="124"/>
      <c r="C184" s="125"/>
      <c r="D184" s="126"/>
      <c r="E184" s="124"/>
      <c r="F184" s="124"/>
      <c r="G184" s="124"/>
      <c r="H184" s="127"/>
      <c r="I184" s="138"/>
    </row>
    <row r="185" spans="1:9" s="18" customFormat="1" ht="24.95" customHeight="1">
      <c r="A185" s="118"/>
      <c r="B185" s="124"/>
      <c r="C185" s="125"/>
      <c r="D185" s="126"/>
      <c r="E185" s="124"/>
      <c r="F185" s="124"/>
      <c r="G185" s="124"/>
      <c r="H185" s="127"/>
      <c r="I185" s="138"/>
    </row>
    <row r="186" spans="1:9" s="18" customFormat="1" ht="24.95" customHeight="1">
      <c r="A186" s="118"/>
      <c r="B186" s="124"/>
      <c r="C186" s="125"/>
      <c r="D186" s="126"/>
      <c r="E186" s="124"/>
      <c r="F186" s="124"/>
      <c r="G186" s="124"/>
      <c r="H186" s="127"/>
      <c r="I186" s="138"/>
    </row>
    <row r="187" spans="1:9" s="18" customFormat="1" ht="24.95" customHeight="1">
      <c r="A187" s="118"/>
      <c r="B187" s="124"/>
      <c r="C187" s="125"/>
      <c r="D187" s="126"/>
      <c r="E187" s="124"/>
      <c r="F187" s="124"/>
      <c r="G187" s="124"/>
      <c r="H187" s="127"/>
      <c r="I187" s="138"/>
    </row>
    <row r="188" spans="1:9" s="18" customFormat="1" ht="24.95" customHeight="1">
      <c r="A188" s="118"/>
      <c r="B188" s="124"/>
      <c r="C188" s="125"/>
      <c r="D188" s="126"/>
      <c r="E188" s="124"/>
      <c r="F188" s="124"/>
      <c r="G188" s="124"/>
      <c r="H188" s="127"/>
      <c r="I188" s="138"/>
    </row>
    <row r="189" spans="1:9" s="18" customFormat="1" ht="24.95" customHeight="1">
      <c r="A189" s="118"/>
      <c r="B189" s="124"/>
      <c r="C189" s="125"/>
      <c r="D189" s="126"/>
      <c r="E189" s="124"/>
      <c r="F189" s="124"/>
      <c r="G189" s="124"/>
      <c r="H189" s="127"/>
      <c r="I189" s="138"/>
    </row>
    <row r="190" spans="1:9" s="18" customFormat="1" ht="24.95" customHeight="1">
      <c r="A190" s="118"/>
      <c r="B190" s="124"/>
      <c r="C190" s="125"/>
      <c r="D190" s="126"/>
      <c r="E190" s="124"/>
      <c r="F190" s="124"/>
      <c r="G190" s="124"/>
      <c r="H190" s="127"/>
      <c r="I190" s="138"/>
    </row>
    <row r="191" spans="1:9" s="18" customFormat="1" ht="24.95" customHeight="1">
      <c r="A191" s="118"/>
      <c r="B191" s="124"/>
      <c r="C191" s="125"/>
      <c r="D191" s="126"/>
      <c r="E191" s="124"/>
      <c r="F191" s="124"/>
      <c r="G191" s="124"/>
      <c r="H191" s="127"/>
      <c r="I191" s="138"/>
    </row>
    <row r="192" spans="1:9" s="18" customFormat="1" ht="24.95" customHeight="1">
      <c r="A192" s="118"/>
      <c r="B192" s="124"/>
      <c r="C192" s="125"/>
      <c r="D192" s="126"/>
      <c r="E192" s="124"/>
      <c r="F192" s="124"/>
      <c r="G192" s="124"/>
      <c r="H192" s="127"/>
      <c r="I192" s="138"/>
    </row>
    <row r="193" spans="1:9" s="18" customFormat="1" ht="24.95" customHeight="1">
      <c r="A193" s="118"/>
      <c r="B193" s="124"/>
      <c r="C193" s="125"/>
      <c r="D193" s="126"/>
      <c r="E193" s="124"/>
      <c r="F193" s="124"/>
      <c r="G193" s="124"/>
      <c r="H193" s="127"/>
      <c r="I193" s="138"/>
    </row>
    <row r="194" spans="1:9" s="18" customFormat="1" ht="24.95" customHeight="1">
      <c r="A194" s="118"/>
      <c r="B194" s="124"/>
      <c r="C194" s="125"/>
      <c r="D194" s="126"/>
      <c r="E194" s="124"/>
      <c r="F194" s="124"/>
      <c r="G194" s="124"/>
      <c r="H194" s="127"/>
      <c r="I194" s="138"/>
    </row>
    <row r="195" spans="1:9" s="18" customFormat="1" ht="24.95" customHeight="1">
      <c r="A195" s="118"/>
      <c r="B195" s="124"/>
      <c r="C195" s="125"/>
      <c r="D195" s="126"/>
      <c r="E195" s="124"/>
      <c r="F195" s="124"/>
      <c r="G195" s="124"/>
      <c r="H195" s="127"/>
      <c r="I195" s="138"/>
    </row>
    <row r="196" spans="1:9" s="18" customFormat="1" ht="24.95" customHeight="1">
      <c r="A196" s="118"/>
      <c r="B196" s="124"/>
      <c r="C196" s="125"/>
      <c r="D196" s="126"/>
      <c r="E196" s="124"/>
      <c r="F196" s="124"/>
      <c r="G196" s="124"/>
      <c r="H196" s="127"/>
      <c r="I196" s="138"/>
    </row>
    <row r="197" spans="1:9" s="18" customFormat="1" ht="24.95" customHeight="1">
      <c r="A197" s="118"/>
      <c r="B197" s="124"/>
      <c r="C197" s="125"/>
      <c r="D197" s="126"/>
      <c r="E197" s="124"/>
      <c r="F197" s="124"/>
      <c r="G197" s="124"/>
      <c r="H197" s="127"/>
      <c r="I197" s="138"/>
    </row>
    <row r="198" spans="1:9" s="18" customFormat="1" ht="24.95" customHeight="1">
      <c r="A198" s="118"/>
      <c r="B198" s="124"/>
      <c r="C198" s="125"/>
      <c r="D198" s="126"/>
      <c r="E198" s="124"/>
      <c r="F198" s="124"/>
      <c r="G198" s="124"/>
      <c r="H198" s="127"/>
      <c r="I198" s="138"/>
    </row>
    <row r="199" spans="1:9" s="18" customFormat="1" ht="24.95" customHeight="1">
      <c r="A199" s="118"/>
      <c r="B199" s="124"/>
      <c r="C199" s="125"/>
      <c r="D199" s="126"/>
      <c r="E199" s="124"/>
      <c r="F199" s="124"/>
      <c r="G199" s="124"/>
      <c r="H199" s="127"/>
      <c r="I199" s="138"/>
    </row>
    <row r="200" spans="1:9" s="18" customFormat="1" ht="24.95" customHeight="1">
      <c r="A200" s="118"/>
      <c r="B200" s="124"/>
      <c r="C200" s="125"/>
      <c r="D200" s="126"/>
      <c r="E200" s="124"/>
      <c r="F200" s="124"/>
      <c r="G200" s="124"/>
      <c r="H200" s="127"/>
      <c r="I200" s="138"/>
    </row>
    <row r="201" spans="1:9" s="18" customFormat="1" ht="24.95" customHeight="1">
      <c r="A201" s="118"/>
      <c r="B201" s="124"/>
      <c r="C201" s="125"/>
      <c r="D201" s="126"/>
      <c r="E201" s="124"/>
      <c r="F201" s="124"/>
      <c r="G201" s="124"/>
      <c r="H201" s="127"/>
      <c r="I201" s="138"/>
    </row>
    <row r="202" spans="1:9" s="18" customFormat="1" ht="24.95" customHeight="1">
      <c r="A202" s="118"/>
      <c r="B202" s="124"/>
      <c r="C202" s="125"/>
      <c r="D202" s="126"/>
      <c r="E202" s="124"/>
      <c r="F202" s="124"/>
      <c r="G202" s="124"/>
      <c r="H202" s="127"/>
      <c r="I202" s="138"/>
    </row>
    <row r="203" spans="1:9" s="18" customFormat="1" ht="24.95" customHeight="1">
      <c r="A203" s="118"/>
      <c r="B203" s="124"/>
      <c r="C203" s="125"/>
      <c r="D203" s="126"/>
      <c r="E203" s="124"/>
      <c r="F203" s="124"/>
      <c r="G203" s="124"/>
      <c r="H203" s="127"/>
      <c r="I203" s="138"/>
    </row>
    <row r="204" spans="1:9" s="18" customFormat="1" ht="24.95" customHeight="1">
      <c r="A204" s="118"/>
      <c r="B204" s="124"/>
      <c r="C204" s="125"/>
      <c r="D204" s="126"/>
      <c r="E204" s="124"/>
      <c r="F204" s="124"/>
      <c r="G204" s="124"/>
      <c r="H204" s="127"/>
      <c r="I204" s="138"/>
    </row>
    <row r="205" spans="1:9" s="18" customFormat="1" ht="24.95" customHeight="1">
      <c r="A205" s="118"/>
      <c r="B205" s="124"/>
      <c r="C205" s="125"/>
      <c r="D205" s="126"/>
      <c r="E205" s="124"/>
      <c r="F205" s="124"/>
      <c r="G205" s="124"/>
      <c r="H205" s="127"/>
      <c r="I205" s="138"/>
    </row>
    <row r="206" spans="1:9" s="18" customFormat="1" ht="24.95" customHeight="1">
      <c r="A206" s="118"/>
      <c r="B206" s="124"/>
      <c r="C206" s="125"/>
      <c r="D206" s="126"/>
      <c r="E206" s="124"/>
      <c r="F206" s="124"/>
      <c r="G206" s="124"/>
      <c r="H206" s="127"/>
      <c r="I206" s="138"/>
    </row>
    <row r="207" spans="1:9" s="18" customFormat="1" ht="24.95" customHeight="1">
      <c r="A207" s="118"/>
      <c r="B207" s="124"/>
      <c r="C207" s="125"/>
      <c r="D207" s="126"/>
      <c r="E207" s="124"/>
      <c r="F207" s="124"/>
      <c r="G207" s="124"/>
      <c r="H207" s="127"/>
      <c r="I207" s="138"/>
    </row>
    <row r="208" spans="1:9" s="18" customFormat="1" ht="24.95" customHeight="1">
      <c r="A208" s="118"/>
      <c r="B208" s="124"/>
      <c r="C208" s="125"/>
      <c r="D208" s="126"/>
      <c r="E208" s="124"/>
      <c r="F208" s="124"/>
      <c r="G208" s="124"/>
      <c r="H208" s="127"/>
      <c r="I208" s="138"/>
    </row>
    <row r="209" spans="1:9" s="18" customFormat="1" ht="24.95" customHeight="1">
      <c r="A209" s="118"/>
      <c r="B209" s="124"/>
      <c r="C209" s="125"/>
      <c r="D209" s="126"/>
      <c r="E209" s="124"/>
      <c r="F209" s="124"/>
      <c r="G209" s="124"/>
      <c r="H209" s="127"/>
      <c r="I209" s="138"/>
    </row>
    <row r="210" spans="1:9" s="18" customFormat="1" ht="24.95" customHeight="1">
      <c r="A210" s="118"/>
      <c r="B210" s="124"/>
      <c r="C210" s="125"/>
      <c r="D210" s="126"/>
      <c r="E210" s="124"/>
      <c r="F210" s="124"/>
      <c r="G210" s="124"/>
      <c r="H210" s="127"/>
      <c r="I210" s="138"/>
    </row>
    <row r="211" spans="1:9" s="18" customFormat="1" ht="24.95" customHeight="1">
      <c r="A211" s="118"/>
      <c r="B211" s="124"/>
      <c r="C211" s="125"/>
      <c r="D211" s="126"/>
      <c r="E211" s="124"/>
      <c r="F211" s="124"/>
      <c r="G211" s="124"/>
      <c r="H211" s="127"/>
      <c r="I211" s="138"/>
    </row>
    <row r="212" spans="1:9" s="18" customFormat="1" ht="24.95" customHeight="1">
      <c r="A212" s="118"/>
      <c r="B212" s="124"/>
      <c r="C212" s="125"/>
      <c r="D212" s="126"/>
      <c r="E212" s="124"/>
      <c r="F212" s="124"/>
      <c r="G212" s="124"/>
      <c r="H212" s="127"/>
      <c r="I212" s="138"/>
    </row>
    <row r="213" spans="1:9" s="18" customFormat="1" ht="24.95" customHeight="1">
      <c r="A213" s="118"/>
      <c r="B213" s="124"/>
      <c r="C213" s="125"/>
      <c r="D213" s="126"/>
      <c r="E213" s="124"/>
      <c r="F213" s="124"/>
      <c r="G213" s="124"/>
      <c r="H213" s="127"/>
      <c r="I213" s="138"/>
    </row>
    <row r="214" spans="1:9" s="18" customFormat="1" ht="24.95" customHeight="1">
      <c r="A214" s="118"/>
      <c r="B214" s="124"/>
      <c r="C214" s="125"/>
      <c r="D214" s="126"/>
      <c r="E214" s="124"/>
      <c r="F214" s="124"/>
      <c r="G214" s="124"/>
      <c r="H214" s="127"/>
      <c r="I214" s="138"/>
    </row>
    <row r="215" spans="1:9" s="18" customFormat="1" ht="24.95" customHeight="1">
      <c r="A215" s="118"/>
      <c r="B215" s="124"/>
      <c r="C215" s="125"/>
      <c r="D215" s="126"/>
      <c r="E215" s="124"/>
      <c r="F215" s="124"/>
      <c r="G215" s="124"/>
      <c r="H215" s="127"/>
      <c r="I215" s="138"/>
    </row>
    <row r="216" spans="1:9" s="18" customFormat="1" ht="24.95" customHeight="1">
      <c r="A216" s="118"/>
      <c r="B216" s="124"/>
      <c r="C216" s="125"/>
      <c r="D216" s="126"/>
      <c r="E216" s="124"/>
      <c r="F216" s="124"/>
      <c r="G216" s="124"/>
      <c r="H216" s="127"/>
      <c r="I216" s="138"/>
    </row>
    <row r="217" spans="1:9" s="18" customFormat="1" ht="24.95" customHeight="1">
      <c r="A217" s="118"/>
      <c r="B217" s="124"/>
      <c r="C217" s="125"/>
      <c r="D217" s="126"/>
      <c r="E217" s="124"/>
      <c r="F217" s="124"/>
      <c r="G217" s="124"/>
      <c r="H217" s="127"/>
      <c r="I217" s="138"/>
    </row>
    <row r="218" spans="1:9" s="18" customFormat="1" ht="24.95" customHeight="1">
      <c r="A218" s="118"/>
      <c r="B218" s="124"/>
      <c r="C218" s="125"/>
      <c r="D218" s="126"/>
      <c r="E218" s="124"/>
      <c r="F218" s="124"/>
      <c r="G218" s="124"/>
      <c r="H218" s="127"/>
      <c r="I218" s="138"/>
    </row>
    <row r="219" spans="1:9" s="18" customFormat="1" ht="24.95" customHeight="1">
      <c r="A219" s="118"/>
      <c r="B219" s="124"/>
      <c r="C219" s="125"/>
      <c r="D219" s="126"/>
      <c r="E219" s="124"/>
      <c r="F219" s="124"/>
      <c r="G219" s="124"/>
      <c r="H219" s="127"/>
      <c r="I219" s="138"/>
    </row>
    <row r="220" spans="1:9" s="18" customFormat="1" ht="24.95" customHeight="1">
      <c r="A220" s="118"/>
      <c r="B220" s="124"/>
      <c r="C220" s="125"/>
      <c r="D220" s="126"/>
      <c r="E220" s="124"/>
      <c r="F220" s="124"/>
      <c r="G220" s="124"/>
      <c r="H220" s="127"/>
      <c r="I220" s="138"/>
    </row>
    <row r="221" spans="1:9" s="18" customFormat="1" ht="24.95" customHeight="1">
      <c r="A221" s="118"/>
      <c r="B221" s="124"/>
      <c r="C221" s="125"/>
      <c r="D221" s="126"/>
      <c r="E221" s="124"/>
      <c r="F221" s="124"/>
      <c r="G221" s="124"/>
      <c r="H221" s="127"/>
      <c r="I221" s="138"/>
    </row>
    <row r="222" spans="1:9" s="18" customFormat="1" ht="24.95" customHeight="1">
      <c r="A222" s="118"/>
      <c r="B222" s="124"/>
      <c r="C222" s="125"/>
      <c r="D222" s="126"/>
      <c r="E222" s="124"/>
      <c r="F222" s="124"/>
      <c r="G222" s="124"/>
      <c r="H222" s="127"/>
      <c r="I222" s="138"/>
    </row>
    <row r="223" spans="1:9" s="18" customFormat="1" ht="24.95" customHeight="1">
      <c r="A223" s="118"/>
      <c r="B223" s="124"/>
      <c r="C223" s="125"/>
      <c r="D223" s="126"/>
      <c r="E223" s="124"/>
      <c r="F223" s="124"/>
      <c r="G223" s="124"/>
      <c r="H223" s="127"/>
      <c r="I223" s="138"/>
    </row>
    <row r="224" spans="1:9" s="18" customFormat="1" ht="24.95" customHeight="1">
      <c r="A224" s="118"/>
      <c r="B224" s="124"/>
      <c r="C224" s="125"/>
      <c r="D224" s="126"/>
      <c r="E224" s="124"/>
      <c r="F224" s="124"/>
      <c r="G224" s="124"/>
      <c r="H224" s="127"/>
      <c r="I224" s="138"/>
    </row>
    <row r="225" spans="1:9" s="18" customFormat="1" ht="24.95" customHeight="1">
      <c r="A225" s="118"/>
      <c r="B225" s="124"/>
      <c r="C225" s="125"/>
      <c r="D225" s="126"/>
      <c r="E225" s="124"/>
      <c r="F225" s="124"/>
      <c r="G225" s="124"/>
      <c r="H225" s="127"/>
      <c r="I225" s="138"/>
    </row>
    <row r="226" spans="1:9" s="18" customFormat="1" ht="24.95" customHeight="1">
      <c r="A226" s="118"/>
      <c r="B226" s="124"/>
      <c r="C226" s="125"/>
      <c r="D226" s="126"/>
      <c r="E226" s="124"/>
      <c r="F226" s="124"/>
      <c r="G226" s="124"/>
      <c r="H226" s="127"/>
      <c r="I226" s="138"/>
    </row>
    <row r="227" spans="1:9" s="18" customFormat="1" ht="24.95" customHeight="1">
      <c r="A227" s="118"/>
      <c r="B227" s="124"/>
      <c r="C227" s="125"/>
      <c r="D227" s="126"/>
      <c r="E227" s="124"/>
      <c r="F227" s="124"/>
      <c r="G227" s="124"/>
      <c r="H227" s="127"/>
      <c r="I227" s="138"/>
    </row>
    <row r="228" spans="1:9" s="18" customFormat="1" ht="24.95" customHeight="1">
      <c r="A228" s="118"/>
      <c r="B228" s="124"/>
      <c r="C228" s="125"/>
      <c r="D228" s="126"/>
      <c r="E228" s="124"/>
      <c r="F228" s="124"/>
      <c r="G228" s="124"/>
      <c r="H228" s="127"/>
      <c r="I228" s="138"/>
    </row>
    <row r="229" spans="1:9" s="18" customFormat="1" ht="24.95" customHeight="1">
      <c r="A229" s="118"/>
      <c r="B229" s="124"/>
      <c r="C229" s="125"/>
      <c r="D229" s="126"/>
      <c r="E229" s="124"/>
      <c r="F229" s="124"/>
      <c r="G229" s="124"/>
      <c r="H229" s="127"/>
      <c r="I229" s="138"/>
    </row>
    <row r="230" spans="1:9" s="18" customFormat="1" ht="24.95" customHeight="1">
      <c r="A230" s="118"/>
      <c r="B230" s="124"/>
      <c r="C230" s="125"/>
      <c r="D230" s="126"/>
      <c r="E230" s="124"/>
      <c r="F230" s="124"/>
      <c r="G230" s="124"/>
      <c r="H230" s="127"/>
      <c r="I230" s="138"/>
    </row>
    <row r="231" spans="1:9" s="18" customFormat="1" ht="24.95" customHeight="1">
      <c r="A231" s="118"/>
      <c r="B231" s="124"/>
      <c r="C231" s="125"/>
      <c r="D231" s="126"/>
      <c r="E231" s="124"/>
      <c r="F231" s="124"/>
      <c r="G231" s="124"/>
      <c r="H231" s="127"/>
      <c r="I231" s="138"/>
    </row>
    <row r="232" spans="1:9" s="18" customFormat="1" ht="24.95" customHeight="1">
      <c r="A232" s="118"/>
      <c r="B232" s="124"/>
      <c r="C232" s="125"/>
      <c r="D232" s="126"/>
      <c r="E232" s="124"/>
      <c r="F232" s="124"/>
      <c r="G232" s="124"/>
      <c r="H232" s="127"/>
      <c r="I232" s="138"/>
    </row>
    <row r="233" spans="1:9" s="18" customFormat="1" ht="24.95" customHeight="1">
      <c r="A233" s="118"/>
      <c r="B233" s="124"/>
      <c r="C233" s="125"/>
      <c r="D233" s="126"/>
      <c r="E233" s="124"/>
      <c r="F233" s="124"/>
      <c r="G233" s="124"/>
      <c r="H233" s="127"/>
      <c r="I233" s="138"/>
    </row>
    <row r="234" spans="1:9" s="18" customFormat="1" ht="24.95" customHeight="1">
      <c r="A234" s="118"/>
      <c r="B234" s="124"/>
      <c r="C234" s="125"/>
      <c r="D234" s="126"/>
      <c r="E234" s="124"/>
      <c r="F234" s="124"/>
      <c r="G234" s="124"/>
      <c r="H234" s="127"/>
      <c r="I234" s="138"/>
    </row>
    <row r="235" spans="1:9" s="18" customFormat="1" ht="24.95" customHeight="1">
      <c r="A235" s="118"/>
      <c r="B235" s="124"/>
      <c r="C235" s="125"/>
      <c r="D235" s="126"/>
      <c r="E235" s="124"/>
      <c r="F235" s="124"/>
      <c r="G235" s="124"/>
      <c r="H235" s="127"/>
      <c r="I235" s="138"/>
    </row>
    <row r="236" spans="1:9" s="18" customFormat="1" ht="24.95" customHeight="1">
      <c r="A236" s="118"/>
      <c r="B236" s="124"/>
      <c r="C236" s="125"/>
      <c r="D236" s="126"/>
      <c r="E236" s="124"/>
      <c r="F236" s="124"/>
      <c r="G236" s="124"/>
      <c r="H236" s="127"/>
      <c r="I236" s="138"/>
    </row>
    <row r="237" spans="1:9" s="18" customFormat="1" ht="24.95" customHeight="1">
      <c r="A237" s="118"/>
      <c r="B237" s="124"/>
      <c r="C237" s="125"/>
      <c r="D237" s="126"/>
      <c r="E237" s="124"/>
      <c r="F237" s="124"/>
      <c r="G237" s="124"/>
      <c r="H237" s="127"/>
      <c r="I237" s="138"/>
    </row>
    <row r="238" spans="1:9" s="18" customFormat="1" ht="24.95" customHeight="1">
      <c r="A238" s="118"/>
      <c r="B238" s="124"/>
      <c r="C238" s="125"/>
      <c r="D238" s="126"/>
      <c r="E238" s="124"/>
      <c r="F238" s="124"/>
      <c r="G238" s="124"/>
      <c r="H238" s="127"/>
      <c r="I238" s="138"/>
    </row>
    <row r="239" spans="1:9" s="18" customFormat="1" ht="24.95" customHeight="1">
      <c r="A239" s="118"/>
      <c r="B239" s="124"/>
      <c r="C239" s="125"/>
      <c r="D239" s="126"/>
      <c r="E239" s="124"/>
      <c r="F239" s="124"/>
      <c r="G239" s="124"/>
      <c r="H239" s="127"/>
      <c r="I239" s="138"/>
    </row>
    <row r="240" spans="1:9" s="18" customFormat="1" ht="24.95" customHeight="1">
      <c r="A240" s="118"/>
      <c r="B240" s="124"/>
      <c r="C240" s="125"/>
      <c r="D240" s="126"/>
      <c r="E240" s="124"/>
      <c r="F240" s="124"/>
      <c r="G240" s="124"/>
      <c r="H240" s="127"/>
      <c r="I240" s="138"/>
    </row>
    <row r="241" spans="1:9" s="18" customFormat="1" ht="24.95" customHeight="1">
      <c r="A241" s="118"/>
      <c r="B241" s="124"/>
      <c r="C241" s="125"/>
      <c r="D241" s="126"/>
      <c r="E241" s="124"/>
      <c r="F241" s="124"/>
      <c r="G241" s="124"/>
      <c r="H241" s="127"/>
      <c r="I241" s="138"/>
    </row>
    <row r="242" spans="1:9" s="18" customFormat="1" ht="24.95" customHeight="1">
      <c r="A242" s="118"/>
      <c r="B242" s="124"/>
      <c r="C242" s="125"/>
      <c r="D242" s="126"/>
      <c r="E242" s="124"/>
      <c r="F242" s="124"/>
      <c r="G242" s="124"/>
      <c r="H242" s="127"/>
      <c r="I242" s="138"/>
    </row>
    <row r="243" spans="1:9" s="18" customFormat="1" ht="24.95" customHeight="1">
      <c r="A243" s="118"/>
      <c r="B243" s="124"/>
      <c r="C243" s="125"/>
      <c r="D243" s="126"/>
      <c r="E243" s="124"/>
      <c r="F243" s="124"/>
      <c r="G243" s="124"/>
      <c r="H243" s="127"/>
      <c r="I243" s="138"/>
    </row>
    <row r="244" spans="1:9" s="18" customFormat="1" ht="24.95" customHeight="1">
      <c r="A244" s="118"/>
      <c r="B244" s="124"/>
      <c r="C244" s="125"/>
      <c r="D244" s="126"/>
      <c r="E244" s="124"/>
      <c r="F244" s="124"/>
      <c r="G244" s="124"/>
      <c r="H244" s="127"/>
      <c r="I244" s="138"/>
    </row>
    <row r="245" spans="1:9" s="18" customFormat="1" ht="24.95" customHeight="1">
      <c r="A245" s="118"/>
      <c r="B245" s="124"/>
      <c r="C245" s="125"/>
      <c r="D245" s="126"/>
      <c r="E245" s="124"/>
      <c r="F245" s="124"/>
      <c r="G245" s="124"/>
      <c r="H245" s="127"/>
      <c r="I245" s="138"/>
    </row>
    <row r="246" spans="1:9" s="18" customFormat="1" ht="24.95" customHeight="1">
      <c r="A246" s="118"/>
      <c r="B246" s="124"/>
      <c r="C246" s="125"/>
      <c r="D246" s="126"/>
      <c r="E246" s="124"/>
      <c r="F246" s="124"/>
      <c r="G246" s="124"/>
      <c r="H246" s="127"/>
      <c r="I246" s="138"/>
    </row>
    <row r="247" spans="1:9" s="18" customFormat="1" ht="24.95" customHeight="1">
      <c r="A247" s="118"/>
      <c r="B247" s="124"/>
      <c r="C247" s="125"/>
      <c r="D247" s="126"/>
      <c r="E247" s="124"/>
      <c r="F247" s="124"/>
      <c r="G247" s="124"/>
      <c r="H247" s="127"/>
      <c r="I247" s="138"/>
    </row>
    <row r="248" spans="1:9" s="18" customFormat="1" ht="24.95" customHeight="1">
      <c r="A248" s="118"/>
      <c r="B248" s="124"/>
      <c r="C248" s="125"/>
      <c r="D248" s="126"/>
      <c r="E248" s="124"/>
      <c r="F248" s="124"/>
      <c r="G248" s="124"/>
      <c r="H248" s="127"/>
      <c r="I248" s="138"/>
    </row>
    <row r="249" spans="1:9" s="18" customFormat="1" ht="24.95" customHeight="1">
      <c r="A249" s="118"/>
      <c r="B249" s="124"/>
      <c r="C249" s="125"/>
      <c r="D249" s="126"/>
      <c r="E249" s="124"/>
      <c r="F249" s="124"/>
      <c r="G249" s="124"/>
      <c r="H249" s="127"/>
      <c r="I249" s="138"/>
    </row>
    <row r="250" spans="1:9" s="18" customFormat="1" ht="24.95" customHeight="1">
      <c r="A250" s="118"/>
      <c r="B250" s="124"/>
      <c r="C250" s="125"/>
      <c r="D250" s="126"/>
      <c r="E250" s="124"/>
      <c r="F250" s="124"/>
      <c r="G250" s="124"/>
      <c r="H250" s="127"/>
      <c r="I250" s="138"/>
    </row>
    <row r="251" spans="1:9" s="18" customFormat="1" ht="24.95" customHeight="1">
      <c r="A251" s="118"/>
      <c r="B251" s="124"/>
      <c r="C251" s="125"/>
      <c r="D251" s="126"/>
      <c r="E251" s="124"/>
      <c r="F251" s="124"/>
      <c r="G251" s="124"/>
      <c r="H251" s="127"/>
      <c r="I251" s="138"/>
    </row>
    <row r="252" spans="1:9" s="18" customFormat="1" ht="24.95" customHeight="1">
      <c r="A252" s="118"/>
      <c r="B252" s="124"/>
      <c r="C252" s="125"/>
      <c r="D252" s="126"/>
      <c r="E252" s="124"/>
      <c r="F252" s="124"/>
      <c r="G252" s="124"/>
      <c r="H252" s="127"/>
      <c r="I252" s="138"/>
    </row>
    <row r="253" spans="1:9" s="18" customFormat="1" ht="24.95" customHeight="1">
      <c r="A253" s="118"/>
      <c r="B253" s="124"/>
      <c r="C253" s="125"/>
      <c r="D253" s="126"/>
      <c r="E253" s="124"/>
      <c r="F253" s="124"/>
      <c r="G253" s="124"/>
      <c r="H253" s="127"/>
      <c r="I253" s="138"/>
    </row>
    <row r="254" spans="1:9" s="18" customFormat="1" ht="24.95" customHeight="1">
      <c r="A254" s="118"/>
      <c r="B254" s="124"/>
      <c r="C254" s="125"/>
      <c r="D254" s="126"/>
      <c r="E254" s="124"/>
      <c r="F254" s="124"/>
      <c r="G254" s="124"/>
      <c r="H254" s="127"/>
      <c r="I254" s="138"/>
    </row>
    <row r="255" spans="1:9" s="18" customFormat="1" ht="24.95" customHeight="1">
      <c r="A255" s="118"/>
      <c r="B255" s="124"/>
      <c r="C255" s="125"/>
      <c r="D255" s="126"/>
      <c r="E255" s="124"/>
      <c r="F255" s="124"/>
      <c r="G255" s="124"/>
      <c r="H255" s="127"/>
      <c r="I255" s="138"/>
    </row>
    <row r="256" spans="1:9" s="18" customFormat="1" ht="24.95" customHeight="1">
      <c r="A256" s="118"/>
      <c r="B256" s="124"/>
      <c r="C256" s="125"/>
      <c r="D256" s="126"/>
      <c r="E256" s="124"/>
      <c r="F256" s="124"/>
      <c r="G256" s="124"/>
      <c r="H256" s="127"/>
      <c r="I256" s="138"/>
    </row>
    <row r="257" spans="1:9" s="18" customFormat="1" ht="24.95" customHeight="1">
      <c r="A257" s="118"/>
      <c r="B257" s="124"/>
      <c r="C257" s="125"/>
      <c r="D257" s="126"/>
      <c r="E257" s="124"/>
      <c r="F257" s="124"/>
      <c r="G257" s="124"/>
      <c r="H257" s="127"/>
      <c r="I257" s="138"/>
    </row>
    <row r="258" spans="1:9" s="18" customFormat="1" ht="24.95" customHeight="1">
      <c r="A258" s="118"/>
      <c r="B258" s="124"/>
      <c r="C258" s="125"/>
      <c r="D258" s="126"/>
      <c r="E258" s="124"/>
      <c r="F258" s="124"/>
      <c r="G258" s="124"/>
      <c r="H258" s="127"/>
      <c r="I258" s="138"/>
    </row>
    <row r="259" spans="1:9" s="18" customFormat="1" ht="24.95" customHeight="1">
      <c r="A259" s="118"/>
      <c r="B259" s="124"/>
      <c r="C259" s="125"/>
      <c r="D259" s="126"/>
      <c r="E259" s="124"/>
      <c r="F259" s="124"/>
      <c r="G259" s="124"/>
      <c r="H259" s="127"/>
      <c r="I259" s="138"/>
    </row>
    <row r="260" spans="1:9" s="18" customFormat="1" ht="24.95" customHeight="1">
      <c r="A260" s="118"/>
      <c r="B260" s="124"/>
      <c r="C260" s="125"/>
      <c r="D260" s="126"/>
      <c r="E260" s="124"/>
      <c r="F260" s="124"/>
      <c r="G260" s="124"/>
      <c r="H260" s="127"/>
      <c r="I260" s="138"/>
    </row>
    <row r="261" spans="1:9" s="18" customFormat="1" ht="24.95" customHeight="1">
      <c r="A261" s="118"/>
      <c r="B261" s="124"/>
      <c r="C261" s="125"/>
      <c r="D261" s="126"/>
      <c r="E261" s="124"/>
      <c r="F261" s="124"/>
      <c r="G261" s="124"/>
      <c r="H261" s="127"/>
      <c r="I261" s="138"/>
    </row>
    <row r="262" spans="1:9" s="18" customFormat="1" ht="24.95" customHeight="1">
      <c r="A262" s="118"/>
      <c r="B262" s="124"/>
      <c r="C262" s="125"/>
      <c r="D262" s="126"/>
      <c r="E262" s="124"/>
      <c r="F262" s="124"/>
      <c r="G262" s="124"/>
      <c r="H262" s="127"/>
      <c r="I262" s="138"/>
    </row>
    <row r="263" spans="1:9" s="18" customFormat="1" ht="24.95" customHeight="1">
      <c r="A263" s="118"/>
      <c r="B263" s="124"/>
      <c r="C263" s="125"/>
      <c r="D263" s="126"/>
      <c r="E263" s="124"/>
      <c r="F263" s="124"/>
      <c r="G263" s="124"/>
      <c r="H263" s="127"/>
      <c r="I263" s="138"/>
    </row>
    <row r="264" spans="1:9" s="18" customFormat="1" ht="24.95" customHeight="1">
      <c r="A264" s="118"/>
      <c r="B264" s="124"/>
      <c r="C264" s="125"/>
      <c r="D264" s="126"/>
      <c r="E264" s="124"/>
      <c r="F264" s="124"/>
      <c r="G264" s="124"/>
      <c r="H264" s="127"/>
      <c r="I264" s="138"/>
    </row>
    <row r="265" spans="1:9" s="18" customFormat="1" ht="24.95" customHeight="1">
      <c r="A265" s="118"/>
      <c r="B265" s="124"/>
      <c r="C265" s="125"/>
      <c r="D265" s="126"/>
      <c r="E265" s="124"/>
      <c r="F265" s="124"/>
      <c r="G265" s="124"/>
      <c r="H265" s="127"/>
      <c r="I265" s="138"/>
    </row>
    <row r="266" spans="1:9" s="18" customFormat="1" ht="24.95" customHeight="1">
      <c r="A266" s="118"/>
      <c r="B266" s="124"/>
      <c r="C266" s="125"/>
      <c r="D266" s="126"/>
      <c r="E266" s="124"/>
      <c r="F266" s="124"/>
      <c r="G266" s="124"/>
      <c r="H266" s="127"/>
      <c r="I266" s="138"/>
    </row>
    <row r="267" spans="1:9" s="18" customFormat="1" ht="24.95" customHeight="1">
      <c r="A267" s="118"/>
      <c r="B267" s="124"/>
      <c r="C267" s="125"/>
      <c r="D267" s="126"/>
      <c r="E267" s="124"/>
      <c r="F267" s="124"/>
      <c r="G267" s="124"/>
      <c r="H267" s="127"/>
      <c r="I267" s="138"/>
    </row>
    <row r="268" spans="1:9" s="18" customFormat="1" ht="24.95" customHeight="1">
      <c r="A268" s="118"/>
      <c r="B268" s="124"/>
      <c r="C268" s="125"/>
      <c r="D268" s="126"/>
      <c r="E268" s="124"/>
      <c r="F268" s="124"/>
      <c r="G268" s="124"/>
      <c r="H268" s="127"/>
      <c r="I268" s="138"/>
    </row>
    <row r="269" spans="1:9" s="18" customFormat="1" ht="24.95" customHeight="1">
      <c r="A269" s="118"/>
      <c r="B269" s="124"/>
      <c r="C269" s="125"/>
      <c r="D269" s="126"/>
      <c r="E269" s="124"/>
      <c r="F269" s="124"/>
      <c r="G269" s="124"/>
      <c r="H269" s="127"/>
      <c r="I269" s="138"/>
    </row>
    <row r="270" spans="1:9" s="18" customFormat="1" ht="24.95" customHeight="1">
      <c r="A270" s="118"/>
      <c r="B270" s="124"/>
      <c r="C270" s="125"/>
      <c r="D270" s="126"/>
      <c r="E270" s="124"/>
      <c r="F270" s="124"/>
      <c r="G270" s="124"/>
      <c r="H270" s="127"/>
      <c r="I270" s="138"/>
    </row>
    <row r="271" spans="1:9" s="18" customFormat="1" ht="24.95" customHeight="1">
      <c r="A271" s="118"/>
      <c r="B271" s="124"/>
      <c r="C271" s="125"/>
      <c r="D271" s="126"/>
      <c r="E271" s="124"/>
      <c r="F271" s="124"/>
      <c r="G271" s="124"/>
      <c r="H271" s="127"/>
      <c r="I271" s="138"/>
    </row>
    <row r="272" spans="1:9" s="18" customFormat="1" ht="24.95" customHeight="1">
      <c r="A272" s="118"/>
      <c r="B272" s="124"/>
      <c r="C272" s="125"/>
      <c r="D272" s="126"/>
      <c r="E272" s="124"/>
      <c r="F272" s="124"/>
      <c r="G272" s="124"/>
      <c r="H272" s="127"/>
      <c r="I272" s="138"/>
    </row>
    <row r="273" spans="1:9" s="18" customFormat="1" ht="24.95" customHeight="1">
      <c r="A273" s="118"/>
      <c r="B273" s="124"/>
      <c r="C273" s="125"/>
      <c r="D273" s="126"/>
      <c r="E273" s="124"/>
      <c r="F273" s="124"/>
      <c r="G273" s="124"/>
      <c r="H273" s="127"/>
      <c r="I273" s="138"/>
    </row>
    <row r="274" spans="1:9" s="18" customFormat="1" ht="24.95" customHeight="1">
      <c r="A274" s="118"/>
      <c r="B274" s="124"/>
      <c r="C274" s="125"/>
      <c r="D274" s="126"/>
      <c r="E274" s="124"/>
      <c r="F274" s="124"/>
      <c r="G274" s="124"/>
      <c r="H274" s="127"/>
      <c r="I274" s="138"/>
    </row>
    <row r="275" spans="1:9" s="18" customFormat="1" ht="24.95" customHeight="1">
      <c r="A275" s="118"/>
      <c r="B275" s="124"/>
      <c r="C275" s="125"/>
      <c r="D275" s="126"/>
      <c r="E275" s="124"/>
      <c r="F275" s="124"/>
      <c r="G275" s="124"/>
      <c r="H275" s="127"/>
      <c r="I275" s="138"/>
    </row>
    <row r="276" spans="1:9" s="18" customFormat="1" ht="24.95" customHeight="1">
      <c r="A276" s="118"/>
      <c r="B276" s="124"/>
      <c r="C276" s="125"/>
      <c r="D276" s="126"/>
      <c r="E276" s="124"/>
      <c r="F276" s="124"/>
      <c r="G276" s="124"/>
      <c r="H276" s="127"/>
      <c r="I276" s="138"/>
    </row>
    <row r="277" spans="1:9" s="18" customFormat="1" ht="24.95" customHeight="1">
      <c r="A277" s="118"/>
      <c r="B277" s="124"/>
      <c r="C277" s="125"/>
      <c r="D277" s="126"/>
      <c r="E277" s="124"/>
      <c r="F277" s="124"/>
      <c r="G277" s="124"/>
      <c r="H277" s="127"/>
      <c r="I277" s="138"/>
    </row>
    <row r="278" spans="1:9" s="18" customFormat="1" ht="24.95" customHeight="1">
      <c r="A278" s="118"/>
      <c r="B278" s="124"/>
      <c r="C278" s="125"/>
      <c r="D278" s="126"/>
      <c r="E278" s="124"/>
      <c r="F278" s="124"/>
      <c r="G278" s="124"/>
      <c r="H278" s="127"/>
      <c r="I278" s="138"/>
    </row>
    <row r="279" spans="1:9" s="18" customFormat="1" ht="24.95" customHeight="1">
      <c r="A279" s="118"/>
      <c r="B279" s="124"/>
      <c r="C279" s="125"/>
      <c r="D279" s="126"/>
      <c r="E279" s="124"/>
      <c r="F279" s="124"/>
      <c r="G279" s="124"/>
      <c r="H279" s="127"/>
      <c r="I279" s="138"/>
    </row>
    <row r="280" spans="1:9" s="18" customFormat="1" ht="24.95" customHeight="1">
      <c r="A280" s="118"/>
      <c r="B280" s="124"/>
      <c r="C280" s="125"/>
      <c r="D280" s="126"/>
      <c r="E280" s="124"/>
      <c r="F280" s="124"/>
      <c r="G280" s="124"/>
      <c r="H280" s="127"/>
      <c r="I280" s="138"/>
    </row>
    <row r="281" spans="1:9" s="18" customFormat="1" ht="24.95" customHeight="1">
      <c r="A281" s="118"/>
      <c r="B281" s="124"/>
      <c r="C281" s="125"/>
      <c r="D281" s="126"/>
      <c r="E281" s="124"/>
      <c r="F281" s="124"/>
      <c r="G281" s="124"/>
      <c r="H281" s="127"/>
      <c r="I281" s="138"/>
    </row>
    <row r="282" spans="1:9" s="18" customFormat="1" ht="24.95" customHeight="1">
      <c r="A282" s="118"/>
      <c r="B282" s="124"/>
      <c r="C282" s="125"/>
      <c r="D282" s="126"/>
      <c r="E282" s="124"/>
      <c r="F282" s="124"/>
      <c r="G282" s="124"/>
      <c r="H282" s="127"/>
      <c r="I282" s="138"/>
    </row>
    <row r="283" spans="1:9" s="18" customFormat="1" ht="24.95" customHeight="1">
      <c r="A283" s="118"/>
      <c r="B283" s="124"/>
      <c r="C283" s="125"/>
      <c r="D283" s="126"/>
      <c r="E283" s="124"/>
      <c r="F283" s="124"/>
      <c r="G283" s="124"/>
      <c r="H283" s="127"/>
      <c r="I283" s="138"/>
    </row>
    <row r="284" spans="1:9" s="18" customFormat="1" ht="24.95" customHeight="1">
      <c r="A284" s="118"/>
      <c r="B284" s="124"/>
      <c r="C284" s="125"/>
      <c r="D284" s="126"/>
      <c r="E284" s="124"/>
      <c r="F284" s="124"/>
      <c r="G284" s="124"/>
      <c r="H284" s="127"/>
      <c r="I284" s="138"/>
    </row>
    <row r="285" spans="1:9" s="18" customFormat="1" ht="24.95" customHeight="1">
      <c r="A285" s="118"/>
      <c r="B285" s="124"/>
      <c r="C285" s="125"/>
      <c r="D285" s="126"/>
      <c r="E285" s="124"/>
      <c r="F285" s="124"/>
      <c r="G285" s="124"/>
      <c r="H285" s="127"/>
      <c r="I285" s="138"/>
    </row>
    <row r="286" spans="1:9" s="18" customFormat="1" ht="24.95" customHeight="1">
      <c r="A286" s="118"/>
      <c r="B286" s="124"/>
      <c r="C286" s="125"/>
      <c r="D286" s="126"/>
      <c r="E286" s="124"/>
      <c r="F286" s="124"/>
      <c r="G286" s="124"/>
      <c r="H286" s="127"/>
      <c r="I286" s="138"/>
    </row>
    <row r="287" spans="1:9" s="18" customFormat="1" ht="24.95" customHeight="1">
      <c r="A287" s="118"/>
      <c r="B287" s="124"/>
      <c r="C287" s="125"/>
      <c r="D287" s="126"/>
      <c r="E287" s="124"/>
      <c r="F287" s="124"/>
      <c r="G287" s="124"/>
      <c r="H287" s="127"/>
      <c r="I287" s="138"/>
    </row>
    <row r="288" spans="1:9" s="18" customFormat="1" ht="24.95" customHeight="1">
      <c r="A288" s="118"/>
      <c r="B288" s="124"/>
      <c r="C288" s="125"/>
      <c r="D288" s="126"/>
      <c r="E288" s="124"/>
      <c r="F288" s="124"/>
      <c r="G288" s="124"/>
      <c r="H288" s="127"/>
      <c r="I288" s="138"/>
    </row>
    <row r="289" spans="1:9" s="18" customFormat="1" ht="24.95" customHeight="1">
      <c r="A289" s="118"/>
      <c r="B289" s="124"/>
      <c r="C289" s="125"/>
      <c r="D289" s="126"/>
      <c r="E289" s="124"/>
      <c r="F289" s="124"/>
      <c r="G289" s="124"/>
      <c r="H289" s="127"/>
      <c r="I289" s="138"/>
    </row>
    <row r="290" spans="1:9" s="18" customFormat="1" ht="24.95" customHeight="1">
      <c r="A290" s="118"/>
      <c r="B290" s="124"/>
      <c r="C290" s="125"/>
      <c r="D290" s="126"/>
      <c r="E290" s="124"/>
      <c r="F290" s="124"/>
      <c r="G290" s="124"/>
      <c r="H290" s="127"/>
      <c r="I290" s="138"/>
    </row>
    <row r="291" spans="1:9" s="18" customFormat="1" ht="24.95" customHeight="1">
      <c r="A291" s="118"/>
      <c r="B291" s="124"/>
      <c r="C291" s="125"/>
      <c r="D291" s="126"/>
      <c r="E291" s="124"/>
      <c r="F291" s="124"/>
      <c r="G291" s="124"/>
      <c r="H291" s="127"/>
      <c r="I291" s="138"/>
    </row>
    <row r="292" spans="1:9" s="18" customFormat="1" ht="24.95" customHeight="1">
      <c r="A292" s="118"/>
      <c r="B292" s="124"/>
      <c r="C292" s="125"/>
      <c r="D292" s="126"/>
      <c r="E292" s="124"/>
      <c r="F292" s="124"/>
      <c r="G292" s="124"/>
      <c r="H292" s="127"/>
      <c r="I292" s="138"/>
    </row>
    <row r="293" spans="1:9" s="18" customFormat="1" ht="24.95" customHeight="1">
      <c r="A293" s="118"/>
      <c r="B293" s="124"/>
      <c r="C293" s="125"/>
      <c r="D293" s="126"/>
      <c r="E293" s="124"/>
      <c r="F293" s="124"/>
      <c r="G293" s="124"/>
      <c r="H293" s="127"/>
      <c r="I293" s="138"/>
    </row>
    <row r="294" spans="1:9" s="18" customFormat="1" ht="24.95" customHeight="1">
      <c r="A294" s="118"/>
      <c r="B294" s="124"/>
      <c r="C294" s="125"/>
      <c r="D294" s="126"/>
      <c r="E294" s="124"/>
      <c r="F294" s="124"/>
      <c r="G294" s="124"/>
      <c r="H294" s="127"/>
      <c r="I294" s="138"/>
    </row>
    <row r="295" spans="1:9" s="18" customFormat="1" ht="24.95" customHeight="1">
      <c r="A295" s="118"/>
      <c r="B295" s="124"/>
      <c r="C295" s="125"/>
      <c r="D295" s="126"/>
      <c r="E295" s="124"/>
      <c r="F295" s="124"/>
      <c r="G295" s="124"/>
      <c r="H295" s="127"/>
      <c r="I295" s="138"/>
    </row>
    <row r="296" spans="1:9" s="18" customFormat="1" ht="24.95" customHeight="1">
      <c r="A296" s="118"/>
      <c r="B296" s="124"/>
      <c r="C296" s="125"/>
      <c r="D296" s="126"/>
      <c r="E296" s="124"/>
      <c r="F296" s="124"/>
      <c r="G296" s="124"/>
      <c r="H296" s="127"/>
      <c r="I296" s="138"/>
    </row>
    <row r="297" spans="1:9" s="18" customFormat="1" ht="24.95" customHeight="1">
      <c r="A297" s="118"/>
      <c r="B297" s="124"/>
      <c r="C297" s="125"/>
      <c r="D297" s="126"/>
      <c r="E297" s="124"/>
      <c r="F297" s="124"/>
      <c r="G297" s="124"/>
      <c r="H297" s="127"/>
      <c r="I297" s="138"/>
    </row>
    <row r="298" spans="1:9" s="18" customFormat="1" ht="24.95" customHeight="1">
      <c r="A298" s="118"/>
      <c r="B298" s="124"/>
      <c r="C298" s="125"/>
      <c r="D298" s="126"/>
      <c r="E298" s="124"/>
      <c r="F298" s="124"/>
      <c r="G298" s="124"/>
      <c r="H298" s="127"/>
      <c r="I298" s="138"/>
    </row>
    <row r="299" spans="1:9" s="18" customFormat="1" ht="24.95" customHeight="1">
      <c r="A299" s="118"/>
      <c r="B299" s="124"/>
      <c r="C299" s="125"/>
      <c r="D299" s="126"/>
      <c r="E299" s="124"/>
      <c r="F299" s="124"/>
      <c r="G299" s="124"/>
      <c r="H299" s="127"/>
      <c r="I299" s="138"/>
    </row>
    <row r="300" spans="1:9" s="18" customFormat="1" ht="24.95" customHeight="1">
      <c r="A300" s="118"/>
      <c r="B300" s="124"/>
      <c r="C300" s="125"/>
      <c r="D300" s="126"/>
      <c r="E300" s="124"/>
      <c r="F300" s="124"/>
      <c r="G300" s="124"/>
      <c r="H300" s="127"/>
      <c r="I300" s="138"/>
    </row>
    <row r="301" spans="1:9" s="18" customFormat="1" ht="24.95" customHeight="1">
      <c r="A301" s="118"/>
      <c r="B301" s="124"/>
      <c r="C301" s="125"/>
      <c r="D301" s="126"/>
      <c r="E301" s="124"/>
      <c r="F301" s="124"/>
      <c r="G301" s="124"/>
      <c r="H301" s="127"/>
      <c r="I301" s="138"/>
    </row>
    <row r="302" spans="1:9" s="18" customFormat="1" ht="24.95" customHeight="1">
      <c r="A302" s="118"/>
      <c r="B302" s="124"/>
      <c r="C302" s="125"/>
      <c r="D302" s="126"/>
      <c r="E302" s="124"/>
      <c r="F302" s="124"/>
      <c r="G302" s="124"/>
      <c r="H302" s="127"/>
      <c r="I302" s="138"/>
    </row>
    <row r="303" spans="1:9" s="18" customFormat="1" ht="24.95" customHeight="1">
      <c r="A303" s="118"/>
      <c r="B303" s="124"/>
      <c r="C303" s="125"/>
      <c r="D303" s="126"/>
      <c r="E303" s="124"/>
      <c r="F303" s="124"/>
      <c r="G303" s="124"/>
      <c r="H303" s="127"/>
      <c r="I303" s="138"/>
    </row>
    <row r="304" spans="1:9" s="18" customFormat="1" ht="24.95" customHeight="1">
      <c r="A304" s="118"/>
      <c r="B304" s="124"/>
      <c r="C304" s="125"/>
      <c r="D304" s="126"/>
      <c r="E304" s="124"/>
      <c r="F304" s="124"/>
      <c r="G304" s="124"/>
      <c r="H304" s="127"/>
      <c r="I304" s="138"/>
    </row>
    <row r="305" spans="1:9" s="18" customFormat="1" ht="24.95" customHeight="1">
      <c r="A305" s="118"/>
      <c r="B305" s="124"/>
      <c r="C305" s="125"/>
      <c r="D305" s="126"/>
      <c r="E305" s="124"/>
      <c r="F305" s="124"/>
      <c r="G305" s="124"/>
      <c r="H305" s="127"/>
      <c r="I305" s="138"/>
    </row>
    <row r="306" spans="1:9" s="18" customFormat="1" ht="24.95" customHeight="1">
      <c r="A306" s="118"/>
      <c r="B306" s="124"/>
      <c r="C306" s="125"/>
      <c r="D306" s="126"/>
      <c r="E306" s="124"/>
      <c r="F306" s="124"/>
      <c r="G306" s="124"/>
      <c r="H306" s="127"/>
      <c r="I306" s="138"/>
    </row>
    <row r="307" spans="1:9" s="18" customFormat="1" ht="24.95" customHeight="1">
      <c r="A307" s="118"/>
      <c r="B307" s="124"/>
      <c r="C307" s="125"/>
      <c r="D307" s="126"/>
      <c r="E307" s="124"/>
      <c r="F307" s="124"/>
      <c r="G307" s="124"/>
      <c r="H307" s="127"/>
      <c r="I307" s="138"/>
    </row>
    <row r="308" spans="1:9" s="18" customFormat="1" ht="24.95" customHeight="1">
      <c r="A308" s="118"/>
      <c r="B308" s="124"/>
      <c r="C308" s="125"/>
      <c r="D308" s="126"/>
      <c r="E308" s="124"/>
      <c r="F308" s="124"/>
      <c r="G308" s="124"/>
      <c r="H308" s="127"/>
      <c r="I308" s="138"/>
    </row>
    <row r="309" spans="1:9" s="18" customFormat="1" ht="24.95" customHeight="1">
      <c r="A309" s="118"/>
      <c r="B309" s="124"/>
      <c r="C309" s="125"/>
      <c r="D309" s="126"/>
      <c r="E309" s="124"/>
      <c r="F309" s="124"/>
      <c r="G309" s="124"/>
      <c r="H309" s="127"/>
      <c r="I309" s="138"/>
    </row>
    <row r="310" spans="1:9" s="18" customFormat="1" ht="24.95" customHeight="1">
      <c r="A310" s="118"/>
      <c r="B310" s="124"/>
      <c r="C310" s="125"/>
      <c r="D310" s="126"/>
      <c r="E310" s="124"/>
      <c r="F310" s="124"/>
      <c r="G310" s="124"/>
      <c r="H310" s="127"/>
      <c r="I310" s="138"/>
    </row>
    <row r="311" spans="1:9" s="18" customFormat="1" ht="24.95" customHeight="1">
      <c r="A311" s="118"/>
      <c r="B311" s="124"/>
      <c r="C311" s="125"/>
      <c r="D311" s="126"/>
      <c r="E311" s="124"/>
      <c r="F311" s="124"/>
      <c r="G311" s="124"/>
      <c r="H311" s="127"/>
      <c r="I311" s="138"/>
    </row>
    <row r="312" spans="1:9" s="18" customFormat="1" ht="24.95" customHeight="1">
      <c r="A312" s="118"/>
      <c r="B312" s="124"/>
      <c r="C312" s="125"/>
      <c r="D312" s="126"/>
      <c r="E312" s="124"/>
      <c r="F312" s="124"/>
      <c r="G312" s="124"/>
      <c r="H312" s="127"/>
      <c r="I312" s="138"/>
    </row>
    <row r="313" spans="1:9" s="18" customFormat="1" ht="24.95" customHeight="1">
      <c r="A313" s="118"/>
      <c r="B313" s="124"/>
      <c r="C313" s="125"/>
      <c r="D313" s="126"/>
      <c r="E313" s="124"/>
      <c r="F313" s="124"/>
      <c r="G313" s="124"/>
      <c r="H313" s="127"/>
      <c r="I313" s="138"/>
    </row>
    <row r="314" spans="1:9" s="18" customFormat="1" ht="24.95" customHeight="1">
      <c r="A314" s="118"/>
      <c r="B314" s="124"/>
      <c r="C314" s="125"/>
      <c r="D314" s="126"/>
      <c r="E314" s="124"/>
      <c r="F314" s="124"/>
      <c r="G314" s="124"/>
      <c r="H314" s="127"/>
      <c r="I314" s="138"/>
    </row>
    <row r="315" spans="1:9" s="18" customFormat="1" ht="24.95" customHeight="1">
      <c r="A315" s="118"/>
      <c r="B315" s="124"/>
      <c r="C315" s="125"/>
      <c r="D315" s="126"/>
      <c r="E315" s="124"/>
      <c r="F315" s="124"/>
      <c r="G315" s="124"/>
      <c r="H315" s="127"/>
      <c r="I315" s="138"/>
    </row>
    <row r="316" spans="1:9" s="18" customFormat="1" ht="24.95" customHeight="1">
      <c r="A316" s="118"/>
      <c r="B316" s="124"/>
      <c r="C316" s="125"/>
      <c r="D316" s="126"/>
      <c r="E316" s="124"/>
      <c r="F316" s="124"/>
      <c r="G316" s="124"/>
      <c r="H316" s="127"/>
      <c r="I316" s="138"/>
    </row>
    <row r="317" spans="1:9" s="18" customFormat="1" ht="24.95" customHeight="1">
      <c r="A317" s="118"/>
      <c r="B317" s="124"/>
      <c r="C317" s="125"/>
      <c r="D317" s="126"/>
      <c r="E317" s="124"/>
      <c r="F317" s="124"/>
      <c r="G317" s="124"/>
      <c r="H317" s="127"/>
      <c r="I317" s="138"/>
    </row>
    <row r="318" spans="1:9" s="18" customFormat="1" ht="24.95" customHeight="1">
      <c r="A318" s="118"/>
      <c r="B318" s="124"/>
      <c r="C318" s="125"/>
      <c r="D318" s="126"/>
      <c r="E318" s="124"/>
      <c r="F318" s="124"/>
      <c r="G318" s="124"/>
      <c r="H318" s="127"/>
      <c r="I318" s="138"/>
    </row>
    <row r="319" spans="1:9" s="18" customFormat="1" ht="24.95" customHeight="1">
      <c r="A319" s="118"/>
      <c r="B319" s="124"/>
      <c r="C319" s="125"/>
      <c r="D319" s="126"/>
      <c r="E319" s="124"/>
      <c r="F319" s="124"/>
      <c r="G319" s="124"/>
      <c r="H319" s="127"/>
      <c r="I319" s="138"/>
    </row>
    <row r="320" spans="1:9" s="18" customFormat="1" ht="24.95" customHeight="1">
      <c r="A320" s="118"/>
      <c r="B320" s="124"/>
      <c r="C320" s="125"/>
      <c r="D320" s="126"/>
      <c r="E320" s="124"/>
      <c r="F320" s="124"/>
      <c r="G320" s="124"/>
      <c r="H320" s="127"/>
      <c r="I320" s="138"/>
    </row>
    <row r="321" spans="1:9" s="18" customFormat="1" ht="24.95" customHeight="1">
      <c r="A321" s="118"/>
      <c r="B321" s="124"/>
      <c r="C321" s="125"/>
      <c r="D321" s="126"/>
      <c r="E321" s="124"/>
      <c r="F321" s="124"/>
      <c r="G321" s="124"/>
      <c r="H321" s="127"/>
      <c r="I321" s="138"/>
    </row>
    <row r="322" spans="1:9" s="18" customFormat="1" ht="24.95" customHeight="1">
      <c r="A322" s="118"/>
      <c r="B322" s="124"/>
      <c r="C322" s="125"/>
      <c r="D322" s="126"/>
      <c r="E322" s="124"/>
      <c r="F322" s="124"/>
      <c r="G322" s="124"/>
      <c r="H322" s="127"/>
      <c r="I322" s="138"/>
    </row>
    <row r="323" spans="1:9" s="18" customFormat="1" ht="24.95" customHeight="1">
      <c r="A323" s="118"/>
      <c r="B323" s="124"/>
      <c r="C323" s="125"/>
      <c r="D323" s="126"/>
      <c r="E323" s="124"/>
      <c r="F323" s="124"/>
      <c r="G323" s="124"/>
      <c r="H323" s="127"/>
      <c r="I323" s="138"/>
    </row>
    <row r="324" spans="1:9" s="18" customFormat="1" ht="24.95" customHeight="1">
      <c r="A324" s="118"/>
      <c r="B324" s="124"/>
      <c r="C324" s="125"/>
      <c r="D324" s="126"/>
      <c r="E324" s="124"/>
      <c r="F324" s="124"/>
      <c r="G324" s="124"/>
      <c r="H324" s="127"/>
      <c r="I324" s="138"/>
    </row>
    <row r="325" spans="1:9" s="18" customFormat="1" ht="24.95" customHeight="1">
      <c r="A325" s="118"/>
      <c r="B325" s="124"/>
      <c r="C325" s="125"/>
      <c r="D325" s="126"/>
      <c r="E325" s="124"/>
      <c r="F325" s="124"/>
      <c r="G325" s="124"/>
      <c r="H325" s="127"/>
      <c r="I325" s="138"/>
    </row>
    <row r="326" spans="1:9" s="18" customFormat="1" ht="24.95" customHeight="1">
      <c r="A326" s="118"/>
      <c r="B326" s="124"/>
      <c r="C326" s="125"/>
      <c r="D326" s="126"/>
      <c r="E326" s="124"/>
      <c r="F326" s="124"/>
      <c r="G326" s="124"/>
      <c r="H326" s="127"/>
      <c r="I326" s="138"/>
    </row>
    <row r="327" spans="1:9" s="18" customFormat="1" ht="24.95" customHeight="1">
      <c r="A327" s="118"/>
      <c r="B327" s="124"/>
      <c r="C327" s="125"/>
      <c r="D327" s="126"/>
      <c r="E327" s="124"/>
      <c r="F327" s="124"/>
      <c r="G327" s="124"/>
      <c r="H327" s="127"/>
      <c r="I327" s="138"/>
    </row>
    <row r="328" spans="1:9" s="18" customFormat="1" ht="24.95" customHeight="1">
      <c r="A328" s="118"/>
      <c r="B328" s="124"/>
      <c r="C328" s="125"/>
      <c r="D328" s="126"/>
      <c r="E328" s="124"/>
      <c r="F328" s="124"/>
      <c r="G328" s="124"/>
      <c r="H328" s="127"/>
      <c r="I328" s="138"/>
    </row>
    <row r="329" spans="1:9" s="18" customFormat="1" ht="24.95" customHeight="1">
      <c r="A329" s="118"/>
      <c r="B329" s="124"/>
      <c r="C329" s="125"/>
      <c r="D329" s="126"/>
      <c r="E329" s="124"/>
      <c r="F329" s="124"/>
      <c r="G329" s="124"/>
      <c r="H329" s="127"/>
      <c r="I329" s="138"/>
    </row>
    <row r="330" spans="1:9" s="18" customFormat="1" ht="24.95" customHeight="1">
      <c r="A330" s="118"/>
      <c r="B330" s="124"/>
      <c r="C330" s="125"/>
      <c r="D330" s="126"/>
      <c r="E330" s="124"/>
      <c r="F330" s="124"/>
      <c r="G330" s="124"/>
      <c r="H330" s="127"/>
      <c r="I330" s="138"/>
    </row>
    <row r="331" spans="1:9" s="18" customFormat="1" ht="24.95" customHeight="1">
      <c r="A331" s="118"/>
      <c r="B331" s="124"/>
      <c r="C331" s="125"/>
      <c r="D331" s="126"/>
      <c r="E331" s="124"/>
      <c r="F331" s="124"/>
      <c r="G331" s="124"/>
      <c r="H331" s="127"/>
      <c r="I331" s="138"/>
    </row>
    <row r="332" spans="1:9" s="18" customFormat="1" ht="24.95" customHeight="1">
      <c r="A332" s="118"/>
      <c r="B332" s="124"/>
      <c r="C332" s="125"/>
      <c r="D332" s="126"/>
      <c r="E332" s="124"/>
      <c r="F332" s="124"/>
      <c r="G332" s="124"/>
      <c r="H332" s="127"/>
      <c r="I332" s="138"/>
    </row>
    <row r="333" spans="1:9" s="18" customFormat="1" ht="24.95" customHeight="1">
      <c r="A333" s="118"/>
      <c r="B333" s="124"/>
      <c r="C333" s="125"/>
      <c r="D333" s="126"/>
      <c r="E333" s="124"/>
      <c r="F333" s="124"/>
      <c r="G333" s="124"/>
      <c r="H333" s="127"/>
      <c r="I333" s="138"/>
    </row>
    <row r="334" spans="1:9" s="18" customFormat="1" ht="24.95" customHeight="1">
      <c r="A334" s="118"/>
      <c r="B334" s="124"/>
      <c r="C334" s="125"/>
      <c r="D334" s="126"/>
      <c r="E334" s="124"/>
      <c r="F334" s="124"/>
      <c r="G334" s="124"/>
      <c r="H334" s="127"/>
      <c r="I334" s="138"/>
    </row>
    <row r="335" spans="1:9" s="18" customFormat="1" ht="24.95" customHeight="1">
      <c r="A335" s="118"/>
      <c r="B335" s="124"/>
      <c r="C335" s="125"/>
      <c r="D335" s="126"/>
      <c r="E335" s="124"/>
      <c r="F335" s="124"/>
      <c r="G335" s="124"/>
      <c r="H335" s="127"/>
      <c r="I335" s="138"/>
    </row>
    <row r="336" spans="1:9" s="18" customFormat="1" ht="24.95" customHeight="1">
      <c r="A336" s="118"/>
      <c r="B336" s="124"/>
      <c r="C336" s="125"/>
      <c r="D336" s="126"/>
      <c r="E336" s="124"/>
      <c r="F336" s="124"/>
      <c r="G336" s="124"/>
      <c r="H336" s="127"/>
      <c r="I336" s="138"/>
    </row>
    <row r="337" spans="1:9" s="18" customFormat="1" ht="24.95" customHeight="1">
      <c r="A337" s="118"/>
      <c r="B337" s="124"/>
      <c r="C337" s="125"/>
      <c r="D337" s="126"/>
      <c r="E337" s="124"/>
      <c r="F337" s="124"/>
      <c r="G337" s="124"/>
      <c r="H337" s="127"/>
      <c r="I337" s="138"/>
    </row>
    <row r="338" spans="1:9" s="18" customFormat="1" ht="24.95" customHeight="1">
      <c r="A338" s="118"/>
      <c r="B338" s="124"/>
      <c r="C338" s="125"/>
      <c r="D338" s="126"/>
      <c r="E338" s="124"/>
      <c r="F338" s="124"/>
      <c r="G338" s="124"/>
      <c r="H338" s="127"/>
      <c r="I338" s="138"/>
    </row>
    <row r="339" spans="1:9" s="18" customFormat="1" ht="24.95" customHeight="1">
      <c r="A339" s="118"/>
      <c r="B339" s="124"/>
      <c r="C339" s="125"/>
      <c r="D339" s="126"/>
      <c r="E339" s="124"/>
      <c r="F339" s="124"/>
      <c r="G339" s="124"/>
      <c r="H339" s="127"/>
      <c r="I339" s="138"/>
    </row>
    <row r="340" spans="1:9" s="18" customFormat="1" ht="24.95" customHeight="1">
      <c r="A340" s="118"/>
      <c r="B340" s="124"/>
      <c r="C340" s="125"/>
      <c r="D340" s="126"/>
      <c r="E340" s="124"/>
      <c r="F340" s="124"/>
      <c r="G340" s="124"/>
      <c r="H340" s="127"/>
      <c r="I340" s="138"/>
    </row>
    <row r="341" spans="1:9" s="18" customFormat="1" ht="24.95" customHeight="1">
      <c r="A341" s="118"/>
      <c r="B341" s="124"/>
      <c r="C341" s="125"/>
      <c r="D341" s="126"/>
      <c r="E341" s="124"/>
      <c r="F341" s="124"/>
      <c r="G341" s="124"/>
      <c r="H341" s="127"/>
      <c r="I341" s="138"/>
    </row>
    <row r="342" spans="1:9" s="18" customFormat="1" ht="24.95" customHeight="1">
      <c r="A342" s="118"/>
      <c r="B342" s="124"/>
      <c r="C342" s="125"/>
      <c r="D342" s="126"/>
      <c r="E342" s="124"/>
      <c r="F342" s="124"/>
      <c r="G342" s="124"/>
      <c r="H342" s="127"/>
      <c r="I342" s="138"/>
    </row>
    <row r="343" spans="1:9" s="18" customFormat="1" ht="24.95" customHeight="1">
      <c r="A343" s="118"/>
      <c r="B343" s="124"/>
      <c r="C343" s="125"/>
      <c r="D343" s="126"/>
      <c r="E343" s="124"/>
      <c r="F343" s="124"/>
      <c r="G343" s="124"/>
      <c r="H343" s="127"/>
      <c r="I343" s="138"/>
    </row>
    <row r="344" spans="1:9" s="18" customFormat="1" ht="24.95" customHeight="1">
      <c r="A344" s="118"/>
      <c r="B344" s="124"/>
      <c r="C344" s="125"/>
      <c r="D344" s="126"/>
      <c r="E344" s="124"/>
      <c r="F344" s="124"/>
      <c r="G344" s="124"/>
      <c r="H344" s="127"/>
      <c r="I344" s="138"/>
    </row>
    <row r="345" spans="1:9" s="18" customFormat="1" ht="24.95" customHeight="1">
      <c r="A345" s="118"/>
      <c r="B345" s="124"/>
      <c r="C345" s="125"/>
      <c r="D345" s="126"/>
      <c r="E345" s="124"/>
      <c r="F345" s="124"/>
      <c r="G345" s="124"/>
      <c r="H345" s="127"/>
      <c r="I345" s="138"/>
    </row>
    <row r="346" spans="1:9" s="18" customFormat="1" ht="24.95" customHeight="1">
      <c r="A346" s="118"/>
      <c r="B346" s="124"/>
      <c r="C346" s="125"/>
      <c r="D346" s="126"/>
      <c r="E346" s="124"/>
      <c r="F346" s="124"/>
      <c r="G346" s="124"/>
      <c r="H346" s="127"/>
      <c r="I346" s="138"/>
    </row>
    <row r="347" spans="1:9" s="18" customFormat="1" ht="24.95" customHeight="1">
      <c r="A347" s="118"/>
      <c r="B347" s="124"/>
      <c r="C347" s="125"/>
      <c r="D347" s="126"/>
      <c r="E347" s="124"/>
      <c r="F347" s="124"/>
      <c r="G347" s="124"/>
      <c r="H347" s="127"/>
      <c r="I347" s="138"/>
    </row>
    <row r="348" spans="1:9" s="18" customFormat="1" ht="24.95" customHeight="1">
      <c r="A348" s="118"/>
      <c r="B348" s="124"/>
      <c r="C348" s="125"/>
      <c r="D348" s="126"/>
      <c r="E348" s="124"/>
      <c r="F348" s="124"/>
      <c r="G348" s="124"/>
      <c r="H348" s="127"/>
      <c r="I348" s="138"/>
    </row>
    <row r="349" spans="1:9" s="18" customFormat="1" ht="24.95" customHeight="1">
      <c r="A349" s="118"/>
      <c r="B349" s="124"/>
      <c r="C349" s="125"/>
      <c r="D349" s="126"/>
      <c r="E349" s="124"/>
      <c r="F349" s="124"/>
      <c r="G349" s="124"/>
      <c r="H349" s="127"/>
      <c r="I349" s="138"/>
    </row>
    <row r="350" spans="1:9" s="18" customFormat="1" ht="24.95" customHeight="1">
      <c r="A350" s="118"/>
      <c r="B350" s="124"/>
      <c r="C350" s="125"/>
      <c r="D350" s="126"/>
      <c r="E350" s="124"/>
      <c r="F350" s="124"/>
      <c r="G350" s="124"/>
      <c r="H350" s="127"/>
      <c r="I350" s="138"/>
    </row>
    <row r="351" spans="1:9" s="18" customFormat="1" ht="24.95" customHeight="1">
      <c r="A351" s="118"/>
      <c r="B351" s="124"/>
      <c r="C351" s="125"/>
      <c r="D351" s="126"/>
      <c r="E351" s="124"/>
      <c r="F351" s="124"/>
      <c r="G351" s="124"/>
      <c r="H351" s="127"/>
      <c r="I351" s="138"/>
    </row>
    <row r="352" spans="1:9" s="18" customFormat="1" ht="24.95" customHeight="1">
      <c r="A352" s="118"/>
      <c r="B352" s="124"/>
      <c r="C352" s="125"/>
      <c r="D352" s="126"/>
      <c r="E352" s="124"/>
      <c r="F352" s="124"/>
      <c r="G352" s="124"/>
      <c r="H352" s="127"/>
      <c r="I352" s="138"/>
    </row>
    <row r="353" spans="1:9" s="18" customFormat="1" ht="24.95" customHeight="1">
      <c r="A353" s="118"/>
      <c r="B353" s="124"/>
      <c r="C353" s="125"/>
      <c r="D353" s="126"/>
      <c r="E353" s="124"/>
      <c r="F353" s="124"/>
      <c r="G353" s="124"/>
      <c r="H353" s="127"/>
      <c r="I353" s="138"/>
    </row>
    <row r="354" spans="1:9" s="18" customFormat="1" ht="24.95" customHeight="1">
      <c r="A354" s="118"/>
      <c r="B354" s="124"/>
      <c r="C354" s="125"/>
      <c r="D354" s="126"/>
      <c r="E354" s="124"/>
      <c r="F354" s="124"/>
      <c r="G354" s="124"/>
      <c r="H354" s="127"/>
      <c r="I354" s="138"/>
    </row>
    <row r="355" spans="1:9" s="18" customFormat="1" ht="24.95" customHeight="1">
      <c r="A355" s="118"/>
      <c r="B355" s="124"/>
      <c r="C355" s="125"/>
      <c r="D355" s="126"/>
      <c r="E355" s="124"/>
      <c r="F355" s="124"/>
      <c r="G355" s="124"/>
      <c r="H355" s="127"/>
      <c r="I355" s="138"/>
    </row>
    <row r="356" spans="1:9" s="18" customFormat="1" ht="24.95" customHeight="1">
      <c r="A356" s="118"/>
      <c r="B356" s="124"/>
      <c r="C356" s="125"/>
      <c r="D356" s="126"/>
      <c r="E356" s="124"/>
      <c r="F356" s="124"/>
      <c r="G356" s="124"/>
      <c r="H356" s="127"/>
      <c r="I356" s="138"/>
    </row>
    <row r="357" spans="1:9" s="18" customFormat="1" ht="24.95" customHeight="1">
      <c r="A357" s="118"/>
      <c r="B357" s="124"/>
      <c r="C357" s="125"/>
      <c r="D357" s="126"/>
      <c r="E357" s="124"/>
      <c r="F357" s="124"/>
      <c r="G357" s="124"/>
      <c r="H357" s="127"/>
      <c r="I357" s="138"/>
    </row>
    <row r="358" spans="1:9" s="18" customFormat="1" ht="24.95" customHeight="1">
      <c r="A358" s="118"/>
      <c r="B358" s="124"/>
      <c r="C358" s="125"/>
      <c r="D358" s="126"/>
      <c r="E358" s="124"/>
      <c r="F358" s="124"/>
      <c r="G358" s="124"/>
      <c r="H358" s="127"/>
      <c r="I358" s="138"/>
    </row>
    <row r="359" spans="1:9" s="18" customFormat="1" ht="24.95" customHeight="1">
      <c r="A359" s="118"/>
      <c r="B359" s="124"/>
      <c r="C359" s="125"/>
      <c r="D359" s="126"/>
      <c r="E359" s="124"/>
      <c r="F359" s="124"/>
      <c r="G359" s="124"/>
      <c r="H359" s="127"/>
      <c r="I359" s="138"/>
    </row>
    <row r="360" spans="1:9" s="18" customFormat="1" ht="24.95" customHeight="1">
      <c r="A360" s="118"/>
      <c r="B360" s="124"/>
      <c r="C360" s="125"/>
      <c r="D360" s="126"/>
      <c r="E360" s="124"/>
      <c r="F360" s="124"/>
      <c r="G360" s="124"/>
      <c r="H360" s="127"/>
      <c r="I360" s="138"/>
    </row>
    <row r="361" spans="1:9" s="18" customFormat="1" ht="24.95" customHeight="1">
      <c r="A361" s="118"/>
      <c r="B361" s="124"/>
      <c r="C361" s="125"/>
      <c r="D361" s="126"/>
      <c r="E361" s="124"/>
      <c r="F361" s="124"/>
      <c r="G361" s="124"/>
      <c r="H361" s="127"/>
      <c r="I361" s="138"/>
    </row>
    <row r="362" spans="1:9" s="18" customFormat="1" ht="24.95" customHeight="1">
      <c r="A362" s="118"/>
      <c r="B362" s="124"/>
      <c r="C362" s="125"/>
      <c r="D362" s="126"/>
      <c r="E362" s="124"/>
      <c r="F362" s="124"/>
      <c r="G362" s="124"/>
      <c r="H362" s="127"/>
      <c r="I362" s="138"/>
    </row>
    <row r="363" spans="1:9" s="18" customFormat="1" ht="24.95" customHeight="1">
      <c r="A363" s="118"/>
      <c r="B363" s="124"/>
      <c r="C363" s="125"/>
      <c r="D363" s="126"/>
      <c r="E363" s="124"/>
      <c r="F363" s="124"/>
      <c r="G363" s="124"/>
      <c r="H363" s="127"/>
      <c r="I363" s="138"/>
    </row>
    <row r="364" spans="1:9" s="18" customFormat="1" ht="24.95" customHeight="1">
      <c r="A364" s="118"/>
      <c r="B364" s="124"/>
      <c r="C364" s="125"/>
      <c r="D364" s="126"/>
      <c r="E364" s="124"/>
      <c r="F364" s="124"/>
      <c r="G364" s="124"/>
      <c r="H364" s="127"/>
      <c r="I364" s="138"/>
    </row>
    <row r="365" spans="1:9" s="18" customFormat="1" ht="24.95" customHeight="1">
      <c r="A365" s="118"/>
      <c r="B365" s="124"/>
      <c r="C365" s="125"/>
      <c r="D365" s="126"/>
      <c r="E365" s="124"/>
      <c r="F365" s="124"/>
      <c r="G365" s="124"/>
      <c r="H365" s="127"/>
      <c r="I365" s="138"/>
    </row>
    <row r="366" spans="1:9" s="18" customFormat="1" ht="24.95" customHeight="1">
      <c r="A366" s="118"/>
      <c r="B366" s="124"/>
      <c r="C366" s="125"/>
      <c r="D366" s="126"/>
      <c r="E366" s="124"/>
      <c r="F366" s="124"/>
      <c r="G366" s="124"/>
      <c r="H366" s="127"/>
      <c r="I366" s="138"/>
    </row>
    <row r="367" spans="1:9" s="18" customFormat="1" ht="24.95" customHeight="1">
      <c r="A367" s="118"/>
      <c r="B367" s="124"/>
      <c r="C367" s="125"/>
      <c r="D367" s="126"/>
      <c r="E367" s="124"/>
      <c r="F367" s="124"/>
      <c r="G367" s="124"/>
      <c r="H367" s="127"/>
      <c r="I367" s="138"/>
    </row>
    <row r="368" spans="1:9" s="18" customFormat="1" ht="24.95" customHeight="1">
      <c r="A368" s="118"/>
      <c r="B368" s="124"/>
      <c r="C368" s="125"/>
      <c r="D368" s="126"/>
      <c r="E368" s="124"/>
      <c r="F368" s="124"/>
      <c r="G368" s="124"/>
      <c r="H368" s="127"/>
      <c r="I368" s="138"/>
    </row>
    <row r="369" spans="1:9" s="18" customFormat="1" ht="24.95" customHeight="1">
      <c r="A369" s="118"/>
      <c r="B369" s="124"/>
      <c r="C369" s="125"/>
      <c r="D369" s="126"/>
      <c r="E369" s="124"/>
      <c r="F369" s="124"/>
      <c r="G369" s="124"/>
      <c r="H369" s="127"/>
      <c r="I369" s="138"/>
    </row>
    <row r="370" spans="1:9" s="18" customFormat="1" ht="24.95" customHeight="1">
      <c r="A370" s="118"/>
      <c r="B370" s="124"/>
      <c r="C370" s="125"/>
      <c r="D370" s="126"/>
      <c r="E370" s="124"/>
      <c r="F370" s="124"/>
      <c r="G370" s="124"/>
      <c r="H370" s="127"/>
      <c r="I370" s="138"/>
    </row>
    <row r="371" spans="1:9" s="18" customFormat="1" ht="24.95" customHeight="1">
      <c r="A371" s="118"/>
      <c r="B371" s="124"/>
      <c r="C371" s="125"/>
      <c r="D371" s="126"/>
      <c r="E371" s="124"/>
      <c r="F371" s="124"/>
      <c r="G371" s="124"/>
      <c r="H371" s="127"/>
      <c r="I371" s="138"/>
    </row>
    <row r="372" spans="1:9" s="18" customFormat="1" ht="24.95" customHeight="1">
      <c r="A372" s="118"/>
      <c r="B372" s="124"/>
      <c r="C372" s="125"/>
      <c r="D372" s="126"/>
      <c r="E372" s="124"/>
      <c r="F372" s="124"/>
      <c r="G372" s="124"/>
      <c r="H372" s="127"/>
      <c r="I372" s="138"/>
    </row>
    <row r="373" spans="1:9" s="18" customFormat="1" ht="24.95" customHeight="1">
      <c r="A373" s="118"/>
      <c r="B373" s="124"/>
      <c r="C373" s="125"/>
      <c r="D373" s="126"/>
      <c r="E373" s="124"/>
      <c r="F373" s="124"/>
      <c r="G373" s="124"/>
      <c r="H373" s="127"/>
      <c r="I373" s="138"/>
    </row>
    <row r="374" spans="1:9" s="18" customFormat="1" ht="24.95" customHeight="1">
      <c r="A374" s="118"/>
      <c r="B374" s="124"/>
      <c r="C374" s="125"/>
      <c r="D374" s="126"/>
      <c r="E374" s="124"/>
      <c r="F374" s="124"/>
      <c r="G374" s="124"/>
      <c r="H374" s="127"/>
      <c r="I374" s="138"/>
    </row>
    <row r="375" spans="1:9" s="18" customFormat="1" ht="24.95" customHeight="1">
      <c r="A375" s="118"/>
      <c r="B375" s="124"/>
      <c r="C375" s="125"/>
      <c r="D375" s="126"/>
      <c r="E375" s="124"/>
      <c r="F375" s="124"/>
      <c r="G375" s="124"/>
      <c r="H375" s="127"/>
      <c r="I375" s="138"/>
    </row>
    <row r="376" spans="1:9" s="18" customFormat="1" ht="24.95" customHeight="1">
      <c r="A376" s="118"/>
      <c r="B376" s="124"/>
      <c r="C376" s="125"/>
      <c r="D376" s="126"/>
      <c r="E376" s="124"/>
      <c r="F376" s="124"/>
      <c r="G376" s="124"/>
      <c r="H376" s="127"/>
      <c r="I376" s="138"/>
    </row>
    <row r="377" spans="1:9" s="18" customFormat="1" ht="24.95" customHeight="1">
      <c r="A377" s="118"/>
      <c r="B377" s="124"/>
      <c r="C377" s="125"/>
      <c r="D377" s="126"/>
      <c r="E377" s="124"/>
      <c r="F377" s="124"/>
      <c r="G377" s="124"/>
      <c r="H377" s="127"/>
      <c r="I377" s="138"/>
    </row>
    <row r="378" spans="1:9" s="18" customFormat="1" ht="24.95" customHeight="1">
      <c r="A378" s="118"/>
      <c r="B378" s="124"/>
      <c r="C378" s="125"/>
      <c r="D378" s="126"/>
      <c r="E378" s="124"/>
      <c r="F378" s="124"/>
      <c r="G378" s="124"/>
      <c r="H378" s="127"/>
      <c r="I378" s="138"/>
    </row>
    <row r="379" spans="1:9" s="18" customFormat="1" ht="24.95" customHeight="1">
      <c r="A379" s="118"/>
      <c r="B379" s="124"/>
      <c r="C379" s="125"/>
      <c r="D379" s="126"/>
      <c r="E379" s="124"/>
      <c r="F379" s="124"/>
      <c r="G379" s="124"/>
      <c r="H379" s="127"/>
      <c r="I379" s="138"/>
    </row>
    <row r="380" spans="1:9" s="18" customFormat="1" ht="24.95" customHeight="1">
      <c r="A380" s="118"/>
      <c r="B380" s="124"/>
      <c r="C380" s="125"/>
      <c r="D380" s="126"/>
      <c r="E380" s="124"/>
      <c r="F380" s="124"/>
      <c r="G380" s="124"/>
      <c r="H380" s="127"/>
      <c r="I380" s="138"/>
    </row>
    <row r="381" spans="1:9" s="18" customFormat="1" ht="24.95" customHeight="1">
      <c r="A381" s="118"/>
      <c r="B381" s="124"/>
      <c r="C381" s="125"/>
      <c r="D381" s="126"/>
      <c r="E381" s="124"/>
      <c r="F381" s="124"/>
      <c r="G381" s="124"/>
      <c r="H381" s="127"/>
      <c r="I381" s="138"/>
    </row>
    <row r="382" spans="1:9" s="18" customFormat="1" ht="24.95" customHeight="1">
      <c r="A382" s="118"/>
      <c r="B382" s="124"/>
      <c r="C382" s="125"/>
      <c r="D382" s="126"/>
      <c r="E382" s="124"/>
      <c r="F382" s="124"/>
      <c r="G382" s="124"/>
      <c r="H382" s="127"/>
      <c r="I382" s="138"/>
    </row>
    <row r="383" spans="1:9" s="18" customFormat="1" ht="24.95" customHeight="1">
      <c r="A383" s="118"/>
      <c r="B383" s="124"/>
      <c r="C383" s="125"/>
      <c r="D383" s="126"/>
      <c r="E383" s="124"/>
      <c r="F383" s="124"/>
      <c r="G383" s="124"/>
      <c r="H383" s="127"/>
      <c r="I383" s="138"/>
    </row>
    <row r="384" spans="1:9" s="18" customFormat="1" ht="24.95" customHeight="1">
      <c r="A384" s="118"/>
      <c r="B384" s="124"/>
      <c r="C384" s="125"/>
      <c r="D384" s="126"/>
      <c r="E384" s="124"/>
      <c r="F384" s="124"/>
      <c r="G384" s="124"/>
      <c r="H384" s="127"/>
      <c r="I384" s="138"/>
    </row>
    <row r="385" spans="1:9" s="18" customFormat="1" ht="24.95" customHeight="1">
      <c r="A385" s="118"/>
      <c r="B385" s="124"/>
      <c r="C385" s="125"/>
      <c r="D385" s="126"/>
      <c r="E385" s="124"/>
      <c r="F385" s="124"/>
      <c r="G385" s="124"/>
      <c r="H385" s="127"/>
      <c r="I385" s="138"/>
    </row>
    <row r="386" spans="1:9" s="18" customFormat="1" ht="24.95" customHeight="1">
      <c r="A386" s="118"/>
      <c r="B386" s="124"/>
      <c r="C386" s="125"/>
      <c r="D386" s="126"/>
      <c r="E386" s="124"/>
      <c r="F386" s="124"/>
      <c r="G386" s="124"/>
      <c r="H386" s="127"/>
      <c r="I386" s="138"/>
    </row>
    <row r="387" spans="1:9" s="18" customFormat="1" ht="24.95" customHeight="1">
      <c r="A387" s="118"/>
      <c r="B387" s="124"/>
      <c r="C387" s="125"/>
      <c r="D387" s="126"/>
      <c r="E387" s="124"/>
      <c r="F387" s="124"/>
      <c r="G387" s="124"/>
      <c r="H387" s="127"/>
      <c r="I387" s="138"/>
    </row>
    <row r="388" spans="1:9" s="18" customFormat="1" ht="24.95" customHeight="1">
      <c r="A388" s="118"/>
      <c r="B388" s="124"/>
      <c r="C388" s="125"/>
      <c r="D388" s="126"/>
      <c r="E388" s="124"/>
      <c r="F388" s="124"/>
      <c r="G388" s="124"/>
      <c r="H388" s="127"/>
      <c r="I388" s="138"/>
    </row>
    <row r="389" spans="1:9" s="18" customFormat="1" ht="24.95" customHeight="1">
      <c r="A389" s="118"/>
      <c r="B389" s="124"/>
      <c r="C389" s="125"/>
      <c r="D389" s="126"/>
      <c r="E389" s="124"/>
      <c r="F389" s="124"/>
      <c r="G389" s="124"/>
      <c r="H389" s="127"/>
      <c r="I389" s="138"/>
    </row>
    <row r="390" spans="1:9" s="18" customFormat="1" ht="24.95" customHeight="1">
      <c r="A390" s="118"/>
      <c r="B390" s="124"/>
      <c r="C390" s="125"/>
      <c r="D390" s="126"/>
      <c r="E390" s="124"/>
      <c r="F390" s="124"/>
      <c r="G390" s="124"/>
      <c r="H390" s="127"/>
      <c r="I390" s="138"/>
    </row>
    <row r="391" spans="1:9" s="18" customFormat="1" ht="24.95" customHeight="1">
      <c r="A391" s="118"/>
      <c r="B391" s="124"/>
      <c r="C391" s="125"/>
      <c r="D391" s="126"/>
      <c r="E391" s="124"/>
      <c r="F391" s="124"/>
      <c r="G391" s="124"/>
      <c r="H391" s="127"/>
      <c r="I391" s="138"/>
    </row>
    <row r="392" spans="1:9" s="18" customFormat="1" ht="24.95" customHeight="1">
      <c r="A392" s="118"/>
      <c r="B392" s="124"/>
      <c r="C392" s="125"/>
      <c r="D392" s="126"/>
      <c r="E392" s="124"/>
      <c r="F392" s="124"/>
      <c r="G392" s="124"/>
      <c r="H392" s="127"/>
      <c r="I392" s="138"/>
    </row>
    <row r="393" spans="1:9" s="18" customFormat="1" ht="24.95" customHeight="1">
      <c r="A393" s="118"/>
      <c r="B393" s="124"/>
      <c r="C393" s="125"/>
      <c r="D393" s="126"/>
      <c r="E393" s="124"/>
      <c r="F393" s="124"/>
      <c r="G393" s="124"/>
      <c r="H393" s="127"/>
      <c r="I393" s="138"/>
    </row>
    <row r="394" spans="1:9" s="18" customFormat="1" ht="24.95" customHeight="1">
      <c r="A394" s="118"/>
      <c r="B394" s="124"/>
      <c r="C394" s="125"/>
      <c r="D394" s="126"/>
      <c r="E394" s="124"/>
      <c r="F394" s="124"/>
      <c r="G394" s="124"/>
      <c r="H394" s="127"/>
      <c r="I394" s="138"/>
    </row>
    <row r="395" spans="1:9" s="18" customFormat="1" ht="24.95" customHeight="1">
      <c r="A395" s="118"/>
      <c r="B395" s="124"/>
      <c r="C395" s="125"/>
      <c r="D395" s="126"/>
      <c r="E395" s="124"/>
      <c r="F395" s="124"/>
      <c r="G395" s="124"/>
      <c r="H395" s="127"/>
      <c r="I395" s="138"/>
    </row>
    <row r="396" spans="1:9" s="18" customFormat="1" ht="24.95" customHeight="1">
      <c r="A396" s="118"/>
      <c r="B396" s="124"/>
      <c r="C396" s="125"/>
      <c r="D396" s="126"/>
      <c r="E396" s="124"/>
      <c r="F396" s="124"/>
      <c r="G396" s="124"/>
      <c r="H396" s="127"/>
      <c r="I396" s="138"/>
    </row>
    <row r="397" spans="1:9" s="18" customFormat="1" ht="24.95" customHeight="1">
      <c r="A397" s="118"/>
      <c r="B397" s="124"/>
      <c r="C397" s="125"/>
      <c r="D397" s="126"/>
      <c r="E397" s="124"/>
      <c r="F397" s="124"/>
      <c r="G397" s="124"/>
      <c r="H397" s="127"/>
      <c r="I397" s="138"/>
    </row>
    <row r="398" spans="1:9" s="18" customFormat="1" ht="24.95" customHeight="1">
      <c r="A398" s="118"/>
      <c r="B398" s="124"/>
      <c r="C398" s="125"/>
      <c r="D398" s="126"/>
      <c r="E398" s="124"/>
      <c r="F398" s="124"/>
      <c r="G398" s="124"/>
      <c r="H398" s="127"/>
      <c r="I398" s="138"/>
    </row>
    <row r="399" spans="1:9" s="18" customFormat="1" ht="24.95" customHeight="1">
      <c r="A399" s="118"/>
      <c r="B399" s="124"/>
      <c r="C399" s="125"/>
      <c r="D399" s="126"/>
      <c r="E399" s="124"/>
      <c r="F399" s="124"/>
      <c r="G399" s="124"/>
      <c r="H399" s="127"/>
      <c r="I399" s="138"/>
    </row>
    <row r="400" spans="1:9" s="18" customFormat="1" ht="24.95" customHeight="1">
      <c r="A400" s="118"/>
      <c r="B400" s="124"/>
      <c r="C400" s="125"/>
      <c r="D400" s="126"/>
      <c r="E400" s="124"/>
      <c r="F400" s="124"/>
      <c r="G400" s="124"/>
      <c r="H400" s="127"/>
      <c r="I400" s="138"/>
    </row>
    <row r="401" spans="1:9" s="18" customFormat="1" ht="24.95" customHeight="1">
      <c r="A401" s="118"/>
      <c r="B401" s="124"/>
      <c r="C401" s="125"/>
      <c r="D401" s="126"/>
      <c r="E401" s="124"/>
      <c r="F401" s="124"/>
      <c r="G401" s="124"/>
      <c r="H401" s="127"/>
      <c r="I401" s="138"/>
    </row>
    <row r="402" spans="1:9" s="18" customFormat="1" ht="24.95" customHeight="1">
      <c r="A402" s="118"/>
      <c r="B402" s="124"/>
      <c r="C402" s="125"/>
      <c r="D402" s="126"/>
      <c r="E402" s="124"/>
      <c r="F402" s="124"/>
      <c r="G402" s="124"/>
      <c r="H402" s="127"/>
      <c r="I402" s="138"/>
    </row>
    <row r="403" spans="1:9" s="18" customFormat="1" ht="24.95" customHeight="1">
      <c r="A403" s="118"/>
      <c r="B403" s="124"/>
      <c r="C403" s="125"/>
      <c r="D403" s="126"/>
      <c r="E403" s="124"/>
      <c r="F403" s="124"/>
      <c r="G403" s="124"/>
      <c r="H403" s="127"/>
      <c r="I403" s="138"/>
    </row>
    <row r="404" spans="1:9" s="18" customFormat="1" ht="24.95" customHeight="1">
      <c r="A404" s="118"/>
      <c r="B404" s="124"/>
      <c r="C404" s="125"/>
      <c r="D404" s="126"/>
      <c r="E404" s="124"/>
      <c r="F404" s="124"/>
      <c r="G404" s="124"/>
      <c r="H404" s="127"/>
      <c r="I404" s="138"/>
    </row>
    <row r="405" spans="1:9" s="18" customFormat="1" ht="24.95" customHeight="1">
      <c r="A405" s="118"/>
      <c r="B405" s="124"/>
      <c r="C405" s="125"/>
      <c r="D405" s="126"/>
      <c r="E405" s="124"/>
      <c r="F405" s="124"/>
      <c r="G405" s="124"/>
      <c r="H405" s="127"/>
      <c r="I405" s="138"/>
    </row>
    <row r="406" spans="1:9" s="18" customFormat="1" ht="24.95" customHeight="1">
      <c r="A406" s="118"/>
      <c r="B406" s="124"/>
      <c r="C406" s="125"/>
      <c r="D406" s="126"/>
      <c r="E406" s="124"/>
      <c r="F406" s="124"/>
      <c r="G406" s="124"/>
      <c r="H406" s="127"/>
      <c r="I406" s="138"/>
    </row>
    <row r="407" spans="1:9" s="18" customFormat="1" ht="24.95" customHeight="1">
      <c r="A407" s="118"/>
      <c r="B407" s="124"/>
      <c r="C407" s="125"/>
      <c r="D407" s="126"/>
      <c r="E407" s="124"/>
      <c r="F407" s="124"/>
      <c r="G407" s="124"/>
      <c r="H407" s="127"/>
      <c r="I407" s="138"/>
    </row>
    <row r="408" spans="1:9" s="18" customFormat="1" ht="24.95" customHeight="1">
      <c r="A408" s="118"/>
      <c r="B408" s="124"/>
      <c r="C408" s="125"/>
      <c r="D408" s="126"/>
      <c r="E408" s="124"/>
      <c r="F408" s="124"/>
      <c r="G408" s="124"/>
      <c r="H408" s="127"/>
      <c r="I408" s="138"/>
    </row>
    <row r="409" spans="1:9" s="18" customFormat="1" ht="24.95" customHeight="1">
      <c r="A409" s="118"/>
      <c r="B409" s="124"/>
      <c r="C409" s="125"/>
      <c r="D409" s="126"/>
      <c r="E409" s="124"/>
      <c r="F409" s="124"/>
      <c r="G409" s="124"/>
      <c r="H409" s="127"/>
      <c r="I409" s="138"/>
    </row>
    <row r="410" spans="1:9" s="18" customFormat="1" ht="24.95" customHeight="1">
      <c r="A410" s="118"/>
      <c r="B410" s="124"/>
      <c r="C410" s="125"/>
      <c r="D410" s="126"/>
      <c r="E410" s="124"/>
      <c r="F410" s="124"/>
      <c r="G410" s="124"/>
      <c r="H410" s="127"/>
      <c r="I410" s="138"/>
    </row>
    <row r="411" spans="1:9" s="18" customFormat="1" ht="24.95" customHeight="1">
      <c r="A411" s="118"/>
      <c r="B411" s="124"/>
      <c r="C411" s="125"/>
      <c r="D411" s="126"/>
      <c r="E411" s="124"/>
      <c r="F411" s="124"/>
      <c r="G411" s="124"/>
      <c r="H411" s="127"/>
      <c r="I411" s="138"/>
    </row>
    <row r="412" spans="1:9" s="18" customFormat="1" ht="24.95" customHeight="1">
      <c r="A412" s="118"/>
      <c r="B412" s="124"/>
      <c r="C412" s="125"/>
      <c r="D412" s="126"/>
      <c r="E412" s="124"/>
      <c r="F412" s="124"/>
      <c r="G412" s="124"/>
      <c r="H412" s="127"/>
      <c r="I412" s="138"/>
    </row>
    <row r="413" spans="1:9" s="18" customFormat="1" ht="24.95" customHeight="1">
      <c r="A413" s="118"/>
      <c r="B413" s="124"/>
      <c r="C413" s="125"/>
      <c r="D413" s="126"/>
      <c r="E413" s="124"/>
      <c r="F413" s="124"/>
      <c r="G413" s="124"/>
      <c r="H413" s="127"/>
      <c r="I413" s="138"/>
    </row>
    <row r="414" spans="1:9" s="18" customFormat="1" ht="24.95" customHeight="1">
      <c r="A414" s="118"/>
      <c r="B414" s="124"/>
      <c r="C414" s="125"/>
      <c r="D414" s="126"/>
      <c r="E414" s="124"/>
      <c r="F414" s="124"/>
      <c r="G414" s="124"/>
      <c r="H414" s="127"/>
      <c r="I414" s="138"/>
    </row>
    <row r="415" spans="1:9" s="18" customFormat="1" ht="24.95" customHeight="1">
      <c r="A415" s="118"/>
      <c r="B415" s="124"/>
      <c r="C415" s="125"/>
      <c r="D415" s="126"/>
      <c r="E415" s="124"/>
      <c r="F415" s="124"/>
      <c r="G415" s="124"/>
      <c r="H415" s="127"/>
      <c r="I415" s="138"/>
    </row>
    <row r="416" spans="1:9" s="18" customFormat="1" ht="24.95" customHeight="1">
      <c r="A416" s="118"/>
      <c r="B416" s="124"/>
      <c r="C416" s="125"/>
      <c r="D416" s="126"/>
      <c r="E416" s="124"/>
      <c r="F416" s="124"/>
      <c r="G416" s="124"/>
      <c r="H416" s="127"/>
      <c r="I416" s="138"/>
    </row>
    <row r="417" spans="1:9" s="18" customFormat="1" ht="24.95" customHeight="1">
      <c r="A417" s="118"/>
      <c r="B417" s="124"/>
      <c r="C417" s="125"/>
      <c r="D417" s="126"/>
      <c r="E417" s="124"/>
      <c r="F417" s="124"/>
      <c r="G417" s="124"/>
      <c r="H417" s="127"/>
      <c r="I417" s="138"/>
    </row>
    <row r="418" spans="1:9" s="18" customFormat="1" ht="24.95" customHeight="1">
      <c r="A418" s="118"/>
      <c r="B418" s="124"/>
      <c r="C418" s="125"/>
      <c r="D418" s="126"/>
      <c r="E418" s="124"/>
      <c r="F418" s="124"/>
      <c r="G418" s="124"/>
      <c r="H418" s="127"/>
      <c r="I418" s="138"/>
    </row>
    <row r="419" spans="1:9" s="18" customFormat="1" ht="24.95" customHeight="1">
      <c r="A419" s="118"/>
      <c r="B419" s="124"/>
      <c r="C419" s="125"/>
      <c r="D419" s="126"/>
      <c r="E419" s="124"/>
      <c r="F419" s="124"/>
      <c r="G419" s="124"/>
      <c r="H419" s="127"/>
      <c r="I419" s="138"/>
    </row>
    <row r="420" spans="1:9" s="18" customFormat="1" ht="24.95" customHeight="1">
      <c r="A420" s="118"/>
      <c r="B420" s="124"/>
      <c r="C420" s="125"/>
      <c r="D420" s="126"/>
      <c r="E420" s="124"/>
      <c r="F420" s="124"/>
      <c r="G420" s="124"/>
      <c r="H420" s="127"/>
      <c r="I420" s="138"/>
    </row>
    <row r="421" spans="1:9" s="18" customFormat="1" ht="24.95" customHeight="1">
      <c r="A421" s="118"/>
      <c r="B421" s="124"/>
      <c r="C421" s="125"/>
      <c r="D421" s="126"/>
      <c r="E421" s="124"/>
      <c r="F421" s="124"/>
      <c r="G421" s="124"/>
      <c r="H421" s="127"/>
      <c r="I421" s="138"/>
    </row>
    <row r="422" spans="1:9" s="18" customFormat="1" ht="24.95" customHeight="1">
      <c r="A422" s="118"/>
      <c r="B422" s="124"/>
      <c r="C422" s="125"/>
      <c r="D422" s="126"/>
      <c r="E422" s="124"/>
      <c r="F422" s="124"/>
      <c r="G422" s="124"/>
      <c r="H422" s="127"/>
      <c r="I422" s="138"/>
    </row>
    <row r="423" spans="1:9" s="18" customFormat="1" ht="24.95" customHeight="1">
      <c r="A423" s="118"/>
      <c r="B423" s="124"/>
      <c r="C423" s="125"/>
      <c r="D423" s="126"/>
      <c r="E423" s="124"/>
      <c r="F423" s="124"/>
      <c r="G423" s="124"/>
      <c r="H423" s="127"/>
      <c r="I423" s="138"/>
    </row>
    <row r="424" spans="1:9" s="18" customFormat="1" ht="24.95" customHeight="1">
      <c r="A424" s="118"/>
      <c r="B424" s="124"/>
      <c r="C424" s="125"/>
      <c r="D424" s="126"/>
      <c r="E424" s="124"/>
      <c r="F424" s="124"/>
      <c r="G424" s="124"/>
      <c r="H424" s="127"/>
      <c r="I424" s="138"/>
    </row>
    <row r="425" spans="1:9" s="18" customFormat="1" ht="24.95" customHeight="1">
      <c r="A425" s="118"/>
      <c r="B425" s="124"/>
      <c r="C425" s="125"/>
      <c r="D425" s="126"/>
      <c r="E425" s="124"/>
      <c r="F425" s="124"/>
      <c r="G425" s="124"/>
      <c r="H425" s="127"/>
      <c r="I425" s="138"/>
    </row>
    <row r="426" spans="1:9" s="18" customFormat="1" ht="24.95" customHeight="1">
      <c r="A426" s="118"/>
      <c r="B426" s="124"/>
      <c r="C426" s="125"/>
      <c r="D426" s="126"/>
      <c r="E426" s="124"/>
      <c r="F426" s="124"/>
      <c r="G426" s="124"/>
      <c r="H426" s="127"/>
      <c r="I426" s="138"/>
    </row>
    <row r="427" spans="1:9" s="18" customFormat="1" ht="24.95" customHeight="1">
      <c r="A427" s="118"/>
      <c r="B427" s="124"/>
      <c r="C427" s="125"/>
      <c r="D427" s="126"/>
      <c r="E427" s="124"/>
      <c r="F427" s="124"/>
      <c r="G427" s="124"/>
      <c r="H427" s="127"/>
      <c r="I427" s="138"/>
    </row>
    <row r="428" spans="1:9" s="18" customFormat="1" ht="24.95" customHeight="1">
      <c r="A428" s="118"/>
      <c r="B428" s="124"/>
      <c r="C428" s="125"/>
      <c r="D428" s="126"/>
      <c r="E428" s="124"/>
      <c r="F428" s="124"/>
      <c r="G428" s="124"/>
      <c r="H428" s="127"/>
      <c r="I428" s="138"/>
    </row>
    <row r="429" spans="1:9" s="18" customFormat="1" ht="24.95" customHeight="1">
      <c r="A429" s="118"/>
      <c r="B429" s="124"/>
      <c r="C429" s="125"/>
      <c r="D429" s="126"/>
      <c r="E429" s="124"/>
      <c r="F429" s="124"/>
      <c r="G429" s="124"/>
      <c r="H429" s="127"/>
      <c r="I429" s="138"/>
    </row>
    <row r="430" spans="1:9" s="18" customFormat="1" ht="24.95" customHeight="1">
      <c r="A430" s="118"/>
      <c r="B430" s="124"/>
      <c r="C430" s="125"/>
      <c r="D430" s="126"/>
      <c r="E430" s="124"/>
      <c r="F430" s="124"/>
      <c r="G430" s="124"/>
      <c r="H430" s="127"/>
      <c r="I430" s="138"/>
    </row>
    <row r="431" spans="1:9" s="18" customFormat="1" ht="24.95" customHeight="1">
      <c r="A431" s="118"/>
      <c r="B431" s="124"/>
      <c r="C431" s="125"/>
      <c r="D431" s="126"/>
      <c r="E431" s="124"/>
      <c r="F431" s="124"/>
      <c r="G431" s="124"/>
      <c r="H431" s="127"/>
      <c r="I431" s="138"/>
    </row>
    <row r="432" spans="1:9" s="18" customFormat="1" ht="24.95" customHeight="1">
      <c r="A432" s="118"/>
      <c r="B432" s="124"/>
      <c r="C432" s="125"/>
      <c r="D432" s="126"/>
      <c r="E432" s="124"/>
      <c r="F432" s="124"/>
      <c r="G432" s="124"/>
      <c r="H432" s="127"/>
      <c r="I432" s="138"/>
    </row>
    <row r="433" spans="1:9" s="18" customFormat="1" ht="24.95" customHeight="1">
      <c r="A433" s="118"/>
      <c r="B433" s="124"/>
      <c r="C433" s="125"/>
      <c r="D433" s="126"/>
      <c r="E433" s="124"/>
      <c r="F433" s="124"/>
      <c r="G433" s="124"/>
      <c r="H433" s="127"/>
      <c r="I433" s="138"/>
    </row>
    <row r="434" spans="1:9" s="18" customFormat="1" ht="24.95" customHeight="1">
      <c r="A434" s="118"/>
      <c r="B434" s="124"/>
      <c r="C434" s="125"/>
      <c r="D434" s="126"/>
      <c r="E434" s="124"/>
      <c r="F434" s="124"/>
      <c r="G434" s="124"/>
      <c r="H434" s="127"/>
      <c r="I434" s="138"/>
    </row>
    <row r="435" spans="1:9" s="18" customFormat="1" ht="24.95" customHeight="1">
      <c r="A435" s="118"/>
      <c r="B435" s="124"/>
      <c r="C435" s="125"/>
      <c r="D435" s="126"/>
      <c r="E435" s="124"/>
      <c r="F435" s="124"/>
      <c r="G435" s="124"/>
      <c r="H435" s="127"/>
      <c r="I435" s="138"/>
    </row>
    <row r="436" spans="1:9" s="18" customFormat="1" ht="24.95" customHeight="1">
      <c r="A436" s="118"/>
      <c r="B436" s="124"/>
      <c r="C436" s="125"/>
      <c r="D436" s="126"/>
      <c r="E436" s="124"/>
      <c r="F436" s="124"/>
      <c r="G436" s="124"/>
      <c r="H436" s="127"/>
      <c r="I436" s="138"/>
    </row>
    <row r="437" spans="1:9" s="18" customFormat="1" ht="24.95" customHeight="1">
      <c r="A437" s="118"/>
      <c r="B437" s="124"/>
      <c r="C437" s="125"/>
      <c r="D437" s="126"/>
      <c r="E437" s="124"/>
      <c r="F437" s="124"/>
      <c r="G437" s="124"/>
      <c r="H437" s="127"/>
      <c r="I437" s="138"/>
    </row>
    <row r="438" spans="1:9" s="18" customFormat="1" ht="24.95" customHeight="1">
      <c r="A438" s="118"/>
      <c r="B438" s="124"/>
      <c r="C438" s="125"/>
      <c r="D438" s="126"/>
      <c r="E438" s="124"/>
      <c r="F438" s="124"/>
      <c r="G438" s="124"/>
      <c r="H438" s="127"/>
      <c r="I438" s="138"/>
    </row>
    <row r="439" spans="1:9" s="18" customFormat="1" ht="24.95" customHeight="1">
      <c r="A439" s="118"/>
      <c r="B439" s="124"/>
      <c r="C439" s="125"/>
      <c r="D439" s="126"/>
      <c r="E439" s="124"/>
      <c r="F439" s="124"/>
      <c r="G439" s="124"/>
      <c r="H439" s="127"/>
      <c r="I439" s="138"/>
    </row>
    <row r="440" spans="1:9" s="18" customFormat="1" ht="24.95" customHeight="1">
      <c r="A440" s="118"/>
      <c r="B440" s="124"/>
      <c r="C440" s="125"/>
      <c r="D440" s="126"/>
      <c r="E440" s="124"/>
      <c r="F440" s="124"/>
      <c r="G440" s="124"/>
      <c r="H440" s="127"/>
      <c r="I440" s="138"/>
    </row>
    <row r="441" spans="1:9" s="18" customFormat="1" ht="24.95" customHeight="1">
      <c r="A441" s="118"/>
      <c r="B441" s="124"/>
      <c r="C441" s="125"/>
      <c r="D441" s="126"/>
      <c r="E441" s="124"/>
      <c r="F441" s="124"/>
      <c r="G441" s="124"/>
      <c r="H441" s="127"/>
      <c r="I441" s="138"/>
    </row>
    <row r="442" spans="1:9" s="18" customFormat="1" ht="24.95" customHeight="1">
      <c r="A442" s="118"/>
      <c r="B442" s="124"/>
      <c r="C442" s="125"/>
      <c r="D442" s="126"/>
      <c r="E442" s="124"/>
      <c r="F442" s="124"/>
      <c r="G442" s="124"/>
      <c r="H442" s="127"/>
      <c r="I442" s="138"/>
    </row>
    <row r="443" spans="1:9" s="18" customFormat="1" ht="24.95" customHeight="1">
      <c r="A443" s="118"/>
      <c r="B443" s="124"/>
      <c r="C443" s="125"/>
      <c r="D443" s="126"/>
      <c r="E443" s="124"/>
      <c r="F443" s="124"/>
      <c r="G443" s="124"/>
      <c r="H443" s="127"/>
      <c r="I443" s="138"/>
    </row>
    <row r="444" spans="1:9" s="18" customFormat="1" ht="24.95" customHeight="1">
      <c r="A444" s="118"/>
      <c r="B444" s="124"/>
      <c r="C444" s="125"/>
      <c r="D444" s="126"/>
      <c r="E444" s="124"/>
      <c r="F444" s="124"/>
      <c r="G444" s="124"/>
      <c r="H444" s="127"/>
      <c r="I444" s="138"/>
    </row>
    <row r="445" spans="1:9" s="18" customFormat="1" ht="24.95" customHeight="1">
      <c r="A445" s="118"/>
      <c r="B445" s="124"/>
      <c r="C445" s="125"/>
      <c r="D445" s="126"/>
      <c r="E445" s="124"/>
      <c r="F445" s="124"/>
      <c r="G445" s="124"/>
      <c r="H445" s="127"/>
      <c r="I445" s="138"/>
    </row>
    <row r="446" spans="1:9" s="18" customFormat="1" ht="24.95" customHeight="1">
      <c r="A446" s="118"/>
      <c r="B446" s="124"/>
      <c r="C446" s="125"/>
      <c r="D446" s="126"/>
      <c r="E446" s="124"/>
      <c r="F446" s="124"/>
      <c r="G446" s="124"/>
      <c r="H446" s="127"/>
      <c r="I446" s="138"/>
    </row>
    <row r="447" spans="1:9" s="18" customFormat="1" ht="24.95" customHeight="1">
      <c r="A447" s="118"/>
      <c r="B447" s="124"/>
      <c r="C447" s="125"/>
      <c r="D447" s="126"/>
      <c r="E447" s="124"/>
      <c r="F447" s="124"/>
      <c r="G447" s="124"/>
      <c r="H447" s="127"/>
      <c r="I447" s="138"/>
    </row>
    <row r="448" spans="1:9" s="18" customFormat="1" ht="24.95" customHeight="1">
      <c r="A448" s="118"/>
      <c r="B448" s="124"/>
      <c r="C448" s="125"/>
      <c r="D448" s="126"/>
      <c r="E448" s="124"/>
      <c r="F448" s="124"/>
      <c r="G448" s="124"/>
      <c r="H448" s="127"/>
      <c r="I448" s="138"/>
    </row>
    <row r="449" spans="1:9" s="18" customFormat="1" ht="24.95" customHeight="1">
      <c r="A449" s="118"/>
      <c r="B449" s="124"/>
      <c r="C449" s="125"/>
      <c r="D449" s="126"/>
      <c r="E449" s="124"/>
      <c r="F449" s="124"/>
      <c r="G449" s="124"/>
      <c r="H449" s="127"/>
      <c r="I449" s="138"/>
    </row>
    <row r="450" spans="1:9" s="18" customFormat="1" ht="24.95" customHeight="1">
      <c r="A450" s="118"/>
      <c r="B450" s="124"/>
      <c r="C450" s="125"/>
      <c r="D450" s="126"/>
      <c r="E450" s="124"/>
      <c r="F450" s="124"/>
      <c r="G450" s="124"/>
      <c r="H450" s="127"/>
      <c r="I450" s="138"/>
    </row>
    <row r="451" spans="1:9" s="18" customFormat="1" ht="24.95" customHeight="1">
      <c r="A451" s="118"/>
      <c r="B451" s="124"/>
      <c r="C451" s="125"/>
      <c r="D451" s="126"/>
      <c r="E451" s="124"/>
      <c r="F451" s="124"/>
      <c r="G451" s="124"/>
      <c r="H451" s="127"/>
      <c r="I451" s="138"/>
    </row>
    <row r="452" spans="1:9" s="18" customFormat="1" ht="24.95" customHeight="1">
      <c r="A452" s="118"/>
      <c r="B452" s="124"/>
      <c r="C452" s="125"/>
      <c r="D452" s="126"/>
      <c r="E452" s="124"/>
      <c r="F452" s="124"/>
      <c r="G452" s="124"/>
      <c r="H452" s="127"/>
      <c r="I452" s="138"/>
    </row>
    <row r="453" spans="1:9" s="18" customFormat="1" ht="24.95" customHeight="1">
      <c r="A453" s="118"/>
      <c r="B453" s="124"/>
      <c r="C453" s="125"/>
      <c r="D453" s="126"/>
      <c r="E453" s="124"/>
      <c r="F453" s="124"/>
      <c r="G453" s="124"/>
      <c r="H453" s="127"/>
      <c r="I453" s="138"/>
    </row>
    <row r="454" spans="1:9" s="18" customFormat="1" ht="24.95" customHeight="1">
      <c r="A454" s="118"/>
      <c r="B454" s="124"/>
      <c r="C454" s="125"/>
      <c r="D454" s="126"/>
      <c r="E454" s="124"/>
      <c r="F454" s="124"/>
      <c r="G454" s="124"/>
      <c r="H454" s="127"/>
      <c r="I454" s="138"/>
    </row>
    <row r="455" spans="1:9" s="18" customFormat="1" ht="24.95" customHeight="1">
      <c r="A455" s="118"/>
      <c r="B455" s="124"/>
      <c r="C455" s="125"/>
      <c r="D455" s="126"/>
      <c r="E455" s="124"/>
      <c r="F455" s="124"/>
      <c r="G455" s="124"/>
      <c r="H455" s="127"/>
      <c r="I455" s="138"/>
    </row>
    <row r="456" spans="1:9" s="18" customFormat="1" ht="24.95" customHeight="1">
      <c r="A456" s="118"/>
      <c r="B456" s="124"/>
      <c r="C456" s="125"/>
      <c r="D456" s="126"/>
      <c r="E456" s="124"/>
      <c r="F456" s="124"/>
      <c r="G456" s="124"/>
      <c r="H456" s="127"/>
      <c r="I456" s="138"/>
    </row>
    <row r="457" spans="1:9" s="18" customFormat="1" ht="24.95" customHeight="1">
      <c r="A457" s="118"/>
      <c r="B457" s="124"/>
      <c r="C457" s="125"/>
      <c r="D457" s="126"/>
      <c r="E457" s="124"/>
      <c r="F457" s="124"/>
      <c r="G457" s="124"/>
      <c r="H457" s="127"/>
      <c r="I457" s="138"/>
    </row>
    <row r="458" spans="1:9" s="18" customFormat="1" ht="24.95" customHeight="1">
      <c r="A458" s="118"/>
      <c r="B458" s="124"/>
      <c r="C458" s="125"/>
      <c r="D458" s="126"/>
      <c r="E458" s="124"/>
      <c r="F458" s="124"/>
      <c r="G458" s="124"/>
      <c r="H458" s="127"/>
      <c r="I458" s="138"/>
    </row>
    <row r="459" spans="1:9" s="18" customFormat="1" ht="24.95" customHeight="1">
      <c r="A459" s="118"/>
      <c r="B459" s="124"/>
      <c r="C459" s="125"/>
      <c r="D459" s="126"/>
      <c r="E459" s="124"/>
      <c r="F459" s="124"/>
      <c r="G459" s="124"/>
      <c r="H459" s="127"/>
      <c r="I459" s="138"/>
    </row>
    <row r="460" spans="1:9" s="18" customFormat="1" ht="24.95" customHeight="1">
      <c r="A460" s="118"/>
      <c r="B460" s="124"/>
      <c r="C460" s="125"/>
      <c r="D460" s="126"/>
      <c r="E460" s="124"/>
      <c r="F460" s="124"/>
      <c r="G460" s="124"/>
      <c r="H460" s="127"/>
      <c r="I460" s="138"/>
    </row>
    <row r="461" spans="1:9" s="18" customFormat="1" ht="24.95" customHeight="1">
      <c r="A461" s="118"/>
      <c r="B461" s="124"/>
      <c r="C461" s="125"/>
      <c r="D461" s="126"/>
      <c r="E461" s="124"/>
      <c r="F461" s="124"/>
      <c r="G461" s="124"/>
      <c r="H461" s="127"/>
      <c r="I461" s="138"/>
    </row>
    <row r="462" spans="1:9" s="18" customFormat="1" ht="24.95" customHeight="1">
      <c r="A462" s="31"/>
      <c r="B462" s="19"/>
      <c r="C462" s="43"/>
      <c r="D462" s="44"/>
      <c r="E462" s="20"/>
      <c r="F462" s="21"/>
      <c r="G462" s="22"/>
      <c r="H462" s="24"/>
      <c r="I462" s="139"/>
    </row>
  </sheetData>
  <autoFilter ref="B100:I102"/>
  <phoneticPr fontId="17" type="noConversion"/>
  <printOptions horizontalCentered="1"/>
  <pageMargins left="0.19685039370078741" right="0.23622047244094491" top="0.27559055118110237" bottom="0.31496062992125984" header="0.19685039370078741" footer="0.19685039370078741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1"/>
  <sheetViews>
    <sheetView showGridLines="0" tabSelected="1" topLeftCell="A98" zoomScale="99" workbookViewId="0">
      <selection activeCell="B103" sqref="B103"/>
    </sheetView>
  </sheetViews>
  <sheetFormatPr defaultRowHeight="13.5" outlineLevelRow="1"/>
  <cols>
    <col min="1" max="1" width="7" style="128" customWidth="1"/>
    <col min="2" max="2" width="25.5703125" style="128" customWidth="1"/>
    <col min="3" max="3" width="11.85546875" style="129" customWidth="1"/>
    <col min="4" max="4" width="6" style="128" customWidth="1"/>
    <col min="5" max="5" width="20.7109375" style="130" customWidth="1"/>
    <col min="6" max="6" width="17.7109375" style="131" customWidth="1"/>
    <col min="7" max="7" width="25.7109375" style="132" customWidth="1"/>
    <col min="8" max="8" width="6.7109375" style="133" customWidth="1"/>
    <col min="9" max="9" width="8.7109375" style="140" customWidth="1"/>
    <col min="10" max="16384" width="9.140625" style="134"/>
  </cols>
  <sheetData>
    <row r="1" spans="1:9" s="6" customFormat="1" ht="26.1" hidden="1" customHeight="1" outlineLevel="1">
      <c r="A1" s="1"/>
      <c r="B1" s="2"/>
      <c r="C1" s="36"/>
      <c r="D1" s="37">
        <v>1</v>
      </c>
      <c r="E1" s="3" t="s">
        <v>0</v>
      </c>
      <c r="F1" s="4"/>
      <c r="G1" s="5"/>
      <c r="H1" s="23"/>
      <c r="I1" s="33">
        <v>100</v>
      </c>
    </row>
    <row r="2" spans="1:9" s="6" customFormat="1" ht="26.1" hidden="1" customHeight="1" outlineLevel="1">
      <c r="A2" s="1"/>
      <c r="B2" s="2"/>
      <c r="C2" s="36"/>
      <c r="D2" s="37">
        <v>2</v>
      </c>
      <c r="E2" s="3" t="s">
        <v>1</v>
      </c>
      <c r="F2" s="4"/>
      <c r="G2" s="5"/>
      <c r="H2" s="23"/>
      <c r="I2" s="33">
        <v>200</v>
      </c>
    </row>
    <row r="3" spans="1:9" s="6" customFormat="1" ht="26.1" hidden="1" customHeight="1" outlineLevel="1">
      <c r="A3" s="1"/>
      <c r="B3" s="2"/>
      <c r="C3" s="36"/>
      <c r="D3" s="37">
        <v>3</v>
      </c>
      <c r="E3" s="3" t="s">
        <v>2</v>
      </c>
      <c r="F3" s="4"/>
      <c r="G3" s="5"/>
      <c r="H3" s="23"/>
      <c r="I3" s="33">
        <v>400</v>
      </c>
    </row>
    <row r="4" spans="1:9" s="6" customFormat="1" ht="26.1" hidden="1" customHeight="1" outlineLevel="1">
      <c r="A4" s="1"/>
      <c r="B4" s="2"/>
      <c r="C4" s="36"/>
      <c r="D4" s="37">
        <v>4</v>
      </c>
      <c r="E4" s="3" t="s">
        <v>3</v>
      </c>
      <c r="F4" s="4"/>
      <c r="G4" s="5"/>
      <c r="H4" s="23"/>
      <c r="I4" s="33">
        <v>800</v>
      </c>
    </row>
    <row r="5" spans="1:9" s="6" customFormat="1" ht="26.1" hidden="1" customHeight="1" outlineLevel="1">
      <c r="A5" s="1"/>
      <c r="B5" s="2"/>
      <c r="C5" s="36"/>
      <c r="D5" s="37">
        <v>5</v>
      </c>
      <c r="E5" s="3" t="s">
        <v>4</v>
      </c>
      <c r="F5" s="4"/>
      <c r="G5" s="5"/>
      <c r="H5" s="23"/>
      <c r="I5" s="33">
        <v>1500</v>
      </c>
    </row>
    <row r="6" spans="1:9" s="6" customFormat="1" ht="26.1" hidden="1" customHeight="1" outlineLevel="1">
      <c r="A6" s="1"/>
      <c r="B6" s="2"/>
      <c r="C6" s="36"/>
      <c r="D6" s="37">
        <v>6</v>
      </c>
      <c r="E6" s="3" t="s">
        <v>5</v>
      </c>
      <c r="F6" s="4"/>
      <c r="G6" s="5"/>
      <c r="H6" s="23"/>
      <c r="I6" s="33">
        <v>3000</v>
      </c>
    </row>
    <row r="7" spans="1:9" s="6" customFormat="1" ht="26.1" hidden="1" customHeight="1" outlineLevel="1">
      <c r="A7" s="1"/>
      <c r="B7" s="2"/>
      <c r="C7" s="36"/>
      <c r="D7" s="37">
        <v>7</v>
      </c>
      <c r="E7" s="3" t="s">
        <v>6</v>
      </c>
      <c r="F7" s="4"/>
      <c r="G7" s="5"/>
      <c r="H7" s="23"/>
      <c r="I7" s="33">
        <v>5000</v>
      </c>
    </row>
    <row r="8" spans="1:9" s="6" customFormat="1" ht="26.1" hidden="1" customHeight="1" outlineLevel="1">
      <c r="A8" s="1"/>
      <c r="B8" s="2"/>
      <c r="C8" s="36"/>
      <c r="D8" s="37">
        <v>8</v>
      </c>
      <c r="E8" s="3" t="s">
        <v>7</v>
      </c>
      <c r="F8" s="4"/>
      <c r="G8" s="5"/>
      <c r="H8" s="23"/>
      <c r="I8" s="33">
        <v>10000</v>
      </c>
    </row>
    <row r="9" spans="1:9" s="6" customFormat="1" ht="26.1" hidden="1" customHeight="1" outlineLevel="1">
      <c r="A9" s="1"/>
      <c r="B9" s="2"/>
      <c r="C9" s="36"/>
      <c r="D9" s="37">
        <v>9</v>
      </c>
      <c r="E9" s="3" t="s">
        <v>9</v>
      </c>
      <c r="F9" s="4"/>
      <c r="G9" s="5"/>
      <c r="H9" s="23"/>
      <c r="I9" s="33" t="s">
        <v>8</v>
      </c>
    </row>
    <row r="10" spans="1:9" s="6" customFormat="1" ht="26.1" hidden="1" customHeight="1" outlineLevel="1">
      <c r="A10" s="1"/>
      <c r="B10" s="2"/>
      <c r="C10" s="36"/>
      <c r="D10" s="37">
        <v>10</v>
      </c>
      <c r="E10" s="3" t="s">
        <v>11</v>
      </c>
      <c r="F10" s="4"/>
      <c r="G10" s="5"/>
      <c r="H10" s="23"/>
      <c r="I10" s="33" t="s">
        <v>10</v>
      </c>
    </row>
    <row r="11" spans="1:9" s="6" customFormat="1" ht="26.1" hidden="1" customHeight="1" outlineLevel="1">
      <c r="A11" s="1"/>
      <c r="B11" s="2"/>
      <c r="C11" s="36"/>
      <c r="D11" s="37">
        <v>11</v>
      </c>
      <c r="E11" s="3" t="s">
        <v>13</v>
      </c>
      <c r="F11" s="4"/>
      <c r="G11" s="5"/>
      <c r="H11" s="23"/>
      <c r="I11" s="33" t="s">
        <v>12</v>
      </c>
    </row>
    <row r="12" spans="1:9" s="6" customFormat="1" ht="26.1" hidden="1" customHeight="1" outlineLevel="1">
      <c r="A12" s="1"/>
      <c r="B12" s="2"/>
      <c r="C12" s="38"/>
      <c r="D12" s="37">
        <v>12</v>
      </c>
      <c r="E12" s="3" t="s">
        <v>15</v>
      </c>
      <c r="F12" s="4"/>
      <c r="G12" s="5"/>
      <c r="H12" s="23"/>
      <c r="I12" s="33" t="s">
        <v>14</v>
      </c>
    </row>
    <row r="13" spans="1:9" s="6" customFormat="1" ht="26.1" hidden="1" customHeight="1" outlineLevel="1">
      <c r="A13" s="1"/>
      <c r="B13" s="2"/>
      <c r="C13" s="39"/>
      <c r="D13" s="37">
        <v>13</v>
      </c>
      <c r="E13" s="3" t="s">
        <v>17</v>
      </c>
      <c r="F13" s="4"/>
      <c r="G13" s="5"/>
      <c r="H13" s="23"/>
      <c r="I13" s="33" t="s">
        <v>16</v>
      </c>
    </row>
    <row r="14" spans="1:9" s="6" customFormat="1" ht="26.1" hidden="1" customHeight="1" outlineLevel="1">
      <c r="A14" s="1"/>
      <c r="B14" s="2"/>
      <c r="C14" s="36"/>
      <c r="D14" s="37">
        <v>14</v>
      </c>
      <c r="E14" s="3" t="s">
        <v>19</v>
      </c>
      <c r="F14" s="4"/>
      <c r="G14" s="5"/>
      <c r="H14" s="23"/>
      <c r="I14" s="33" t="s">
        <v>18</v>
      </c>
    </row>
    <row r="15" spans="1:9" s="6" customFormat="1" ht="26.1" hidden="1" customHeight="1" outlineLevel="1">
      <c r="A15" s="1"/>
      <c r="B15" s="2"/>
      <c r="C15" s="36"/>
      <c r="D15" s="37">
        <v>15</v>
      </c>
      <c r="E15" s="3" t="s">
        <v>21</v>
      </c>
      <c r="F15" s="4"/>
      <c r="G15" s="5"/>
      <c r="H15" s="23"/>
      <c r="I15" s="33" t="s">
        <v>20</v>
      </c>
    </row>
    <row r="16" spans="1:9" s="6" customFormat="1" ht="26.1" hidden="1" customHeight="1" outlineLevel="1">
      <c r="A16" s="1"/>
      <c r="B16" s="2"/>
      <c r="C16" s="36"/>
      <c r="D16" s="37">
        <v>16</v>
      </c>
      <c r="E16" s="3" t="s">
        <v>23</v>
      </c>
      <c r="F16" s="4"/>
      <c r="G16" s="5"/>
      <c r="H16" s="23"/>
      <c r="I16" s="33" t="s">
        <v>22</v>
      </c>
    </row>
    <row r="17" spans="1:9" s="6" customFormat="1" ht="26.1" hidden="1" customHeight="1" outlineLevel="1">
      <c r="A17" s="1"/>
      <c r="B17" s="2"/>
      <c r="C17" s="36"/>
      <c r="D17" s="37">
        <v>17</v>
      </c>
      <c r="E17" s="3" t="s">
        <v>25</v>
      </c>
      <c r="F17" s="4"/>
      <c r="G17" s="5"/>
      <c r="H17" s="23"/>
      <c r="I17" s="33" t="s">
        <v>24</v>
      </c>
    </row>
    <row r="18" spans="1:9" s="6" customFormat="1" ht="26.1" hidden="1" customHeight="1" outlineLevel="1">
      <c r="A18" s="1"/>
      <c r="B18" s="2"/>
      <c r="C18" s="36"/>
      <c r="D18" s="37">
        <v>18</v>
      </c>
      <c r="E18" s="3" t="s">
        <v>27</v>
      </c>
      <c r="F18" s="4"/>
      <c r="G18" s="5"/>
      <c r="H18" s="23"/>
      <c r="I18" s="33" t="s">
        <v>26</v>
      </c>
    </row>
    <row r="19" spans="1:9" s="6" customFormat="1" ht="26.1" hidden="1" customHeight="1" outlineLevel="1">
      <c r="A19" s="1"/>
      <c r="B19" s="2"/>
      <c r="C19" s="36"/>
      <c r="D19" s="37">
        <v>19</v>
      </c>
      <c r="E19" s="3" t="s">
        <v>29</v>
      </c>
      <c r="F19" s="4"/>
      <c r="G19" s="5"/>
      <c r="H19" s="23"/>
      <c r="I19" s="33" t="s">
        <v>28</v>
      </c>
    </row>
    <row r="20" spans="1:9" s="6" customFormat="1" ht="26.1" hidden="1" customHeight="1" outlineLevel="1">
      <c r="A20" s="1"/>
      <c r="B20" s="2"/>
      <c r="C20" s="36"/>
      <c r="D20" s="37">
        <v>20</v>
      </c>
      <c r="E20" s="3" t="s">
        <v>31</v>
      </c>
      <c r="F20" s="4"/>
      <c r="G20" s="5"/>
      <c r="H20" s="23"/>
      <c r="I20" s="33" t="s">
        <v>30</v>
      </c>
    </row>
    <row r="21" spans="1:9" s="6" customFormat="1" ht="26.1" hidden="1" customHeight="1" outlineLevel="1">
      <c r="A21" s="1"/>
      <c r="B21" s="2"/>
      <c r="C21" s="36"/>
      <c r="D21" s="37">
        <v>21</v>
      </c>
      <c r="E21" s="3" t="s">
        <v>33</v>
      </c>
      <c r="F21" s="4"/>
      <c r="G21" s="5"/>
      <c r="H21" s="23"/>
      <c r="I21" s="33" t="s">
        <v>32</v>
      </c>
    </row>
    <row r="22" spans="1:9" s="6" customFormat="1" ht="26.1" hidden="1" customHeight="1" outlineLevel="1">
      <c r="A22" s="1"/>
      <c r="B22" s="2"/>
      <c r="C22" s="36"/>
      <c r="D22" s="37">
        <v>22</v>
      </c>
      <c r="E22" s="3" t="s">
        <v>36</v>
      </c>
      <c r="F22" s="4"/>
      <c r="G22" s="5"/>
      <c r="H22" s="23"/>
      <c r="I22" s="33" t="s">
        <v>34</v>
      </c>
    </row>
    <row r="23" spans="1:9" s="6" customFormat="1" ht="26.1" hidden="1" customHeight="1" outlineLevel="1">
      <c r="A23" s="1"/>
      <c r="B23" s="2"/>
      <c r="C23" s="36"/>
      <c r="D23" s="37">
        <v>23</v>
      </c>
      <c r="E23" s="3" t="s">
        <v>38</v>
      </c>
      <c r="F23" s="4"/>
      <c r="G23" s="5"/>
      <c r="H23" s="23"/>
      <c r="I23" s="33" t="s">
        <v>35</v>
      </c>
    </row>
    <row r="24" spans="1:9" s="6" customFormat="1" ht="26.1" hidden="1" customHeight="1" outlineLevel="1">
      <c r="A24" s="1"/>
      <c r="B24" s="2"/>
      <c r="C24" s="36"/>
      <c r="D24" s="37">
        <v>24</v>
      </c>
      <c r="E24" s="3" t="s">
        <v>40</v>
      </c>
      <c r="F24" s="4"/>
      <c r="G24" s="5"/>
      <c r="H24" s="23"/>
      <c r="I24" s="33" t="s">
        <v>37</v>
      </c>
    </row>
    <row r="25" spans="1:9" s="6" customFormat="1" ht="26.1" hidden="1" customHeight="1" outlineLevel="1">
      <c r="A25" s="1"/>
      <c r="B25" s="2"/>
      <c r="C25" s="36"/>
      <c r="D25" s="37">
        <v>25</v>
      </c>
      <c r="E25" s="3" t="s">
        <v>42</v>
      </c>
      <c r="F25" s="4"/>
      <c r="G25" s="5"/>
      <c r="H25" s="23"/>
      <c r="I25" s="33" t="s">
        <v>39</v>
      </c>
    </row>
    <row r="26" spans="1:9" s="6" customFormat="1" ht="26.1" hidden="1" customHeight="1" outlineLevel="1">
      <c r="A26" s="1"/>
      <c r="B26" s="2"/>
      <c r="C26" s="36"/>
      <c r="D26" s="37">
        <v>26</v>
      </c>
      <c r="E26" s="3" t="s">
        <v>44</v>
      </c>
      <c r="F26" s="4"/>
      <c r="G26" s="5"/>
      <c r="H26" s="23"/>
      <c r="I26" s="33" t="s">
        <v>41</v>
      </c>
    </row>
    <row r="27" spans="1:9" s="6" customFormat="1" ht="26.1" hidden="1" customHeight="1" outlineLevel="1">
      <c r="A27" s="1"/>
      <c r="B27" s="2"/>
      <c r="C27" s="36"/>
      <c r="D27" s="37">
        <v>27</v>
      </c>
      <c r="E27" s="3" t="s">
        <v>46</v>
      </c>
      <c r="F27" s="4"/>
      <c r="G27" s="5"/>
      <c r="H27" s="23"/>
      <c r="I27" s="33" t="s">
        <v>43</v>
      </c>
    </row>
    <row r="28" spans="1:9" s="6" customFormat="1" ht="26.1" hidden="1" customHeight="1" outlineLevel="1">
      <c r="A28" s="1"/>
      <c r="B28" s="2"/>
      <c r="C28" s="36"/>
      <c r="D28" s="37">
        <v>28</v>
      </c>
      <c r="E28" s="3" t="s">
        <v>48</v>
      </c>
      <c r="F28" s="4"/>
      <c r="G28" s="5"/>
      <c r="H28" s="23"/>
      <c r="I28" s="33" t="s">
        <v>45</v>
      </c>
    </row>
    <row r="29" spans="1:9" s="6" customFormat="1" ht="26.1" hidden="1" customHeight="1" outlineLevel="1">
      <c r="A29" s="1"/>
      <c r="B29" s="2"/>
      <c r="C29" s="36"/>
      <c r="D29" s="37">
        <v>29</v>
      </c>
      <c r="E29" s="3" t="s">
        <v>50</v>
      </c>
      <c r="F29" s="4"/>
      <c r="G29" s="5"/>
      <c r="H29" s="23"/>
      <c r="I29" s="33" t="s">
        <v>47</v>
      </c>
    </row>
    <row r="30" spans="1:9" s="6" customFormat="1" ht="26.1" hidden="1" customHeight="1" outlineLevel="1">
      <c r="A30" s="1"/>
      <c r="B30" s="2"/>
      <c r="C30" s="36"/>
      <c r="D30" s="37">
        <v>30</v>
      </c>
      <c r="E30" s="3" t="s">
        <v>52</v>
      </c>
      <c r="F30" s="4"/>
      <c r="G30" s="5"/>
      <c r="H30" s="23"/>
      <c r="I30" s="33" t="s">
        <v>49</v>
      </c>
    </row>
    <row r="31" spans="1:9" s="6" customFormat="1" ht="26.1" hidden="1" customHeight="1" outlineLevel="1">
      <c r="A31" s="1"/>
      <c r="B31" s="2"/>
      <c r="C31" s="36"/>
      <c r="D31" s="37">
        <v>31</v>
      </c>
      <c r="E31" s="3" t="s">
        <v>54</v>
      </c>
      <c r="F31" s="4"/>
      <c r="G31" s="5"/>
      <c r="H31" s="23"/>
      <c r="I31" s="33" t="s">
        <v>55</v>
      </c>
    </row>
    <row r="32" spans="1:9" s="6" customFormat="1" ht="26.1" hidden="1" customHeight="1" outlineLevel="1">
      <c r="A32" s="1"/>
      <c r="B32" s="2"/>
      <c r="C32" s="36"/>
      <c r="D32" s="37">
        <v>32</v>
      </c>
      <c r="E32" s="3" t="s">
        <v>56</v>
      </c>
      <c r="F32" s="4"/>
      <c r="G32" s="5"/>
      <c r="H32" s="23"/>
      <c r="I32" s="33" t="s">
        <v>53</v>
      </c>
    </row>
    <row r="33" spans="1:9" s="6" customFormat="1" ht="26.1" hidden="1" customHeight="1" outlineLevel="1">
      <c r="A33" s="1"/>
      <c r="B33" s="2"/>
      <c r="C33" s="36"/>
      <c r="D33" s="37">
        <v>33</v>
      </c>
      <c r="E33" s="3" t="s">
        <v>57</v>
      </c>
      <c r="F33" s="4"/>
      <c r="G33" s="5"/>
      <c r="H33" s="23"/>
      <c r="I33" s="33" t="s">
        <v>51</v>
      </c>
    </row>
    <row r="34" spans="1:9" s="6" customFormat="1" ht="26.1" hidden="1" customHeight="1" outlineLevel="1">
      <c r="A34" s="1"/>
      <c r="B34" s="2"/>
      <c r="C34" s="36"/>
      <c r="D34" s="37">
        <v>34</v>
      </c>
      <c r="E34" s="3" t="s">
        <v>58</v>
      </c>
      <c r="F34" s="4"/>
      <c r="G34" s="5"/>
      <c r="H34" s="23"/>
      <c r="I34" s="34"/>
    </row>
    <row r="35" spans="1:9" s="6" customFormat="1" ht="26.1" hidden="1" customHeight="1" outlineLevel="1">
      <c r="A35" s="1"/>
      <c r="B35" s="2"/>
      <c r="C35" s="36"/>
      <c r="D35" s="37">
        <v>35</v>
      </c>
      <c r="E35" s="3" t="s">
        <v>59</v>
      </c>
      <c r="F35" s="4"/>
      <c r="G35" s="5"/>
      <c r="H35" s="23"/>
      <c r="I35" s="34"/>
    </row>
    <row r="36" spans="1:9" s="6" customFormat="1" ht="26.1" hidden="1" customHeight="1" outlineLevel="1">
      <c r="A36" s="1"/>
      <c r="B36" s="2"/>
      <c r="C36" s="36"/>
      <c r="D36" s="37">
        <v>36</v>
      </c>
      <c r="E36" s="3" t="s">
        <v>60</v>
      </c>
      <c r="F36" s="4"/>
      <c r="G36" s="5"/>
      <c r="H36" s="23"/>
      <c r="I36" s="34"/>
    </row>
    <row r="37" spans="1:9" s="6" customFormat="1" ht="26.1" hidden="1" customHeight="1" outlineLevel="1">
      <c r="A37" s="1"/>
      <c r="B37" s="2"/>
      <c r="C37" s="36"/>
      <c r="D37" s="37">
        <v>37</v>
      </c>
      <c r="E37" s="3" t="s">
        <v>61</v>
      </c>
      <c r="F37" s="4"/>
      <c r="G37" s="5"/>
      <c r="H37" s="23"/>
      <c r="I37" s="34"/>
    </row>
    <row r="38" spans="1:9" s="6" customFormat="1" ht="26.1" hidden="1" customHeight="1" outlineLevel="1">
      <c r="A38" s="1"/>
      <c r="B38" s="2"/>
      <c r="C38" s="36"/>
      <c r="D38" s="37">
        <v>38</v>
      </c>
      <c r="E38" s="3" t="s">
        <v>62</v>
      </c>
      <c r="F38" s="4"/>
      <c r="G38" s="5"/>
      <c r="H38" s="23"/>
      <c r="I38" s="34"/>
    </row>
    <row r="39" spans="1:9" s="6" customFormat="1" ht="26.1" hidden="1" customHeight="1" outlineLevel="1">
      <c r="A39" s="1"/>
      <c r="B39" s="2"/>
      <c r="C39" s="36"/>
      <c r="D39" s="37">
        <v>39</v>
      </c>
      <c r="E39" s="3" t="s">
        <v>63</v>
      </c>
      <c r="F39" s="4"/>
      <c r="G39" s="5"/>
      <c r="H39" s="23"/>
      <c r="I39" s="34"/>
    </row>
    <row r="40" spans="1:9" s="6" customFormat="1" ht="26.1" hidden="1" customHeight="1" outlineLevel="1">
      <c r="A40" s="1"/>
      <c r="B40" s="2"/>
      <c r="C40" s="36"/>
      <c r="D40" s="37">
        <v>40</v>
      </c>
      <c r="E40" s="3" t="s">
        <v>64</v>
      </c>
      <c r="F40" s="4"/>
      <c r="G40" s="5"/>
      <c r="H40" s="23"/>
      <c r="I40" s="34"/>
    </row>
    <row r="41" spans="1:9" s="6" customFormat="1" ht="26.1" hidden="1" customHeight="1" outlineLevel="1">
      <c r="A41" s="1"/>
      <c r="B41" s="2"/>
      <c r="C41" s="36"/>
      <c r="D41" s="37">
        <v>41</v>
      </c>
      <c r="E41" s="3" t="s">
        <v>65</v>
      </c>
      <c r="F41" s="4"/>
      <c r="G41" s="5"/>
      <c r="H41" s="23"/>
      <c r="I41" s="34"/>
    </row>
    <row r="42" spans="1:9" s="6" customFormat="1" ht="26.1" hidden="1" customHeight="1" outlineLevel="1">
      <c r="A42" s="1"/>
      <c r="B42" s="2"/>
      <c r="C42" s="36"/>
      <c r="D42" s="37">
        <v>42</v>
      </c>
      <c r="E42" s="3" t="s">
        <v>66</v>
      </c>
      <c r="F42" s="4"/>
      <c r="G42" s="5"/>
      <c r="H42" s="23"/>
      <c r="I42" s="34"/>
    </row>
    <row r="43" spans="1:9" s="6" customFormat="1" ht="26.1" hidden="1" customHeight="1" outlineLevel="1">
      <c r="A43" s="1"/>
      <c r="B43" s="2"/>
      <c r="C43" s="36"/>
      <c r="D43" s="37">
        <v>43</v>
      </c>
      <c r="E43" s="3" t="s">
        <v>67</v>
      </c>
      <c r="F43" s="4"/>
      <c r="G43" s="5"/>
      <c r="H43" s="23"/>
      <c r="I43" s="34"/>
    </row>
    <row r="44" spans="1:9" s="6" customFormat="1" ht="26.1" hidden="1" customHeight="1" outlineLevel="1">
      <c r="A44" s="1"/>
      <c r="B44" s="2"/>
      <c r="C44" s="36"/>
      <c r="D44" s="37">
        <v>44</v>
      </c>
      <c r="E44" s="3" t="s">
        <v>68</v>
      </c>
      <c r="F44" s="4"/>
      <c r="G44" s="5"/>
      <c r="H44" s="23"/>
      <c r="I44" s="34"/>
    </row>
    <row r="45" spans="1:9" s="6" customFormat="1" ht="26.1" hidden="1" customHeight="1" outlineLevel="1">
      <c r="A45" s="1"/>
      <c r="B45" s="2"/>
      <c r="C45" s="36"/>
      <c r="D45" s="37">
        <v>45</v>
      </c>
      <c r="E45" s="3" t="s">
        <v>69</v>
      </c>
      <c r="F45" s="4"/>
      <c r="G45" s="5"/>
      <c r="H45" s="23"/>
      <c r="I45" s="34"/>
    </row>
    <row r="46" spans="1:9" s="6" customFormat="1" ht="26.1" hidden="1" customHeight="1" outlineLevel="1">
      <c r="A46" s="1"/>
      <c r="B46" s="2"/>
      <c r="C46" s="36"/>
      <c r="D46" s="37">
        <v>46</v>
      </c>
      <c r="E46" s="3" t="s">
        <v>70</v>
      </c>
      <c r="F46" s="4"/>
      <c r="G46" s="5"/>
      <c r="H46" s="23"/>
      <c r="I46" s="34"/>
    </row>
    <row r="47" spans="1:9" s="6" customFormat="1" ht="26.1" hidden="1" customHeight="1" outlineLevel="1">
      <c r="A47" s="1"/>
      <c r="B47" s="2"/>
      <c r="C47" s="36"/>
      <c r="D47" s="37">
        <v>47</v>
      </c>
      <c r="E47" s="3" t="s">
        <v>71</v>
      </c>
      <c r="F47" s="4"/>
      <c r="G47" s="5"/>
      <c r="H47" s="23"/>
      <c r="I47" s="34"/>
    </row>
    <row r="48" spans="1:9" s="6" customFormat="1" ht="26.1" hidden="1" customHeight="1" outlineLevel="1">
      <c r="A48" s="1"/>
      <c r="B48" s="2"/>
      <c r="C48" s="36"/>
      <c r="D48" s="37">
        <v>48</v>
      </c>
      <c r="E48" s="3" t="s">
        <v>72</v>
      </c>
      <c r="F48" s="4"/>
      <c r="G48" s="5"/>
      <c r="H48" s="23"/>
      <c r="I48" s="34"/>
    </row>
    <row r="49" spans="1:9" s="6" customFormat="1" ht="26.1" hidden="1" customHeight="1" outlineLevel="1">
      <c r="A49" s="1"/>
      <c r="B49" s="2"/>
      <c r="C49" s="36"/>
      <c r="D49" s="37">
        <v>49</v>
      </c>
      <c r="E49" s="3" t="s">
        <v>73</v>
      </c>
      <c r="F49" s="4"/>
      <c r="G49" s="5"/>
      <c r="H49" s="23"/>
      <c r="I49" s="34"/>
    </row>
    <row r="50" spans="1:9" s="6" customFormat="1" ht="26.1" hidden="1" customHeight="1" outlineLevel="1">
      <c r="A50" s="1"/>
      <c r="B50" s="2"/>
      <c r="C50" s="36"/>
      <c r="D50" s="37">
        <v>50</v>
      </c>
      <c r="E50" s="3" t="s">
        <v>74</v>
      </c>
      <c r="F50" s="4"/>
      <c r="G50" s="5"/>
      <c r="H50" s="23"/>
      <c r="I50" s="34"/>
    </row>
    <row r="51" spans="1:9" s="6" customFormat="1" ht="26.1" hidden="1" customHeight="1" outlineLevel="1">
      <c r="A51" s="1"/>
      <c r="B51" s="2"/>
      <c r="C51" s="36"/>
      <c r="D51" s="37">
        <v>51</v>
      </c>
      <c r="E51" s="3" t="s">
        <v>75</v>
      </c>
      <c r="F51" s="4"/>
      <c r="G51" s="5"/>
      <c r="H51" s="23"/>
      <c r="I51" s="34"/>
    </row>
    <row r="52" spans="1:9" s="6" customFormat="1" ht="26.1" hidden="1" customHeight="1" outlineLevel="1">
      <c r="A52" s="1"/>
      <c r="B52" s="2"/>
      <c r="C52" s="36"/>
      <c r="D52" s="37">
        <v>52</v>
      </c>
      <c r="E52" s="3" t="s">
        <v>76</v>
      </c>
      <c r="F52" s="4"/>
      <c r="G52" s="5"/>
      <c r="H52" s="23"/>
      <c r="I52" s="34"/>
    </row>
    <row r="53" spans="1:9" s="6" customFormat="1" ht="26.1" hidden="1" customHeight="1" outlineLevel="1">
      <c r="A53" s="1"/>
      <c r="B53" s="2"/>
      <c r="C53" s="36"/>
      <c r="D53" s="37">
        <v>53</v>
      </c>
      <c r="E53" s="3" t="s">
        <v>77</v>
      </c>
      <c r="F53" s="4"/>
      <c r="G53" s="5"/>
      <c r="H53" s="23"/>
      <c r="I53" s="34"/>
    </row>
    <row r="54" spans="1:9" s="6" customFormat="1" ht="26.1" hidden="1" customHeight="1" outlineLevel="1">
      <c r="A54" s="1"/>
      <c r="B54" s="2"/>
      <c r="C54" s="36"/>
      <c r="D54" s="37">
        <v>54</v>
      </c>
      <c r="E54" s="3" t="s">
        <v>78</v>
      </c>
      <c r="F54" s="4"/>
      <c r="G54" s="5"/>
      <c r="H54" s="23"/>
      <c r="I54" s="34"/>
    </row>
    <row r="55" spans="1:9" s="6" customFormat="1" ht="26.1" hidden="1" customHeight="1" outlineLevel="1">
      <c r="A55" s="1"/>
      <c r="B55" s="2"/>
      <c r="C55" s="36"/>
      <c r="D55" s="37">
        <v>55</v>
      </c>
      <c r="E55" s="3" t="s">
        <v>79</v>
      </c>
      <c r="F55" s="4"/>
      <c r="G55" s="5"/>
      <c r="H55" s="23"/>
      <c r="I55" s="34"/>
    </row>
    <row r="56" spans="1:9" s="6" customFormat="1" ht="26.1" hidden="1" customHeight="1" outlineLevel="1">
      <c r="A56" s="1"/>
      <c r="B56" s="2"/>
      <c r="C56" s="36"/>
      <c r="D56" s="37">
        <v>56</v>
      </c>
      <c r="E56" s="3" t="s">
        <v>80</v>
      </c>
      <c r="F56" s="4"/>
      <c r="G56" s="5"/>
      <c r="H56" s="23"/>
      <c r="I56" s="34"/>
    </row>
    <row r="57" spans="1:9" s="6" customFormat="1" ht="26.1" hidden="1" customHeight="1" outlineLevel="1">
      <c r="A57" s="1"/>
      <c r="B57" s="2"/>
      <c r="C57" s="36"/>
      <c r="D57" s="37">
        <v>57</v>
      </c>
      <c r="E57" s="3" t="s">
        <v>81</v>
      </c>
      <c r="F57" s="4"/>
      <c r="G57" s="5"/>
      <c r="H57" s="23"/>
      <c r="I57" s="34"/>
    </row>
    <row r="58" spans="1:9" s="6" customFormat="1" ht="26.1" hidden="1" customHeight="1" outlineLevel="1">
      <c r="A58" s="1"/>
      <c r="B58" s="2"/>
      <c r="C58" s="36"/>
      <c r="D58" s="37">
        <v>58</v>
      </c>
      <c r="E58" s="3" t="s">
        <v>82</v>
      </c>
      <c r="F58" s="4"/>
      <c r="G58" s="5"/>
      <c r="H58" s="23"/>
      <c r="I58" s="34"/>
    </row>
    <row r="59" spans="1:9" s="6" customFormat="1" ht="26.1" hidden="1" customHeight="1" outlineLevel="1">
      <c r="A59" s="1"/>
      <c r="B59" s="2"/>
      <c r="C59" s="36"/>
      <c r="D59" s="37">
        <v>59</v>
      </c>
      <c r="E59" s="3" t="s">
        <v>83</v>
      </c>
      <c r="F59" s="4"/>
      <c r="G59" s="5"/>
      <c r="H59" s="23"/>
      <c r="I59" s="34"/>
    </row>
    <row r="60" spans="1:9" s="6" customFormat="1" ht="26.1" hidden="1" customHeight="1" outlineLevel="1">
      <c r="A60" s="1"/>
      <c r="B60" s="2"/>
      <c r="C60" s="36"/>
      <c r="D60" s="37">
        <v>60</v>
      </c>
      <c r="E60" s="3" t="s">
        <v>84</v>
      </c>
      <c r="F60" s="4"/>
      <c r="G60" s="5"/>
      <c r="H60" s="23"/>
      <c r="I60" s="34"/>
    </row>
    <row r="61" spans="1:9" s="6" customFormat="1" ht="26.1" hidden="1" customHeight="1" outlineLevel="1">
      <c r="A61" s="1"/>
      <c r="B61" s="2"/>
      <c r="C61" s="36"/>
      <c r="D61" s="37">
        <v>61</v>
      </c>
      <c r="E61" s="3" t="s">
        <v>85</v>
      </c>
      <c r="F61" s="4"/>
      <c r="G61" s="5"/>
      <c r="H61" s="23"/>
      <c r="I61" s="34"/>
    </row>
    <row r="62" spans="1:9" s="6" customFormat="1" ht="26.1" hidden="1" customHeight="1" outlineLevel="1">
      <c r="A62" s="1"/>
      <c r="B62" s="2"/>
      <c r="C62" s="36"/>
      <c r="D62" s="37">
        <v>62</v>
      </c>
      <c r="E62" s="3" t="s">
        <v>86</v>
      </c>
      <c r="F62" s="4"/>
      <c r="G62" s="5"/>
      <c r="H62" s="23"/>
      <c r="I62" s="34"/>
    </row>
    <row r="63" spans="1:9" s="6" customFormat="1" ht="26.1" hidden="1" customHeight="1" outlineLevel="1">
      <c r="A63" s="1"/>
      <c r="B63" s="2"/>
      <c r="C63" s="36"/>
      <c r="D63" s="37">
        <v>63</v>
      </c>
      <c r="E63" s="3" t="s">
        <v>87</v>
      </c>
      <c r="F63" s="4"/>
      <c r="G63" s="5"/>
      <c r="H63" s="23"/>
      <c r="I63" s="34"/>
    </row>
    <row r="64" spans="1:9" s="6" customFormat="1" ht="26.1" hidden="1" customHeight="1" outlineLevel="1">
      <c r="A64" s="1"/>
      <c r="B64" s="2"/>
      <c r="C64" s="36"/>
      <c r="D64" s="37">
        <v>64</v>
      </c>
      <c r="E64" s="3" t="s">
        <v>88</v>
      </c>
      <c r="F64" s="4"/>
      <c r="G64" s="5"/>
      <c r="H64" s="23"/>
      <c r="I64" s="34"/>
    </row>
    <row r="65" spans="1:9" s="6" customFormat="1" ht="26.1" hidden="1" customHeight="1" outlineLevel="1">
      <c r="A65" s="1"/>
      <c r="B65" s="2"/>
      <c r="C65" s="36"/>
      <c r="D65" s="37">
        <v>65</v>
      </c>
      <c r="E65" s="3" t="s">
        <v>89</v>
      </c>
      <c r="F65" s="4"/>
      <c r="G65" s="5"/>
      <c r="H65" s="23"/>
      <c r="I65" s="34"/>
    </row>
    <row r="66" spans="1:9" s="6" customFormat="1" ht="26.1" hidden="1" customHeight="1" outlineLevel="1">
      <c r="A66" s="1"/>
      <c r="B66" s="2"/>
      <c r="C66" s="36"/>
      <c r="D66" s="37">
        <v>66</v>
      </c>
      <c r="E66" s="3" t="s">
        <v>90</v>
      </c>
      <c r="F66" s="4"/>
      <c r="G66" s="5"/>
      <c r="H66" s="23"/>
      <c r="I66" s="34"/>
    </row>
    <row r="67" spans="1:9" s="6" customFormat="1" ht="26.1" hidden="1" customHeight="1" outlineLevel="1">
      <c r="A67" s="1"/>
      <c r="B67" s="2"/>
      <c r="C67" s="36"/>
      <c r="D67" s="37">
        <v>67</v>
      </c>
      <c r="E67" s="3" t="s">
        <v>91</v>
      </c>
      <c r="F67" s="4"/>
      <c r="G67" s="5"/>
      <c r="H67" s="23"/>
      <c r="I67" s="34"/>
    </row>
    <row r="68" spans="1:9" s="6" customFormat="1" ht="26.1" hidden="1" customHeight="1" outlineLevel="1">
      <c r="A68" s="1"/>
      <c r="B68" s="2"/>
      <c r="C68" s="36"/>
      <c r="D68" s="37">
        <v>68</v>
      </c>
      <c r="E68" s="3" t="s">
        <v>92</v>
      </c>
      <c r="F68" s="4"/>
      <c r="G68" s="5"/>
      <c r="H68" s="23"/>
      <c r="I68" s="34"/>
    </row>
    <row r="69" spans="1:9" s="6" customFormat="1" ht="26.1" hidden="1" customHeight="1" outlineLevel="1">
      <c r="A69" s="1"/>
      <c r="B69" s="2"/>
      <c r="C69" s="36"/>
      <c r="D69" s="37">
        <v>69</v>
      </c>
      <c r="E69" s="3" t="s">
        <v>93</v>
      </c>
      <c r="F69" s="4"/>
      <c r="G69" s="5"/>
      <c r="H69" s="23"/>
      <c r="I69" s="34"/>
    </row>
    <row r="70" spans="1:9" s="6" customFormat="1" ht="26.1" hidden="1" customHeight="1" outlineLevel="1">
      <c r="A70" s="1"/>
      <c r="B70" s="2"/>
      <c r="C70" s="36"/>
      <c r="D70" s="37">
        <v>70</v>
      </c>
      <c r="E70" s="3" t="s">
        <v>94</v>
      </c>
      <c r="F70" s="4"/>
      <c r="G70" s="5"/>
      <c r="H70" s="23"/>
      <c r="I70" s="34"/>
    </row>
    <row r="71" spans="1:9" s="6" customFormat="1" ht="26.1" hidden="1" customHeight="1" outlineLevel="1">
      <c r="A71" s="1"/>
      <c r="B71" s="2"/>
      <c r="C71" s="36"/>
      <c r="D71" s="37">
        <v>71</v>
      </c>
      <c r="E71" s="3" t="s">
        <v>95</v>
      </c>
      <c r="F71" s="4"/>
      <c r="G71" s="5"/>
      <c r="H71" s="23"/>
      <c r="I71" s="34"/>
    </row>
    <row r="72" spans="1:9" s="6" customFormat="1" ht="26.1" hidden="1" customHeight="1" outlineLevel="1">
      <c r="A72" s="1"/>
      <c r="B72" s="2"/>
      <c r="C72" s="36"/>
      <c r="D72" s="37">
        <v>72</v>
      </c>
      <c r="E72" s="3" t="s">
        <v>96</v>
      </c>
      <c r="F72" s="4"/>
      <c r="G72" s="5"/>
      <c r="H72" s="23"/>
      <c r="I72" s="34"/>
    </row>
    <row r="73" spans="1:9" s="6" customFormat="1" ht="26.1" hidden="1" customHeight="1" outlineLevel="1">
      <c r="A73" s="1"/>
      <c r="B73" s="2"/>
      <c r="C73" s="36"/>
      <c r="D73" s="37">
        <v>73</v>
      </c>
      <c r="E73" s="3" t="s">
        <v>97</v>
      </c>
      <c r="F73" s="4"/>
      <c r="G73" s="5"/>
      <c r="H73" s="23"/>
      <c r="I73" s="34"/>
    </row>
    <row r="74" spans="1:9" s="6" customFormat="1" ht="26.1" hidden="1" customHeight="1" outlineLevel="1">
      <c r="A74" s="1"/>
      <c r="B74" s="2"/>
      <c r="C74" s="36"/>
      <c r="D74" s="37">
        <v>74</v>
      </c>
      <c r="E74" s="3" t="s">
        <v>98</v>
      </c>
      <c r="F74" s="4"/>
      <c r="G74" s="5"/>
      <c r="H74" s="23"/>
      <c r="I74" s="34"/>
    </row>
    <row r="75" spans="1:9" s="6" customFormat="1" ht="26.1" hidden="1" customHeight="1" outlineLevel="1">
      <c r="A75" s="1"/>
      <c r="B75" s="2"/>
      <c r="C75" s="36"/>
      <c r="D75" s="37">
        <v>75</v>
      </c>
      <c r="E75" s="3" t="s">
        <v>99</v>
      </c>
      <c r="F75" s="4"/>
      <c r="G75" s="5"/>
      <c r="H75" s="23"/>
      <c r="I75" s="34"/>
    </row>
    <row r="76" spans="1:9" s="6" customFormat="1" ht="26.1" hidden="1" customHeight="1" outlineLevel="1">
      <c r="A76" s="1"/>
      <c r="B76" s="2"/>
      <c r="C76" s="36"/>
      <c r="D76" s="37">
        <v>76</v>
      </c>
      <c r="E76" s="3" t="s">
        <v>100</v>
      </c>
      <c r="F76" s="4"/>
      <c r="G76" s="5"/>
      <c r="H76" s="23"/>
      <c r="I76" s="34"/>
    </row>
    <row r="77" spans="1:9" s="6" customFormat="1" ht="26.1" hidden="1" customHeight="1" outlineLevel="1">
      <c r="A77" s="1"/>
      <c r="B77" s="2"/>
      <c r="C77" s="36"/>
      <c r="D77" s="37">
        <v>77</v>
      </c>
      <c r="E77" s="3" t="s">
        <v>101</v>
      </c>
      <c r="F77" s="4"/>
      <c r="G77" s="5"/>
      <c r="H77" s="23"/>
      <c r="I77" s="34"/>
    </row>
    <row r="78" spans="1:9" s="6" customFormat="1" ht="26.1" hidden="1" customHeight="1" outlineLevel="1">
      <c r="A78" s="1"/>
      <c r="B78" s="2"/>
      <c r="C78" s="36"/>
      <c r="D78" s="37">
        <v>78</v>
      </c>
      <c r="E78" s="3" t="s">
        <v>102</v>
      </c>
      <c r="F78" s="4"/>
      <c r="G78" s="5"/>
      <c r="H78" s="23"/>
      <c r="I78" s="34"/>
    </row>
    <row r="79" spans="1:9" s="6" customFormat="1" ht="26.1" hidden="1" customHeight="1" outlineLevel="1">
      <c r="A79" s="1"/>
      <c r="B79" s="2"/>
      <c r="C79" s="36"/>
      <c r="D79" s="37">
        <v>79</v>
      </c>
      <c r="E79" s="3" t="s">
        <v>103</v>
      </c>
      <c r="F79" s="4"/>
      <c r="G79" s="5"/>
      <c r="H79" s="23"/>
      <c r="I79" s="34"/>
    </row>
    <row r="80" spans="1:9" s="6" customFormat="1" ht="26.1" hidden="1" customHeight="1" outlineLevel="1">
      <c r="A80" s="1"/>
      <c r="B80" s="2"/>
      <c r="C80" s="36"/>
      <c r="D80" s="37">
        <v>80</v>
      </c>
      <c r="E80" s="3" t="s">
        <v>104</v>
      </c>
      <c r="F80" s="4"/>
      <c r="G80" s="5"/>
      <c r="H80" s="23"/>
      <c r="I80" s="34"/>
    </row>
    <row r="81" spans="1:9" s="6" customFormat="1" ht="26.1" hidden="1" customHeight="1" outlineLevel="1">
      <c r="A81" s="1"/>
      <c r="B81" s="2"/>
      <c r="C81" s="36"/>
      <c r="D81" s="37">
        <v>81</v>
      </c>
      <c r="E81" s="3" t="s">
        <v>105</v>
      </c>
      <c r="F81" s="4"/>
      <c r="G81" s="5"/>
      <c r="H81" s="23"/>
      <c r="I81" s="34"/>
    </row>
    <row r="82" spans="1:9" s="6" customFormat="1" ht="26.1" hidden="1" customHeight="1" outlineLevel="1">
      <c r="A82" s="1"/>
      <c r="B82" s="2"/>
      <c r="C82" s="36"/>
      <c r="D82" s="37">
        <v>82</v>
      </c>
      <c r="E82" s="3" t="s">
        <v>106</v>
      </c>
      <c r="F82" s="4"/>
      <c r="G82" s="5"/>
      <c r="H82" s="23"/>
      <c r="I82" s="34"/>
    </row>
    <row r="83" spans="1:9" s="6" customFormat="1" ht="26.1" hidden="1" customHeight="1" outlineLevel="1">
      <c r="A83" s="1"/>
      <c r="B83" s="2"/>
      <c r="C83" s="36"/>
      <c r="D83" s="37">
        <v>83</v>
      </c>
      <c r="E83" s="3" t="s">
        <v>107</v>
      </c>
      <c r="F83" s="4"/>
      <c r="G83" s="5"/>
      <c r="H83" s="23"/>
      <c r="I83" s="34"/>
    </row>
    <row r="84" spans="1:9" s="6" customFormat="1" ht="26.1" hidden="1" customHeight="1" outlineLevel="1">
      <c r="A84" s="1"/>
      <c r="B84" s="2"/>
      <c r="C84" s="36"/>
      <c r="D84" s="37">
        <v>84</v>
      </c>
      <c r="E84" s="3" t="s">
        <v>108</v>
      </c>
      <c r="F84" s="4"/>
      <c r="G84" s="5"/>
      <c r="H84" s="23"/>
      <c r="I84" s="34"/>
    </row>
    <row r="85" spans="1:9" s="6" customFormat="1" ht="26.1" hidden="1" customHeight="1" outlineLevel="1">
      <c r="A85" s="1"/>
      <c r="B85" s="2"/>
      <c r="C85" s="36"/>
      <c r="D85" s="37">
        <v>85</v>
      </c>
      <c r="E85" s="3" t="s">
        <v>109</v>
      </c>
      <c r="F85" s="4"/>
      <c r="G85" s="5"/>
      <c r="H85" s="23"/>
      <c r="I85" s="34"/>
    </row>
    <row r="86" spans="1:9" s="6" customFormat="1" ht="26.1" hidden="1" customHeight="1" outlineLevel="1">
      <c r="A86" s="1"/>
      <c r="B86" s="2"/>
      <c r="C86" s="36"/>
      <c r="D86" s="37">
        <v>86</v>
      </c>
      <c r="E86" s="3" t="s">
        <v>110</v>
      </c>
      <c r="F86" s="4"/>
      <c r="G86" s="5"/>
      <c r="H86" s="23"/>
      <c r="I86" s="34"/>
    </row>
    <row r="87" spans="1:9" s="6" customFormat="1" ht="26.1" hidden="1" customHeight="1" outlineLevel="1">
      <c r="A87" s="1"/>
      <c r="B87" s="2"/>
      <c r="C87" s="36"/>
      <c r="D87" s="37">
        <v>87</v>
      </c>
      <c r="E87" s="3" t="s">
        <v>111</v>
      </c>
      <c r="F87" s="4"/>
      <c r="G87" s="5"/>
      <c r="H87" s="23"/>
      <c r="I87" s="34"/>
    </row>
    <row r="88" spans="1:9" s="6" customFormat="1" ht="26.1" hidden="1" customHeight="1" outlineLevel="1">
      <c r="A88" s="1"/>
      <c r="B88" s="2"/>
      <c r="C88" s="36"/>
      <c r="D88" s="37"/>
      <c r="E88" s="10"/>
      <c r="F88" s="4"/>
      <c r="G88" s="5"/>
      <c r="H88" s="23"/>
      <c r="I88" s="34"/>
    </row>
    <row r="89" spans="1:9" s="6" customFormat="1" ht="26.1" hidden="1" customHeight="1" outlineLevel="1">
      <c r="A89" s="1"/>
      <c r="B89" s="7"/>
      <c r="C89" s="36"/>
      <c r="D89" s="37"/>
      <c r="E89" s="10"/>
      <c r="F89" s="4"/>
      <c r="G89" s="5"/>
      <c r="H89" s="23"/>
      <c r="I89" s="34"/>
    </row>
    <row r="90" spans="1:9" s="6" customFormat="1" ht="26.1" hidden="1" customHeight="1" outlineLevel="1">
      <c r="A90" s="1"/>
      <c r="B90" s="7"/>
      <c r="C90" s="36"/>
      <c r="D90" s="37"/>
      <c r="E90" s="10"/>
      <c r="F90" s="4"/>
      <c r="G90" s="5"/>
      <c r="H90" s="23"/>
      <c r="I90" s="34"/>
    </row>
    <row r="91" spans="1:9" s="6" customFormat="1" ht="18.75" hidden="1" customHeight="1" outlineLevel="1">
      <c r="A91" s="1"/>
      <c r="B91" s="7"/>
      <c r="C91" s="36"/>
      <c r="D91" s="40"/>
      <c r="E91" s="10"/>
      <c r="F91" s="4"/>
      <c r="G91" s="5"/>
      <c r="H91" s="23"/>
      <c r="I91" s="34"/>
    </row>
    <row r="92" spans="1:9" s="6" customFormat="1" ht="18.75" hidden="1" customHeight="1" outlineLevel="1">
      <c r="A92" s="1"/>
      <c r="B92" s="9"/>
      <c r="C92" s="36"/>
      <c r="D92" s="40"/>
      <c r="E92" s="10"/>
      <c r="F92" s="4"/>
      <c r="G92" s="5"/>
      <c r="H92" s="23"/>
      <c r="I92" s="34"/>
    </row>
    <row r="93" spans="1:9" s="6" customFormat="1" ht="18.75" hidden="1" customHeight="1" outlineLevel="1">
      <c r="A93" s="1"/>
      <c r="B93" s="9"/>
      <c r="C93" s="36"/>
      <c r="D93" s="40"/>
      <c r="E93" s="10"/>
      <c r="F93" s="4"/>
      <c r="G93" s="5"/>
      <c r="H93" s="23"/>
      <c r="I93" s="34"/>
    </row>
    <row r="94" spans="1:9" s="6" customFormat="1" ht="26.1" hidden="1" customHeight="1" outlineLevel="1">
      <c r="A94" s="1"/>
      <c r="B94" s="9"/>
      <c r="C94" s="36"/>
      <c r="D94" s="40"/>
      <c r="E94" s="8"/>
      <c r="F94" s="4"/>
      <c r="G94" s="5"/>
      <c r="H94" s="23"/>
      <c r="I94" s="34"/>
    </row>
    <row r="95" spans="1:9" s="6" customFormat="1" ht="26.1" hidden="1" customHeight="1" outlineLevel="1">
      <c r="A95" s="1"/>
      <c r="B95" s="9"/>
      <c r="C95" s="36"/>
      <c r="D95" s="40"/>
      <c r="E95" s="8"/>
      <c r="F95" s="4"/>
      <c r="G95" s="5"/>
      <c r="H95" s="23"/>
      <c r="I95" s="34"/>
    </row>
    <row r="96" spans="1:9" s="6" customFormat="1" ht="26.1" hidden="1" customHeight="1" outlineLevel="1">
      <c r="A96" s="1"/>
      <c r="B96" s="9"/>
      <c r="C96" s="36"/>
      <c r="D96" s="40"/>
      <c r="E96" s="8"/>
      <c r="F96" s="4"/>
      <c r="G96" s="5"/>
      <c r="H96" s="23"/>
      <c r="I96" s="34"/>
    </row>
    <row r="97" spans="1:9" s="6" customFormat="1" ht="26.1" hidden="1" customHeight="1" outlineLevel="1">
      <c r="A97" s="1"/>
      <c r="B97" s="9"/>
      <c r="C97" s="36"/>
      <c r="D97" s="40"/>
      <c r="E97" s="8"/>
      <c r="F97" s="4"/>
      <c r="G97" s="5"/>
      <c r="H97" s="23"/>
      <c r="I97" s="34"/>
    </row>
    <row r="98" spans="1:9" s="6" customFormat="1" ht="15" customHeight="1" collapsed="1" thickBot="1">
      <c r="A98" s="123"/>
      <c r="B98" s="123"/>
      <c r="C98" s="135" t="s">
        <v>150</v>
      </c>
      <c r="D98" s="41"/>
      <c r="E98" s="123"/>
      <c r="F98" s="45"/>
      <c r="G98" s="32"/>
      <c r="H98" s="141"/>
      <c r="I98" s="35"/>
    </row>
    <row r="99" spans="1:9" s="17" customFormat="1" ht="27" customHeight="1" thickBot="1">
      <c r="A99" s="11" t="s">
        <v>112</v>
      </c>
      <c r="B99" s="12" t="s">
        <v>113</v>
      </c>
      <c r="C99" s="13" t="s">
        <v>114</v>
      </c>
      <c r="D99" s="14" t="s">
        <v>115</v>
      </c>
      <c r="E99" s="15" t="s">
        <v>116</v>
      </c>
      <c r="F99" s="16" t="s">
        <v>117</v>
      </c>
      <c r="G99" s="16" t="s">
        <v>118</v>
      </c>
      <c r="H99" s="13" t="s">
        <v>120</v>
      </c>
      <c r="I99" s="136" t="s">
        <v>119</v>
      </c>
    </row>
    <row r="100" spans="1:9" s="17" customFormat="1" ht="11.25" customHeight="1">
      <c r="A100" s="25"/>
      <c r="B100" s="26"/>
      <c r="C100" s="30"/>
      <c r="D100" s="42"/>
      <c r="E100" s="27"/>
      <c r="F100" s="28"/>
      <c r="G100" s="29"/>
      <c r="H100" s="30"/>
      <c r="I100" s="137"/>
    </row>
    <row r="101" spans="1:9" s="148" customFormat="1" ht="24.95" customHeight="1">
      <c r="A101" s="142">
        <v>405</v>
      </c>
      <c r="B101" s="143" t="s">
        <v>151</v>
      </c>
      <c r="C101" s="144" t="s">
        <v>166</v>
      </c>
      <c r="D101" s="145" t="s">
        <v>152</v>
      </c>
      <c r="E101" s="143" t="s">
        <v>147</v>
      </c>
      <c r="F101" s="143" t="s">
        <v>148</v>
      </c>
      <c r="G101" s="143" t="s">
        <v>162</v>
      </c>
      <c r="H101" s="146"/>
      <c r="I101" s="147">
        <v>60</v>
      </c>
    </row>
    <row r="102" spans="1:9" s="148" customFormat="1" ht="24.95" customHeight="1">
      <c r="A102" s="142">
        <v>314</v>
      </c>
      <c r="B102" s="143" t="s">
        <v>153</v>
      </c>
      <c r="C102" s="144" t="s">
        <v>167</v>
      </c>
      <c r="D102" s="145" t="s">
        <v>152</v>
      </c>
      <c r="E102" s="143" t="s">
        <v>147</v>
      </c>
      <c r="F102" s="143" t="s">
        <v>148</v>
      </c>
      <c r="G102" s="143" t="s">
        <v>161</v>
      </c>
      <c r="H102" s="146"/>
      <c r="I102" s="147" t="s">
        <v>163</v>
      </c>
    </row>
    <row r="103" spans="1:9" s="18" customFormat="1" ht="24.95" customHeight="1">
      <c r="A103" s="118"/>
      <c r="B103" s="124"/>
      <c r="C103" s="125"/>
      <c r="D103" s="126"/>
      <c r="E103" s="124"/>
      <c r="F103" s="124"/>
      <c r="G103" s="124"/>
      <c r="H103" s="127"/>
      <c r="I103" s="138"/>
    </row>
    <row r="104" spans="1:9" s="18" customFormat="1" ht="24.95" customHeight="1">
      <c r="A104" s="118"/>
      <c r="B104" s="124"/>
      <c r="C104" s="125"/>
      <c r="D104" s="126"/>
      <c r="E104" s="124"/>
      <c r="F104" s="124"/>
      <c r="G104" s="124"/>
      <c r="H104" s="127"/>
      <c r="I104" s="138"/>
    </row>
    <row r="105" spans="1:9" s="18" customFormat="1" ht="24.95" customHeight="1">
      <c r="A105" s="118"/>
      <c r="B105" s="124"/>
      <c r="C105" s="125"/>
      <c r="D105" s="126"/>
      <c r="E105" s="124"/>
      <c r="F105" s="124"/>
      <c r="G105" s="124"/>
      <c r="H105" s="127"/>
      <c r="I105" s="138"/>
    </row>
    <row r="106" spans="1:9" s="18" customFormat="1" ht="24.95" customHeight="1">
      <c r="A106" s="118"/>
      <c r="B106" s="124"/>
      <c r="C106" s="125"/>
      <c r="D106" s="126"/>
      <c r="E106" s="124"/>
      <c r="F106" s="124"/>
      <c r="G106" s="124"/>
      <c r="H106" s="127"/>
      <c r="I106" s="138"/>
    </row>
    <row r="107" spans="1:9" s="18" customFormat="1" ht="24.95" customHeight="1">
      <c r="A107" s="118"/>
      <c r="B107" s="124"/>
      <c r="C107" s="125"/>
      <c r="D107" s="126"/>
      <c r="E107" s="124"/>
      <c r="F107" s="124"/>
      <c r="G107" s="124"/>
      <c r="H107" s="127"/>
      <c r="I107" s="138"/>
    </row>
    <row r="108" spans="1:9" s="18" customFormat="1" ht="24.95" customHeight="1">
      <c r="A108" s="118"/>
      <c r="B108" s="124"/>
      <c r="C108" s="125"/>
      <c r="D108" s="126"/>
      <c r="E108" s="124"/>
      <c r="F108" s="124"/>
      <c r="G108" s="124"/>
      <c r="H108" s="127"/>
      <c r="I108" s="138"/>
    </row>
    <row r="109" spans="1:9" s="18" customFormat="1" ht="24.95" customHeight="1">
      <c r="A109" s="118"/>
      <c r="B109" s="124"/>
      <c r="C109" s="125"/>
      <c r="D109" s="126"/>
      <c r="E109" s="124"/>
      <c r="F109" s="124"/>
      <c r="G109" s="124"/>
      <c r="H109" s="127"/>
      <c r="I109" s="138"/>
    </row>
    <row r="110" spans="1:9" s="18" customFormat="1" ht="24.95" customHeight="1">
      <c r="A110" s="118"/>
      <c r="B110" s="124"/>
      <c r="C110" s="125"/>
      <c r="D110" s="126"/>
      <c r="E110" s="124"/>
      <c r="F110" s="124"/>
      <c r="G110" s="124"/>
      <c r="H110" s="127"/>
      <c r="I110" s="138"/>
    </row>
    <row r="111" spans="1:9" s="18" customFormat="1" ht="24.95" customHeight="1">
      <c r="A111" s="118"/>
      <c r="B111" s="124"/>
      <c r="C111" s="125"/>
      <c r="D111" s="126"/>
      <c r="E111" s="124"/>
      <c r="F111" s="124"/>
      <c r="G111" s="124"/>
      <c r="H111" s="127"/>
      <c r="I111" s="138"/>
    </row>
    <row r="112" spans="1:9" s="18" customFormat="1" ht="24.95" customHeight="1">
      <c r="A112" s="118"/>
      <c r="B112" s="124"/>
      <c r="C112" s="125"/>
      <c r="D112" s="126"/>
      <c r="E112" s="124"/>
      <c r="F112" s="124"/>
      <c r="G112" s="124"/>
      <c r="H112" s="127"/>
      <c r="I112" s="138"/>
    </row>
    <row r="113" spans="1:9" s="18" customFormat="1" ht="24.95" customHeight="1">
      <c r="A113" s="118"/>
      <c r="B113" s="124"/>
      <c r="C113" s="125"/>
      <c r="D113" s="126"/>
      <c r="E113" s="124"/>
      <c r="F113" s="124"/>
      <c r="G113" s="124"/>
      <c r="H113" s="127"/>
      <c r="I113" s="138"/>
    </row>
    <row r="114" spans="1:9" s="18" customFormat="1" ht="24.95" customHeight="1">
      <c r="A114" s="118"/>
      <c r="B114" s="124"/>
      <c r="C114" s="125"/>
      <c r="D114" s="126"/>
      <c r="E114" s="124"/>
      <c r="F114" s="124"/>
      <c r="G114" s="124"/>
      <c r="H114" s="127"/>
      <c r="I114" s="138"/>
    </row>
    <row r="115" spans="1:9" s="18" customFormat="1" ht="24.95" customHeight="1">
      <c r="A115" s="118"/>
      <c r="B115" s="124"/>
      <c r="C115" s="125"/>
      <c r="D115" s="126"/>
      <c r="E115" s="124"/>
      <c r="F115" s="124"/>
      <c r="G115" s="124"/>
      <c r="H115" s="127"/>
      <c r="I115" s="138"/>
    </row>
    <row r="116" spans="1:9" s="18" customFormat="1" ht="24.95" customHeight="1">
      <c r="A116" s="118"/>
      <c r="B116" s="124"/>
      <c r="C116" s="125"/>
      <c r="D116" s="126"/>
      <c r="E116" s="124"/>
      <c r="F116" s="124"/>
      <c r="G116" s="124"/>
      <c r="H116" s="127"/>
      <c r="I116" s="138"/>
    </row>
    <row r="117" spans="1:9" s="18" customFormat="1" ht="24.95" customHeight="1">
      <c r="A117" s="118"/>
      <c r="B117" s="124"/>
      <c r="C117" s="125"/>
      <c r="D117" s="126"/>
      <c r="E117" s="124"/>
      <c r="F117" s="124"/>
      <c r="G117" s="124"/>
      <c r="H117" s="127"/>
      <c r="I117" s="138"/>
    </row>
    <row r="118" spans="1:9" s="18" customFormat="1" ht="24.95" customHeight="1">
      <c r="A118" s="118"/>
      <c r="B118" s="124"/>
      <c r="C118" s="125"/>
      <c r="D118" s="126"/>
      <c r="E118" s="124"/>
      <c r="F118" s="124"/>
      <c r="G118" s="124"/>
      <c r="H118" s="127"/>
      <c r="I118" s="138"/>
    </row>
    <row r="119" spans="1:9" s="18" customFormat="1" ht="24.95" customHeight="1">
      <c r="A119" s="118"/>
      <c r="B119" s="124"/>
      <c r="C119" s="125"/>
      <c r="D119" s="126"/>
      <c r="E119" s="124"/>
      <c r="F119" s="124"/>
      <c r="G119" s="124"/>
      <c r="H119" s="127"/>
      <c r="I119" s="138"/>
    </row>
    <row r="120" spans="1:9" s="18" customFormat="1" ht="24.95" customHeight="1">
      <c r="A120" s="118"/>
      <c r="B120" s="124"/>
      <c r="C120" s="125"/>
      <c r="D120" s="126"/>
      <c r="E120" s="124"/>
      <c r="F120" s="124"/>
      <c r="G120" s="124"/>
      <c r="H120" s="127"/>
      <c r="I120" s="138"/>
    </row>
    <row r="121" spans="1:9" s="18" customFormat="1" ht="24.95" customHeight="1">
      <c r="A121" s="118"/>
      <c r="B121" s="124"/>
      <c r="C121" s="125"/>
      <c r="D121" s="126"/>
      <c r="E121" s="124"/>
      <c r="F121" s="124"/>
      <c r="G121" s="124"/>
      <c r="H121" s="127"/>
      <c r="I121" s="138"/>
    </row>
    <row r="122" spans="1:9" s="18" customFormat="1" ht="24.95" customHeight="1">
      <c r="A122" s="118"/>
      <c r="B122" s="124"/>
      <c r="C122" s="125"/>
      <c r="D122" s="126"/>
      <c r="E122" s="124"/>
      <c r="F122" s="124"/>
      <c r="G122" s="124"/>
      <c r="H122" s="127"/>
      <c r="I122" s="138"/>
    </row>
    <row r="123" spans="1:9" s="18" customFormat="1" ht="24.95" customHeight="1">
      <c r="A123" s="118"/>
      <c r="B123" s="124"/>
      <c r="C123" s="125"/>
      <c r="D123" s="126"/>
      <c r="E123" s="124"/>
      <c r="F123" s="124"/>
      <c r="G123" s="124"/>
      <c r="H123" s="127"/>
      <c r="I123" s="138"/>
    </row>
    <row r="124" spans="1:9" s="18" customFormat="1" ht="24.95" customHeight="1">
      <c r="A124" s="118"/>
      <c r="B124" s="124"/>
      <c r="C124" s="125"/>
      <c r="D124" s="126"/>
      <c r="E124" s="124"/>
      <c r="F124" s="124"/>
      <c r="G124" s="124"/>
      <c r="H124" s="127"/>
      <c r="I124" s="138"/>
    </row>
    <row r="125" spans="1:9" s="18" customFormat="1" ht="24.95" customHeight="1">
      <c r="A125" s="118"/>
      <c r="B125" s="124"/>
      <c r="C125" s="125"/>
      <c r="D125" s="126"/>
      <c r="E125" s="124"/>
      <c r="F125" s="124"/>
      <c r="G125" s="124"/>
      <c r="H125" s="127"/>
      <c r="I125" s="138"/>
    </row>
    <row r="126" spans="1:9" s="18" customFormat="1" ht="24.95" customHeight="1">
      <c r="A126" s="118"/>
      <c r="B126" s="124"/>
      <c r="C126" s="125"/>
      <c r="D126" s="126"/>
      <c r="E126" s="124"/>
      <c r="F126" s="124"/>
      <c r="G126" s="124"/>
      <c r="H126" s="127"/>
      <c r="I126" s="138"/>
    </row>
    <row r="127" spans="1:9" s="18" customFormat="1" ht="24.95" customHeight="1">
      <c r="A127" s="118"/>
      <c r="B127" s="124"/>
      <c r="C127" s="125"/>
      <c r="D127" s="126"/>
      <c r="E127" s="124"/>
      <c r="F127" s="124"/>
      <c r="G127" s="124"/>
      <c r="H127" s="127"/>
      <c r="I127" s="138"/>
    </row>
    <row r="128" spans="1:9" s="18" customFormat="1" ht="24.95" customHeight="1">
      <c r="A128" s="118"/>
      <c r="B128" s="124"/>
      <c r="C128" s="125"/>
      <c r="D128" s="126"/>
      <c r="E128" s="124"/>
      <c r="F128" s="124"/>
      <c r="G128" s="124"/>
      <c r="H128" s="127"/>
      <c r="I128" s="138"/>
    </row>
    <row r="129" spans="1:9" s="18" customFormat="1" ht="24.95" customHeight="1">
      <c r="A129" s="118"/>
      <c r="B129" s="124"/>
      <c r="C129" s="125"/>
      <c r="D129" s="126"/>
      <c r="E129" s="124"/>
      <c r="F129" s="124"/>
      <c r="G129" s="124"/>
      <c r="H129" s="127"/>
      <c r="I129" s="138"/>
    </row>
    <row r="130" spans="1:9" s="18" customFormat="1" ht="24.95" customHeight="1">
      <c r="A130" s="118"/>
      <c r="B130" s="124"/>
      <c r="C130" s="125"/>
      <c r="D130" s="126"/>
      <c r="E130" s="124"/>
      <c r="F130" s="124"/>
      <c r="G130" s="124"/>
      <c r="H130" s="127"/>
      <c r="I130" s="138"/>
    </row>
    <row r="131" spans="1:9" s="18" customFormat="1" ht="24.95" customHeight="1">
      <c r="A131" s="118"/>
      <c r="B131" s="124"/>
      <c r="C131" s="125"/>
      <c r="D131" s="126"/>
      <c r="E131" s="124"/>
      <c r="F131" s="124"/>
      <c r="G131" s="124"/>
      <c r="H131" s="127"/>
      <c r="I131" s="138"/>
    </row>
    <row r="132" spans="1:9" s="18" customFormat="1" ht="24.95" customHeight="1">
      <c r="A132" s="118"/>
      <c r="B132" s="124"/>
      <c r="C132" s="125"/>
      <c r="D132" s="126"/>
      <c r="E132" s="124"/>
      <c r="F132" s="124"/>
      <c r="G132" s="124"/>
      <c r="H132" s="127"/>
      <c r="I132" s="138"/>
    </row>
    <row r="133" spans="1:9" s="18" customFormat="1" ht="24.95" customHeight="1">
      <c r="A133" s="118"/>
      <c r="B133" s="124"/>
      <c r="C133" s="125"/>
      <c r="D133" s="126"/>
      <c r="E133" s="124"/>
      <c r="F133" s="124"/>
      <c r="G133" s="124"/>
      <c r="H133" s="127"/>
      <c r="I133" s="138"/>
    </row>
    <row r="134" spans="1:9" s="18" customFormat="1" ht="24.95" customHeight="1">
      <c r="A134" s="118"/>
      <c r="B134" s="124"/>
      <c r="C134" s="125"/>
      <c r="D134" s="126"/>
      <c r="E134" s="124"/>
      <c r="F134" s="124"/>
      <c r="G134" s="124"/>
      <c r="H134" s="127"/>
      <c r="I134" s="138"/>
    </row>
    <row r="135" spans="1:9" s="18" customFormat="1" ht="24.95" customHeight="1">
      <c r="A135" s="118"/>
      <c r="B135" s="124"/>
      <c r="C135" s="125"/>
      <c r="D135" s="126"/>
      <c r="E135" s="124"/>
      <c r="F135" s="124"/>
      <c r="G135" s="124"/>
      <c r="H135" s="127"/>
      <c r="I135" s="138"/>
    </row>
    <row r="136" spans="1:9" s="18" customFormat="1" ht="24.95" customHeight="1">
      <c r="A136" s="118"/>
      <c r="B136" s="124"/>
      <c r="C136" s="125"/>
      <c r="D136" s="126"/>
      <c r="E136" s="124"/>
      <c r="F136" s="124"/>
      <c r="G136" s="124"/>
      <c r="H136" s="127"/>
      <c r="I136" s="138"/>
    </row>
    <row r="137" spans="1:9" s="18" customFormat="1" ht="24.95" customHeight="1">
      <c r="A137" s="118"/>
      <c r="B137" s="124"/>
      <c r="C137" s="125"/>
      <c r="D137" s="126"/>
      <c r="E137" s="124"/>
      <c r="F137" s="124"/>
      <c r="G137" s="124"/>
      <c r="H137" s="127"/>
      <c r="I137" s="138"/>
    </row>
    <row r="138" spans="1:9" s="18" customFormat="1" ht="24.95" customHeight="1">
      <c r="A138" s="118"/>
      <c r="B138" s="124"/>
      <c r="C138" s="125"/>
      <c r="D138" s="126"/>
      <c r="E138" s="124"/>
      <c r="F138" s="124"/>
      <c r="G138" s="124"/>
      <c r="H138" s="127"/>
      <c r="I138" s="138"/>
    </row>
    <row r="139" spans="1:9" s="18" customFormat="1" ht="24.95" customHeight="1">
      <c r="A139" s="118"/>
      <c r="B139" s="124"/>
      <c r="C139" s="125"/>
      <c r="D139" s="126"/>
      <c r="E139" s="124"/>
      <c r="F139" s="124"/>
      <c r="G139" s="124"/>
      <c r="H139" s="127"/>
      <c r="I139" s="138"/>
    </row>
    <row r="140" spans="1:9" s="18" customFormat="1" ht="24.95" customHeight="1">
      <c r="A140" s="118"/>
      <c r="B140" s="124"/>
      <c r="C140" s="125"/>
      <c r="D140" s="126"/>
      <c r="E140" s="124"/>
      <c r="F140" s="124"/>
      <c r="G140" s="124"/>
      <c r="H140" s="127"/>
      <c r="I140" s="138"/>
    </row>
    <row r="141" spans="1:9" s="18" customFormat="1" ht="24.95" customHeight="1">
      <c r="A141" s="118"/>
      <c r="B141" s="124"/>
      <c r="C141" s="125"/>
      <c r="D141" s="126"/>
      <c r="E141" s="124"/>
      <c r="F141" s="124"/>
      <c r="G141" s="124"/>
      <c r="H141" s="127"/>
      <c r="I141" s="138"/>
    </row>
    <row r="142" spans="1:9" s="18" customFormat="1" ht="24.95" customHeight="1">
      <c r="A142" s="118"/>
      <c r="B142" s="124"/>
      <c r="C142" s="125"/>
      <c r="D142" s="126"/>
      <c r="E142" s="124"/>
      <c r="F142" s="124"/>
      <c r="G142" s="124"/>
      <c r="H142" s="127"/>
      <c r="I142" s="138"/>
    </row>
    <row r="143" spans="1:9" s="18" customFormat="1" ht="24.95" customHeight="1">
      <c r="A143" s="118"/>
      <c r="B143" s="124"/>
      <c r="C143" s="125"/>
      <c r="D143" s="126"/>
      <c r="E143" s="124"/>
      <c r="F143" s="124"/>
      <c r="G143" s="124"/>
      <c r="H143" s="127"/>
      <c r="I143" s="138"/>
    </row>
    <row r="144" spans="1:9" s="18" customFormat="1" ht="24.95" customHeight="1">
      <c r="A144" s="118"/>
      <c r="B144" s="124"/>
      <c r="C144" s="125"/>
      <c r="D144" s="126"/>
      <c r="E144" s="124"/>
      <c r="F144" s="124"/>
      <c r="G144" s="124"/>
      <c r="H144" s="127"/>
      <c r="I144" s="138"/>
    </row>
    <row r="145" spans="1:9" s="18" customFormat="1" ht="24.95" customHeight="1">
      <c r="A145" s="118"/>
      <c r="B145" s="124"/>
      <c r="C145" s="125"/>
      <c r="D145" s="126"/>
      <c r="E145" s="124"/>
      <c r="F145" s="124"/>
      <c r="G145" s="124"/>
      <c r="H145" s="127"/>
      <c r="I145" s="138"/>
    </row>
    <row r="146" spans="1:9" s="18" customFormat="1" ht="24.95" customHeight="1">
      <c r="A146" s="118"/>
      <c r="B146" s="124"/>
      <c r="C146" s="125"/>
      <c r="D146" s="126"/>
      <c r="E146" s="124"/>
      <c r="F146" s="124"/>
      <c r="G146" s="124"/>
      <c r="H146" s="127"/>
      <c r="I146" s="138"/>
    </row>
    <row r="147" spans="1:9" s="18" customFormat="1" ht="24.95" customHeight="1">
      <c r="A147" s="118"/>
      <c r="B147" s="124"/>
      <c r="C147" s="125"/>
      <c r="D147" s="126"/>
      <c r="E147" s="124"/>
      <c r="F147" s="124"/>
      <c r="G147" s="124"/>
      <c r="H147" s="127"/>
      <c r="I147" s="138"/>
    </row>
    <row r="148" spans="1:9" s="18" customFormat="1" ht="24.95" customHeight="1">
      <c r="A148" s="118"/>
      <c r="B148" s="124"/>
      <c r="C148" s="125"/>
      <c r="D148" s="126"/>
      <c r="E148" s="124"/>
      <c r="F148" s="124"/>
      <c r="G148" s="124"/>
      <c r="H148" s="127"/>
      <c r="I148" s="138"/>
    </row>
    <row r="149" spans="1:9" s="18" customFormat="1" ht="24.95" customHeight="1">
      <c r="A149" s="118"/>
      <c r="B149" s="124"/>
      <c r="C149" s="125"/>
      <c r="D149" s="126"/>
      <c r="E149" s="124"/>
      <c r="F149" s="124"/>
      <c r="G149" s="124"/>
      <c r="H149" s="127"/>
      <c r="I149" s="138"/>
    </row>
    <row r="150" spans="1:9" s="18" customFormat="1" ht="24.95" customHeight="1">
      <c r="A150" s="118"/>
      <c r="B150" s="124"/>
      <c r="C150" s="125"/>
      <c r="D150" s="126"/>
      <c r="E150" s="124"/>
      <c r="F150" s="124"/>
      <c r="G150" s="124"/>
      <c r="H150" s="127"/>
      <c r="I150" s="138"/>
    </row>
    <row r="151" spans="1:9" s="18" customFormat="1" ht="24.95" customHeight="1">
      <c r="A151" s="118"/>
      <c r="B151" s="124"/>
      <c r="C151" s="125"/>
      <c r="D151" s="126"/>
      <c r="E151" s="124"/>
      <c r="F151" s="124"/>
      <c r="G151" s="124"/>
      <c r="H151" s="127"/>
      <c r="I151" s="138"/>
    </row>
    <row r="152" spans="1:9" s="18" customFormat="1" ht="24.95" customHeight="1">
      <c r="A152" s="118"/>
      <c r="B152" s="124"/>
      <c r="C152" s="125"/>
      <c r="D152" s="126"/>
      <c r="E152" s="124"/>
      <c r="F152" s="124"/>
      <c r="G152" s="124"/>
      <c r="H152" s="127"/>
      <c r="I152" s="138"/>
    </row>
    <row r="153" spans="1:9" s="18" customFormat="1" ht="24.95" customHeight="1">
      <c r="A153" s="118"/>
      <c r="B153" s="124"/>
      <c r="C153" s="125"/>
      <c r="D153" s="126"/>
      <c r="E153" s="124"/>
      <c r="F153" s="124"/>
      <c r="G153" s="124"/>
      <c r="H153" s="127"/>
      <c r="I153" s="138"/>
    </row>
    <row r="154" spans="1:9" s="18" customFormat="1" ht="24.95" customHeight="1">
      <c r="A154" s="118"/>
      <c r="B154" s="124"/>
      <c r="C154" s="125"/>
      <c r="D154" s="126"/>
      <c r="E154" s="124"/>
      <c r="F154" s="124"/>
      <c r="G154" s="124"/>
      <c r="H154" s="127"/>
      <c r="I154" s="138"/>
    </row>
    <row r="155" spans="1:9" s="18" customFormat="1" ht="24.95" customHeight="1">
      <c r="A155" s="118"/>
      <c r="B155" s="124"/>
      <c r="C155" s="125"/>
      <c r="D155" s="126"/>
      <c r="E155" s="124"/>
      <c r="F155" s="124"/>
      <c r="G155" s="124"/>
      <c r="H155" s="127"/>
      <c r="I155" s="138"/>
    </row>
    <row r="156" spans="1:9" s="18" customFormat="1" ht="24.95" customHeight="1">
      <c r="A156" s="118"/>
      <c r="B156" s="124"/>
      <c r="C156" s="125"/>
      <c r="D156" s="126"/>
      <c r="E156" s="124"/>
      <c r="F156" s="124"/>
      <c r="G156" s="124"/>
      <c r="H156" s="127"/>
      <c r="I156" s="138"/>
    </row>
    <row r="157" spans="1:9" s="18" customFormat="1" ht="24.95" customHeight="1">
      <c r="A157" s="118"/>
      <c r="B157" s="124"/>
      <c r="C157" s="125"/>
      <c r="D157" s="126"/>
      <c r="E157" s="124"/>
      <c r="F157" s="124"/>
      <c r="G157" s="124"/>
      <c r="H157" s="127"/>
      <c r="I157" s="138"/>
    </row>
    <row r="158" spans="1:9" s="18" customFormat="1" ht="24.95" customHeight="1">
      <c r="A158" s="118"/>
      <c r="B158" s="124"/>
      <c r="C158" s="125"/>
      <c r="D158" s="126"/>
      <c r="E158" s="124"/>
      <c r="F158" s="124"/>
      <c r="G158" s="124"/>
      <c r="H158" s="127"/>
      <c r="I158" s="138"/>
    </row>
    <row r="159" spans="1:9" s="18" customFormat="1" ht="24.95" customHeight="1">
      <c r="A159" s="118"/>
      <c r="B159" s="124"/>
      <c r="C159" s="125"/>
      <c r="D159" s="126"/>
      <c r="E159" s="124"/>
      <c r="F159" s="124"/>
      <c r="G159" s="124"/>
      <c r="H159" s="127"/>
      <c r="I159" s="138"/>
    </row>
    <row r="160" spans="1:9" s="18" customFormat="1" ht="24.95" customHeight="1">
      <c r="A160" s="118"/>
      <c r="B160" s="124"/>
      <c r="C160" s="125"/>
      <c r="D160" s="126"/>
      <c r="E160" s="124"/>
      <c r="F160" s="124"/>
      <c r="G160" s="124"/>
      <c r="H160" s="127"/>
      <c r="I160" s="138"/>
    </row>
    <row r="161" spans="1:9" s="18" customFormat="1" ht="24.95" customHeight="1">
      <c r="A161" s="118"/>
      <c r="B161" s="124"/>
      <c r="C161" s="125"/>
      <c r="D161" s="126"/>
      <c r="E161" s="124"/>
      <c r="F161" s="124"/>
      <c r="G161" s="124"/>
      <c r="H161" s="127"/>
      <c r="I161" s="138"/>
    </row>
    <row r="162" spans="1:9" s="18" customFormat="1" ht="24.95" customHeight="1">
      <c r="A162" s="118"/>
      <c r="B162" s="124"/>
      <c r="C162" s="125"/>
      <c r="D162" s="126"/>
      <c r="E162" s="124"/>
      <c r="F162" s="124"/>
      <c r="G162" s="124"/>
      <c r="H162" s="127"/>
      <c r="I162" s="138"/>
    </row>
    <row r="163" spans="1:9" s="18" customFormat="1" ht="24.95" customHeight="1">
      <c r="A163" s="118"/>
      <c r="B163" s="124"/>
      <c r="C163" s="125"/>
      <c r="D163" s="126"/>
      <c r="E163" s="124"/>
      <c r="F163" s="124"/>
      <c r="G163" s="124"/>
      <c r="H163" s="127"/>
      <c r="I163" s="138"/>
    </row>
    <row r="164" spans="1:9" s="18" customFormat="1" ht="24.95" customHeight="1">
      <c r="A164" s="118"/>
      <c r="B164" s="124"/>
      <c r="C164" s="125"/>
      <c r="D164" s="126"/>
      <c r="E164" s="124"/>
      <c r="F164" s="124"/>
      <c r="G164" s="124"/>
      <c r="H164" s="127"/>
      <c r="I164" s="138"/>
    </row>
    <row r="165" spans="1:9" s="18" customFormat="1" ht="24.95" customHeight="1">
      <c r="A165" s="118"/>
      <c r="B165" s="124"/>
      <c r="C165" s="125"/>
      <c r="D165" s="126"/>
      <c r="E165" s="124"/>
      <c r="F165" s="124"/>
      <c r="G165" s="124"/>
      <c r="H165" s="127"/>
      <c r="I165" s="138"/>
    </row>
    <row r="166" spans="1:9" s="18" customFormat="1" ht="24.95" customHeight="1">
      <c r="A166" s="118"/>
      <c r="B166" s="124"/>
      <c r="C166" s="125"/>
      <c r="D166" s="126"/>
      <c r="E166" s="124"/>
      <c r="F166" s="124"/>
      <c r="G166" s="124"/>
      <c r="H166" s="127"/>
      <c r="I166" s="138"/>
    </row>
    <row r="167" spans="1:9" s="18" customFormat="1" ht="24.95" customHeight="1">
      <c r="A167" s="118"/>
      <c r="B167" s="124"/>
      <c r="C167" s="125"/>
      <c r="D167" s="126"/>
      <c r="E167" s="124"/>
      <c r="F167" s="124"/>
      <c r="G167" s="124"/>
      <c r="H167" s="127"/>
      <c r="I167" s="138"/>
    </row>
    <row r="168" spans="1:9" s="18" customFormat="1" ht="24.95" customHeight="1">
      <c r="A168" s="118"/>
      <c r="B168" s="124"/>
      <c r="C168" s="125"/>
      <c r="D168" s="126"/>
      <c r="E168" s="124"/>
      <c r="F168" s="124"/>
      <c r="G168" s="124"/>
      <c r="H168" s="127"/>
      <c r="I168" s="138"/>
    </row>
    <row r="169" spans="1:9" s="18" customFormat="1" ht="24.95" customHeight="1">
      <c r="A169" s="118"/>
      <c r="B169" s="124"/>
      <c r="C169" s="125"/>
      <c r="D169" s="126"/>
      <c r="E169" s="124"/>
      <c r="F169" s="124"/>
      <c r="G169" s="124"/>
      <c r="H169" s="127"/>
      <c r="I169" s="138"/>
    </row>
    <row r="170" spans="1:9" s="18" customFormat="1" ht="24.95" customHeight="1">
      <c r="A170" s="118"/>
      <c r="B170" s="124"/>
      <c r="C170" s="125"/>
      <c r="D170" s="126"/>
      <c r="E170" s="124"/>
      <c r="F170" s="124"/>
      <c r="G170" s="124"/>
      <c r="H170" s="127"/>
      <c r="I170" s="138"/>
    </row>
    <row r="171" spans="1:9" s="18" customFormat="1" ht="24.95" customHeight="1">
      <c r="A171" s="118"/>
      <c r="B171" s="124"/>
      <c r="C171" s="125"/>
      <c r="D171" s="126"/>
      <c r="E171" s="124"/>
      <c r="F171" s="124"/>
      <c r="G171" s="124"/>
      <c r="H171" s="127"/>
      <c r="I171" s="138"/>
    </row>
    <row r="172" spans="1:9" s="18" customFormat="1" ht="24.95" customHeight="1">
      <c r="A172" s="118"/>
      <c r="B172" s="124"/>
      <c r="C172" s="125"/>
      <c r="D172" s="126"/>
      <c r="E172" s="124"/>
      <c r="F172" s="124"/>
      <c r="G172" s="124"/>
      <c r="H172" s="127"/>
      <c r="I172" s="138"/>
    </row>
    <row r="173" spans="1:9" s="18" customFormat="1" ht="24.95" customHeight="1">
      <c r="A173" s="118"/>
      <c r="B173" s="124"/>
      <c r="C173" s="125"/>
      <c r="D173" s="126"/>
      <c r="E173" s="124"/>
      <c r="F173" s="124"/>
      <c r="G173" s="124"/>
      <c r="H173" s="127"/>
      <c r="I173" s="138"/>
    </row>
    <row r="174" spans="1:9" s="18" customFormat="1" ht="24.95" customHeight="1">
      <c r="A174" s="118"/>
      <c r="B174" s="124"/>
      <c r="C174" s="125"/>
      <c r="D174" s="126"/>
      <c r="E174" s="124"/>
      <c r="F174" s="124"/>
      <c r="G174" s="124"/>
      <c r="H174" s="127"/>
      <c r="I174" s="138"/>
    </row>
    <row r="175" spans="1:9" s="18" customFormat="1" ht="24.95" customHeight="1">
      <c r="A175" s="118"/>
      <c r="B175" s="124"/>
      <c r="C175" s="125"/>
      <c r="D175" s="126"/>
      <c r="E175" s="124"/>
      <c r="F175" s="124"/>
      <c r="G175" s="124"/>
      <c r="H175" s="127"/>
      <c r="I175" s="138"/>
    </row>
    <row r="176" spans="1:9" s="18" customFormat="1" ht="24.95" customHeight="1">
      <c r="A176" s="118"/>
      <c r="B176" s="124"/>
      <c r="C176" s="125"/>
      <c r="D176" s="126"/>
      <c r="E176" s="124"/>
      <c r="F176" s="124"/>
      <c r="G176" s="124"/>
      <c r="H176" s="127"/>
      <c r="I176" s="138"/>
    </row>
    <row r="177" spans="1:9" s="18" customFormat="1" ht="24.95" customHeight="1">
      <c r="A177" s="118"/>
      <c r="B177" s="124"/>
      <c r="C177" s="125"/>
      <c r="D177" s="126"/>
      <c r="E177" s="124"/>
      <c r="F177" s="124"/>
      <c r="G177" s="124"/>
      <c r="H177" s="127"/>
      <c r="I177" s="138"/>
    </row>
    <row r="178" spans="1:9" s="18" customFormat="1" ht="24.95" customHeight="1">
      <c r="A178" s="118"/>
      <c r="B178" s="124"/>
      <c r="C178" s="125"/>
      <c r="D178" s="126"/>
      <c r="E178" s="124"/>
      <c r="F178" s="124"/>
      <c r="G178" s="124"/>
      <c r="H178" s="127"/>
      <c r="I178" s="138"/>
    </row>
    <row r="179" spans="1:9" s="18" customFormat="1" ht="24.95" customHeight="1">
      <c r="A179" s="118"/>
      <c r="B179" s="124"/>
      <c r="C179" s="125"/>
      <c r="D179" s="126"/>
      <c r="E179" s="124"/>
      <c r="F179" s="124"/>
      <c r="G179" s="124"/>
      <c r="H179" s="127"/>
      <c r="I179" s="138"/>
    </row>
    <row r="180" spans="1:9" s="18" customFormat="1" ht="24.95" customHeight="1">
      <c r="A180" s="118"/>
      <c r="B180" s="124"/>
      <c r="C180" s="125"/>
      <c r="D180" s="126"/>
      <c r="E180" s="124"/>
      <c r="F180" s="124"/>
      <c r="G180" s="124"/>
      <c r="H180" s="127"/>
      <c r="I180" s="138"/>
    </row>
    <row r="181" spans="1:9" s="18" customFormat="1" ht="24.95" customHeight="1">
      <c r="A181" s="118"/>
      <c r="B181" s="124"/>
      <c r="C181" s="125"/>
      <c r="D181" s="126"/>
      <c r="E181" s="124"/>
      <c r="F181" s="124"/>
      <c r="G181" s="124"/>
      <c r="H181" s="127"/>
      <c r="I181" s="138"/>
    </row>
    <row r="182" spans="1:9" s="18" customFormat="1" ht="24.95" customHeight="1">
      <c r="A182" s="118"/>
      <c r="B182" s="124"/>
      <c r="C182" s="125"/>
      <c r="D182" s="126"/>
      <c r="E182" s="124"/>
      <c r="F182" s="124"/>
      <c r="G182" s="124"/>
      <c r="H182" s="127"/>
      <c r="I182" s="138"/>
    </row>
    <row r="183" spans="1:9" s="18" customFormat="1" ht="24.95" customHeight="1">
      <c r="A183" s="118"/>
      <c r="B183" s="124"/>
      <c r="C183" s="125"/>
      <c r="D183" s="126"/>
      <c r="E183" s="124"/>
      <c r="F183" s="124"/>
      <c r="G183" s="124"/>
      <c r="H183" s="127"/>
      <c r="I183" s="138"/>
    </row>
    <row r="184" spans="1:9" s="18" customFormat="1" ht="24.95" customHeight="1">
      <c r="A184" s="118"/>
      <c r="B184" s="124"/>
      <c r="C184" s="125"/>
      <c r="D184" s="126"/>
      <c r="E184" s="124"/>
      <c r="F184" s="124"/>
      <c r="G184" s="124"/>
      <c r="H184" s="127"/>
      <c r="I184" s="138"/>
    </row>
    <row r="185" spans="1:9" s="18" customFormat="1" ht="24.95" customHeight="1">
      <c r="A185" s="118"/>
      <c r="B185" s="124"/>
      <c r="C185" s="125"/>
      <c r="D185" s="126"/>
      <c r="E185" s="124"/>
      <c r="F185" s="124"/>
      <c r="G185" s="124"/>
      <c r="H185" s="127"/>
      <c r="I185" s="138"/>
    </row>
    <row r="186" spans="1:9" s="18" customFormat="1" ht="24.95" customHeight="1">
      <c r="A186" s="118"/>
      <c r="B186" s="124"/>
      <c r="C186" s="125"/>
      <c r="D186" s="126"/>
      <c r="E186" s="124"/>
      <c r="F186" s="124"/>
      <c r="G186" s="124"/>
      <c r="H186" s="127"/>
      <c r="I186" s="138"/>
    </row>
    <row r="187" spans="1:9" s="18" customFormat="1" ht="24.95" customHeight="1">
      <c r="A187" s="118"/>
      <c r="B187" s="124"/>
      <c r="C187" s="125"/>
      <c r="D187" s="126"/>
      <c r="E187" s="124"/>
      <c r="F187" s="124"/>
      <c r="G187" s="124"/>
      <c r="H187" s="127"/>
      <c r="I187" s="138"/>
    </row>
    <row r="188" spans="1:9" s="18" customFormat="1" ht="24.95" customHeight="1">
      <c r="A188" s="118"/>
      <c r="B188" s="124"/>
      <c r="C188" s="125"/>
      <c r="D188" s="126"/>
      <c r="E188" s="124"/>
      <c r="F188" s="124"/>
      <c r="G188" s="124"/>
      <c r="H188" s="127"/>
      <c r="I188" s="138"/>
    </row>
    <row r="189" spans="1:9" s="18" customFormat="1" ht="24.95" customHeight="1">
      <c r="A189" s="118"/>
      <c r="B189" s="124"/>
      <c r="C189" s="125"/>
      <c r="D189" s="126"/>
      <c r="E189" s="124"/>
      <c r="F189" s="124"/>
      <c r="G189" s="124"/>
      <c r="H189" s="127"/>
      <c r="I189" s="138"/>
    </row>
    <row r="190" spans="1:9" s="18" customFormat="1" ht="24.95" customHeight="1">
      <c r="A190" s="118"/>
      <c r="B190" s="124"/>
      <c r="C190" s="125"/>
      <c r="D190" s="126"/>
      <c r="E190" s="124"/>
      <c r="F190" s="124"/>
      <c r="G190" s="124"/>
      <c r="H190" s="127"/>
      <c r="I190" s="138"/>
    </row>
    <row r="191" spans="1:9" s="18" customFormat="1" ht="24.95" customHeight="1">
      <c r="A191" s="118"/>
      <c r="B191" s="124"/>
      <c r="C191" s="125"/>
      <c r="D191" s="126"/>
      <c r="E191" s="124"/>
      <c r="F191" s="124"/>
      <c r="G191" s="124"/>
      <c r="H191" s="127"/>
      <c r="I191" s="138"/>
    </row>
    <row r="192" spans="1:9" s="18" customFormat="1" ht="24.95" customHeight="1">
      <c r="A192" s="118"/>
      <c r="B192" s="124"/>
      <c r="C192" s="125"/>
      <c r="D192" s="126"/>
      <c r="E192" s="124"/>
      <c r="F192" s="124"/>
      <c r="G192" s="124"/>
      <c r="H192" s="127"/>
      <c r="I192" s="138"/>
    </row>
    <row r="193" spans="1:9" s="18" customFormat="1" ht="24.95" customHeight="1">
      <c r="A193" s="118"/>
      <c r="B193" s="124"/>
      <c r="C193" s="125"/>
      <c r="D193" s="126"/>
      <c r="E193" s="124"/>
      <c r="F193" s="124"/>
      <c r="G193" s="124"/>
      <c r="H193" s="127"/>
      <c r="I193" s="138"/>
    </row>
    <row r="194" spans="1:9" s="18" customFormat="1" ht="24.95" customHeight="1">
      <c r="A194" s="118"/>
      <c r="B194" s="124"/>
      <c r="C194" s="125"/>
      <c r="D194" s="126"/>
      <c r="E194" s="124"/>
      <c r="F194" s="124"/>
      <c r="G194" s="124"/>
      <c r="H194" s="127"/>
      <c r="I194" s="138"/>
    </row>
    <row r="195" spans="1:9" s="18" customFormat="1" ht="24.95" customHeight="1">
      <c r="A195" s="118"/>
      <c r="B195" s="124"/>
      <c r="C195" s="125"/>
      <c r="D195" s="126"/>
      <c r="E195" s="124"/>
      <c r="F195" s="124"/>
      <c r="G195" s="124"/>
      <c r="H195" s="127"/>
      <c r="I195" s="138"/>
    </row>
    <row r="196" spans="1:9" s="18" customFormat="1" ht="24.95" customHeight="1">
      <c r="A196" s="118"/>
      <c r="B196" s="124"/>
      <c r="C196" s="125"/>
      <c r="D196" s="126"/>
      <c r="E196" s="124"/>
      <c r="F196" s="124"/>
      <c r="G196" s="124"/>
      <c r="H196" s="127"/>
      <c r="I196" s="138"/>
    </row>
    <row r="197" spans="1:9" s="18" customFormat="1" ht="24.95" customHeight="1">
      <c r="A197" s="118"/>
      <c r="B197" s="124"/>
      <c r="C197" s="125"/>
      <c r="D197" s="126"/>
      <c r="E197" s="124"/>
      <c r="F197" s="124"/>
      <c r="G197" s="124"/>
      <c r="H197" s="127"/>
      <c r="I197" s="138"/>
    </row>
    <row r="198" spans="1:9" s="18" customFormat="1" ht="24.95" customHeight="1">
      <c r="A198" s="118"/>
      <c r="B198" s="124"/>
      <c r="C198" s="125"/>
      <c r="D198" s="126"/>
      <c r="E198" s="124"/>
      <c r="F198" s="124"/>
      <c r="G198" s="124"/>
      <c r="H198" s="127"/>
      <c r="I198" s="138"/>
    </row>
    <row r="199" spans="1:9" s="18" customFormat="1" ht="24.95" customHeight="1">
      <c r="A199" s="118"/>
      <c r="B199" s="124"/>
      <c r="C199" s="125"/>
      <c r="D199" s="126"/>
      <c r="E199" s="124"/>
      <c r="F199" s="124"/>
      <c r="G199" s="124"/>
      <c r="H199" s="127"/>
      <c r="I199" s="138"/>
    </row>
    <row r="200" spans="1:9" s="18" customFormat="1" ht="24.95" customHeight="1">
      <c r="A200" s="118"/>
      <c r="B200" s="124"/>
      <c r="C200" s="125"/>
      <c r="D200" s="126"/>
      <c r="E200" s="124"/>
      <c r="F200" s="124"/>
      <c r="G200" s="124"/>
      <c r="H200" s="127"/>
      <c r="I200" s="138"/>
    </row>
    <row r="201" spans="1:9" s="18" customFormat="1" ht="24.95" customHeight="1">
      <c r="A201" s="118"/>
      <c r="B201" s="124"/>
      <c r="C201" s="125"/>
      <c r="D201" s="126"/>
      <c r="E201" s="124"/>
      <c r="F201" s="124"/>
      <c r="G201" s="124"/>
      <c r="H201" s="127"/>
      <c r="I201" s="138"/>
    </row>
    <row r="202" spans="1:9" s="18" customFormat="1" ht="24.95" customHeight="1">
      <c r="A202" s="118"/>
      <c r="B202" s="124"/>
      <c r="C202" s="125"/>
      <c r="D202" s="126"/>
      <c r="E202" s="124"/>
      <c r="F202" s="124"/>
      <c r="G202" s="124"/>
      <c r="H202" s="127"/>
      <c r="I202" s="138"/>
    </row>
    <row r="203" spans="1:9" s="18" customFormat="1" ht="24.95" customHeight="1">
      <c r="A203" s="118"/>
      <c r="B203" s="124"/>
      <c r="C203" s="125"/>
      <c r="D203" s="126"/>
      <c r="E203" s="124"/>
      <c r="F203" s="124"/>
      <c r="G203" s="124"/>
      <c r="H203" s="127"/>
      <c r="I203" s="138"/>
    </row>
    <row r="204" spans="1:9" s="18" customFormat="1" ht="24.95" customHeight="1">
      <c r="A204" s="118"/>
      <c r="B204" s="124"/>
      <c r="C204" s="125"/>
      <c r="D204" s="126"/>
      <c r="E204" s="124"/>
      <c r="F204" s="124"/>
      <c r="G204" s="124"/>
      <c r="H204" s="127"/>
      <c r="I204" s="138"/>
    </row>
    <row r="205" spans="1:9" s="18" customFormat="1" ht="24.95" customHeight="1">
      <c r="A205" s="118"/>
      <c r="B205" s="124"/>
      <c r="C205" s="125"/>
      <c r="D205" s="126"/>
      <c r="E205" s="124"/>
      <c r="F205" s="124"/>
      <c r="G205" s="124"/>
      <c r="H205" s="127"/>
      <c r="I205" s="138"/>
    </row>
    <row r="206" spans="1:9" s="18" customFormat="1" ht="24.95" customHeight="1">
      <c r="A206" s="118"/>
      <c r="B206" s="124"/>
      <c r="C206" s="125"/>
      <c r="D206" s="126"/>
      <c r="E206" s="124"/>
      <c r="F206" s="124"/>
      <c r="G206" s="124"/>
      <c r="H206" s="127"/>
      <c r="I206" s="138"/>
    </row>
    <row r="207" spans="1:9" s="18" customFormat="1" ht="24.95" customHeight="1">
      <c r="A207" s="118"/>
      <c r="B207" s="124"/>
      <c r="C207" s="125"/>
      <c r="D207" s="126"/>
      <c r="E207" s="124"/>
      <c r="F207" s="124"/>
      <c r="G207" s="124"/>
      <c r="H207" s="127"/>
      <c r="I207" s="138"/>
    </row>
    <row r="208" spans="1:9" s="18" customFormat="1" ht="24.95" customHeight="1">
      <c r="A208" s="118"/>
      <c r="B208" s="124"/>
      <c r="C208" s="125"/>
      <c r="D208" s="126"/>
      <c r="E208" s="124"/>
      <c r="F208" s="124"/>
      <c r="G208" s="124"/>
      <c r="H208" s="127"/>
      <c r="I208" s="138"/>
    </row>
    <row r="209" spans="1:9" s="18" customFormat="1" ht="24.95" customHeight="1">
      <c r="A209" s="118"/>
      <c r="B209" s="124"/>
      <c r="C209" s="125"/>
      <c r="D209" s="126"/>
      <c r="E209" s="124"/>
      <c r="F209" s="124"/>
      <c r="G209" s="124"/>
      <c r="H209" s="127"/>
      <c r="I209" s="138"/>
    </row>
    <row r="210" spans="1:9" s="18" customFormat="1" ht="24.95" customHeight="1">
      <c r="A210" s="118"/>
      <c r="B210" s="124"/>
      <c r="C210" s="125"/>
      <c r="D210" s="126"/>
      <c r="E210" s="124"/>
      <c r="F210" s="124"/>
      <c r="G210" s="124"/>
      <c r="H210" s="127"/>
      <c r="I210" s="138"/>
    </row>
    <row r="211" spans="1:9" s="18" customFormat="1" ht="24.95" customHeight="1">
      <c r="A211" s="118"/>
      <c r="B211" s="124"/>
      <c r="C211" s="125"/>
      <c r="D211" s="126"/>
      <c r="E211" s="124"/>
      <c r="F211" s="124"/>
      <c r="G211" s="124"/>
      <c r="H211" s="127"/>
      <c r="I211" s="138"/>
    </row>
    <row r="212" spans="1:9" s="18" customFormat="1" ht="24.95" customHeight="1">
      <c r="A212" s="118"/>
      <c r="B212" s="124"/>
      <c r="C212" s="125"/>
      <c r="D212" s="126"/>
      <c r="E212" s="124"/>
      <c r="F212" s="124"/>
      <c r="G212" s="124"/>
      <c r="H212" s="127"/>
      <c r="I212" s="138"/>
    </row>
    <row r="213" spans="1:9" s="18" customFormat="1" ht="24.95" customHeight="1">
      <c r="A213" s="118"/>
      <c r="B213" s="124"/>
      <c r="C213" s="125"/>
      <c r="D213" s="126"/>
      <c r="E213" s="124"/>
      <c r="F213" s="124"/>
      <c r="G213" s="124"/>
      <c r="H213" s="127"/>
      <c r="I213" s="138"/>
    </row>
    <row r="214" spans="1:9" s="18" customFormat="1" ht="24.95" customHeight="1">
      <c r="A214" s="118"/>
      <c r="B214" s="124"/>
      <c r="C214" s="125"/>
      <c r="D214" s="126"/>
      <c r="E214" s="124"/>
      <c r="F214" s="124"/>
      <c r="G214" s="124"/>
      <c r="H214" s="127"/>
      <c r="I214" s="138"/>
    </row>
    <row r="215" spans="1:9" s="18" customFormat="1" ht="24.95" customHeight="1">
      <c r="A215" s="118"/>
      <c r="B215" s="124"/>
      <c r="C215" s="125"/>
      <c r="D215" s="126"/>
      <c r="E215" s="124"/>
      <c r="F215" s="124"/>
      <c r="G215" s="124"/>
      <c r="H215" s="127"/>
      <c r="I215" s="138"/>
    </row>
    <row r="216" spans="1:9" s="18" customFormat="1" ht="24.95" customHeight="1">
      <c r="A216" s="118"/>
      <c r="B216" s="124"/>
      <c r="C216" s="125"/>
      <c r="D216" s="126"/>
      <c r="E216" s="124"/>
      <c r="F216" s="124"/>
      <c r="G216" s="124"/>
      <c r="H216" s="127"/>
      <c r="I216" s="138"/>
    </row>
    <row r="217" spans="1:9" s="18" customFormat="1" ht="24.95" customHeight="1">
      <c r="A217" s="118"/>
      <c r="B217" s="124"/>
      <c r="C217" s="125"/>
      <c r="D217" s="126"/>
      <c r="E217" s="124"/>
      <c r="F217" s="124"/>
      <c r="G217" s="124"/>
      <c r="H217" s="127"/>
      <c r="I217" s="138"/>
    </row>
    <row r="218" spans="1:9" s="18" customFormat="1" ht="24.95" customHeight="1">
      <c r="A218" s="118"/>
      <c r="B218" s="124"/>
      <c r="C218" s="125"/>
      <c r="D218" s="126"/>
      <c r="E218" s="124"/>
      <c r="F218" s="124"/>
      <c r="G218" s="124"/>
      <c r="H218" s="127"/>
      <c r="I218" s="138"/>
    </row>
    <row r="219" spans="1:9" s="18" customFormat="1" ht="24.95" customHeight="1">
      <c r="A219" s="118"/>
      <c r="B219" s="124"/>
      <c r="C219" s="125"/>
      <c r="D219" s="126"/>
      <c r="E219" s="124"/>
      <c r="F219" s="124"/>
      <c r="G219" s="124"/>
      <c r="H219" s="127"/>
      <c r="I219" s="138"/>
    </row>
    <row r="220" spans="1:9" s="18" customFormat="1" ht="24.95" customHeight="1">
      <c r="A220" s="118"/>
      <c r="B220" s="124"/>
      <c r="C220" s="125"/>
      <c r="D220" s="126"/>
      <c r="E220" s="124"/>
      <c r="F220" s="124"/>
      <c r="G220" s="124"/>
      <c r="H220" s="127"/>
      <c r="I220" s="138"/>
    </row>
    <row r="221" spans="1:9" s="18" customFormat="1" ht="24.95" customHeight="1">
      <c r="A221" s="118"/>
      <c r="B221" s="124"/>
      <c r="C221" s="125"/>
      <c r="D221" s="126"/>
      <c r="E221" s="124"/>
      <c r="F221" s="124"/>
      <c r="G221" s="124"/>
      <c r="H221" s="127"/>
      <c r="I221" s="138"/>
    </row>
    <row r="222" spans="1:9" s="18" customFormat="1" ht="24.95" customHeight="1">
      <c r="A222" s="118"/>
      <c r="B222" s="124"/>
      <c r="C222" s="125"/>
      <c r="D222" s="126"/>
      <c r="E222" s="124"/>
      <c r="F222" s="124"/>
      <c r="G222" s="124"/>
      <c r="H222" s="127"/>
      <c r="I222" s="138"/>
    </row>
    <row r="223" spans="1:9" s="18" customFormat="1" ht="24.95" customHeight="1">
      <c r="A223" s="118"/>
      <c r="B223" s="124"/>
      <c r="C223" s="125"/>
      <c r="D223" s="126"/>
      <c r="E223" s="124"/>
      <c r="F223" s="124"/>
      <c r="G223" s="124"/>
      <c r="H223" s="127"/>
      <c r="I223" s="138"/>
    </row>
    <row r="224" spans="1:9" s="18" customFormat="1" ht="24.95" customHeight="1">
      <c r="A224" s="118"/>
      <c r="B224" s="124"/>
      <c r="C224" s="125"/>
      <c r="D224" s="126"/>
      <c r="E224" s="124"/>
      <c r="F224" s="124"/>
      <c r="G224" s="124"/>
      <c r="H224" s="127"/>
      <c r="I224" s="138"/>
    </row>
    <row r="225" spans="1:9" s="18" customFormat="1" ht="24.95" customHeight="1">
      <c r="A225" s="118"/>
      <c r="B225" s="124"/>
      <c r="C225" s="125"/>
      <c r="D225" s="126"/>
      <c r="E225" s="124"/>
      <c r="F225" s="124"/>
      <c r="G225" s="124"/>
      <c r="H225" s="127"/>
      <c r="I225" s="138"/>
    </row>
    <row r="226" spans="1:9" s="18" customFormat="1" ht="24.95" customHeight="1">
      <c r="A226" s="118"/>
      <c r="B226" s="124"/>
      <c r="C226" s="125"/>
      <c r="D226" s="126"/>
      <c r="E226" s="124"/>
      <c r="F226" s="124"/>
      <c r="G226" s="124"/>
      <c r="H226" s="127"/>
      <c r="I226" s="138"/>
    </row>
    <row r="227" spans="1:9" s="18" customFormat="1" ht="24.95" customHeight="1">
      <c r="A227" s="118"/>
      <c r="B227" s="124"/>
      <c r="C227" s="125"/>
      <c r="D227" s="126"/>
      <c r="E227" s="124"/>
      <c r="F227" s="124"/>
      <c r="G227" s="124"/>
      <c r="H227" s="127"/>
      <c r="I227" s="138"/>
    </row>
    <row r="228" spans="1:9" s="18" customFormat="1" ht="24.95" customHeight="1">
      <c r="A228" s="118"/>
      <c r="B228" s="124"/>
      <c r="C228" s="125"/>
      <c r="D228" s="126"/>
      <c r="E228" s="124"/>
      <c r="F228" s="124"/>
      <c r="G228" s="124"/>
      <c r="H228" s="127"/>
      <c r="I228" s="138"/>
    </row>
    <row r="229" spans="1:9" s="18" customFormat="1" ht="24.95" customHeight="1">
      <c r="A229" s="118"/>
      <c r="B229" s="124"/>
      <c r="C229" s="125"/>
      <c r="D229" s="126"/>
      <c r="E229" s="124"/>
      <c r="F229" s="124"/>
      <c r="G229" s="124"/>
      <c r="H229" s="127"/>
      <c r="I229" s="138"/>
    </row>
    <row r="230" spans="1:9" s="18" customFormat="1" ht="24.95" customHeight="1">
      <c r="A230" s="118"/>
      <c r="B230" s="124"/>
      <c r="C230" s="125"/>
      <c r="D230" s="126"/>
      <c r="E230" s="124"/>
      <c r="F230" s="124"/>
      <c r="G230" s="124"/>
      <c r="H230" s="127"/>
      <c r="I230" s="138"/>
    </row>
    <row r="231" spans="1:9" s="18" customFormat="1" ht="24.95" customHeight="1">
      <c r="A231" s="118"/>
      <c r="B231" s="124"/>
      <c r="C231" s="125"/>
      <c r="D231" s="126"/>
      <c r="E231" s="124"/>
      <c r="F231" s="124"/>
      <c r="G231" s="124"/>
      <c r="H231" s="127"/>
      <c r="I231" s="138"/>
    </row>
    <row r="232" spans="1:9" s="18" customFormat="1" ht="24.95" customHeight="1">
      <c r="A232" s="118"/>
      <c r="B232" s="124"/>
      <c r="C232" s="125"/>
      <c r="D232" s="126"/>
      <c r="E232" s="124"/>
      <c r="F232" s="124"/>
      <c r="G232" s="124"/>
      <c r="H232" s="127"/>
      <c r="I232" s="138"/>
    </row>
    <row r="233" spans="1:9" s="18" customFormat="1" ht="24.95" customHeight="1">
      <c r="A233" s="118"/>
      <c r="B233" s="124"/>
      <c r="C233" s="125"/>
      <c r="D233" s="126"/>
      <c r="E233" s="124"/>
      <c r="F233" s="124"/>
      <c r="G233" s="124"/>
      <c r="H233" s="127"/>
      <c r="I233" s="138"/>
    </row>
    <row r="234" spans="1:9" s="18" customFormat="1" ht="24.95" customHeight="1">
      <c r="A234" s="118"/>
      <c r="B234" s="124"/>
      <c r="C234" s="125"/>
      <c r="D234" s="126"/>
      <c r="E234" s="124"/>
      <c r="F234" s="124"/>
      <c r="G234" s="124"/>
      <c r="H234" s="127"/>
      <c r="I234" s="138"/>
    </row>
    <row r="235" spans="1:9" s="18" customFormat="1" ht="24.95" customHeight="1">
      <c r="A235" s="118"/>
      <c r="B235" s="124"/>
      <c r="C235" s="125"/>
      <c r="D235" s="126"/>
      <c r="E235" s="124"/>
      <c r="F235" s="124"/>
      <c r="G235" s="124"/>
      <c r="H235" s="127"/>
      <c r="I235" s="138"/>
    </row>
    <row r="236" spans="1:9" s="18" customFormat="1" ht="24.95" customHeight="1">
      <c r="A236" s="118"/>
      <c r="B236" s="124"/>
      <c r="C236" s="125"/>
      <c r="D236" s="126"/>
      <c r="E236" s="124"/>
      <c r="F236" s="124"/>
      <c r="G236" s="124"/>
      <c r="H236" s="127"/>
      <c r="I236" s="138"/>
    </row>
    <row r="237" spans="1:9" s="18" customFormat="1" ht="24.95" customHeight="1">
      <c r="A237" s="118"/>
      <c r="B237" s="124"/>
      <c r="C237" s="125"/>
      <c r="D237" s="126"/>
      <c r="E237" s="124"/>
      <c r="F237" s="124"/>
      <c r="G237" s="124"/>
      <c r="H237" s="127"/>
      <c r="I237" s="138"/>
    </row>
    <row r="238" spans="1:9" s="18" customFormat="1" ht="24.95" customHeight="1">
      <c r="A238" s="118"/>
      <c r="B238" s="124"/>
      <c r="C238" s="125"/>
      <c r="D238" s="126"/>
      <c r="E238" s="124"/>
      <c r="F238" s="124"/>
      <c r="G238" s="124"/>
      <c r="H238" s="127"/>
      <c r="I238" s="138"/>
    </row>
    <row r="239" spans="1:9" s="18" customFormat="1" ht="24.95" customHeight="1">
      <c r="A239" s="118"/>
      <c r="B239" s="124"/>
      <c r="C239" s="125"/>
      <c r="D239" s="126"/>
      <c r="E239" s="124"/>
      <c r="F239" s="124"/>
      <c r="G239" s="124"/>
      <c r="H239" s="127"/>
      <c r="I239" s="138"/>
    </row>
    <row r="240" spans="1:9" s="18" customFormat="1" ht="24.95" customHeight="1">
      <c r="A240" s="118"/>
      <c r="B240" s="124"/>
      <c r="C240" s="125"/>
      <c r="D240" s="126"/>
      <c r="E240" s="124"/>
      <c r="F240" s="124"/>
      <c r="G240" s="124"/>
      <c r="H240" s="127"/>
      <c r="I240" s="138"/>
    </row>
    <row r="241" spans="1:9" s="18" customFormat="1" ht="24.95" customHeight="1">
      <c r="A241" s="118"/>
      <c r="B241" s="124"/>
      <c r="C241" s="125"/>
      <c r="D241" s="126"/>
      <c r="E241" s="124"/>
      <c r="F241" s="124"/>
      <c r="G241" s="124"/>
      <c r="H241" s="127"/>
      <c r="I241" s="138"/>
    </row>
    <row r="242" spans="1:9" s="18" customFormat="1" ht="24.95" customHeight="1">
      <c r="A242" s="118"/>
      <c r="B242" s="124"/>
      <c r="C242" s="125"/>
      <c r="D242" s="126"/>
      <c r="E242" s="124"/>
      <c r="F242" s="124"/>
      <c r="G242" s="124"/>
      <c r="H242" s="127"/>
      <c r="I242" s="138"/>
    </row>
    <row r="243" spans="1:9" s="18" customFormat="1" ht="24.95" customHeight="1">
      <c r="A243" s="118"/>
      <c r="B243" s="124"/>
      <c r="C243" s="125"/>
      <c r="D243" s="126"/>
      <c r="E243" s="124"/>
      <c r="F243" s="124"/>
      <c r="G243" s="124"/>
      <c r="H243" s="127"/>
      <c r="I243" s="138"/>
    </row>
    <row r="244" spans="1:9" s="18" customFormat="1" ht="24.95" customHeight="1">
      <c r="A244" s="118"/>
      <c r="B244" s="124"/>
      <c r="C244" s="125"/>
      <c r="D244" s="126"/>
      <c r="E244" s="124"/>
      <c r="F244" s="124"/>
      <c r="G244" s="124"/>
      <c r="H244" s="127"/>
      <c r="I244" s="138"/>
    </row>
    <row r="245" spans="1:9" s="18" customFormat="1" ht="24.95" customHeight="1">
      <c r="A245" s="118"/>
      <c r="B245" s="124"/>
      <c r="C245" s="125"/>
      <c r="D245" s="126"/>
      <c r="E245" s="124"/>
      <c r="F245" s="124"/>
      <c r="G245" s="124"/>
      <c r="H245" s="127"/>
      <c r="I245" s="138"/>
    </row>
    <row r="246" spans="1:9" s="18" customFormat="1" ht="24.95" customHeight="1">
      <c r="A246" s="118"/>
      <c r="B246" s="124"/>
      <c r="C246" s="125"/>
      <c r="D246" s="126"/>
      <c r="E246" s="124"/>
      <c r="F246" s="124"/>
      <c r="G246" s="124"/>
      <c r="H246" s="127"/>
      <c r="I246" s="138"/>
    </row>
    <row r="247" spans="1:9" s="18" customFormat="1" ht="24.95" customHeight="1">
      <c r="A247" s="118"/>
      <c r="B247" s="124"/>
      <c r="C247" s="125"/>
      <c r="D247" s="126"/>
      <c r="E247" s="124"/>
      <c r="F247" s="124"/>
      <c r="G247" s="124"/>
      <c r="H247" s="127"/>
      <c r="I247" s="138"/>
    </row>
    <row r="248" spans="1:9" s="18" customFormat="1" ht="24.95" customHeight="1">
      <c r="A248" s="118"/>
      <c r="B248" s="124"/>
      <c r="C248" s="125"/>
      <c r="D248" s="126"/>
      <c r="E248" s="124"/>
      <c r="F248" s="124"/>
      <c r="G248" s="124"/>
      <c r="H248" s="127"/>
      <c r="I248" s="138"/>
    </row>
    <row r="249" spans="1:9" s="18" customFormat="1" ht="24.95" customHeight="1">
      <c r="A249" s="118"/>
      <c r="B249" s="124"/>
      <c r="C249" s="125"/>
      <c r="D249" s="126"/>
      <c r="E249" s="124"/>
      <c r="F249" s="124"/>
      <c r="G249" s="124"/>
      <c r="H249" s="127"/>
      <c r="I249" s="138"/>
    </row>
    <row r="250" spans="1:9" s="18" customFormat="1" ht="24.95" customHeight="1">
      <c r="A250" s="118"/>
      <c r="B250" s="124"/>
      <c r="C250" s="125"/>
      <c r="D250" s="126"/>
      <c r="E250" s="124"/>
      <c r="F250" s="124"/>
      <c r="G250" s="124"/>
      <c r="H250" s="127"/>
      <c r="I250" s="138"/>
    </row>
    <row r="251" spans="1:9" s="18" customFormat="1" ht="24.95" customHeight="1">
      <c r="A251" s="118"/>
      <c r="B251" s="124"/>
      <c r="C251" s="125"/>
      <c r="D251" s="126"/>
      <c r="E251" s="124"/>
      <c r="F251" s="124"/>
      <c r="G251" s="124"/>
      <c r="H251" s="127"/>
      <c r="I251" s="138"/>
    </row>
    <row r="252" spans="1:9" s="18" customFormat="1" ht="24.95" customHeight="1">
      <c r="A252" s="118"/>
      <c r="B252" s="124"/>
      <c r="C252" s="125"/>
      <c r="D252" s="126"/>
      <c r="E252" s="124"/>
      <c r="F252" s="124"/>
      <c r="G252" s="124"/>
      <c r="H252" s="127"/>
      <c r="I252" s="138"/>
    </row>
    <row r="253" spans="1:9" s="18" customFormat="1" ht="24.95" customHeight="1">
      <c r="A253" s="118"/>
      <c r="B253" s="124"/>
      <c r="C253" s="125"/>
      <c r="D253" s="126"/>
      <c r="E253" s="124"/>
      <c r="F253" s="124"/>
      <c r="G253" s="124"/>
      <c r="H253" s="127"/>
      <c r="I253" s="138"/>
    </row>
    <row r="254" spans="1:9" s="18" customFormat="1" ht="24.95" customHeight="1">
      <c r="A254" s="118"/>
      <c r="B254" s="124"/>
      <c r="C254" s="125"/>
      <c r="D254" s="126"/>
      <c r="E254" s="124"/>
      <c r="F254" s="124"/>
      <c r="G254" s="124"/>
      <c r="H254" s="127"/>
      <c r="I254" s="138"/>
    </row>
    <row r="255" spans="1:9" s="18" customFormat="1" ht="24.95" customHeight="1">
      <c r="A255" s="118"/>
      <c r="B255" s="124"/>
      <c r="C255" s="125"/>
      <c r="D255" s="126"/>
      <c r="E255" s="124"/>
      <c r="F255" s="124"/>
      <c r="G255" s="124"/>
      <c r="H255" s="127"/>
      <c r="I255" s="138"/>
    </row>
    <row r="256" spans="1:9" s="18" customFormat="1" ht="24.95" customHeight="1">
      <c r="A256" s="118"/>
      <c r="B256" s="124"/>
      <c r="C256" s="125"/>
      <c r="D256" s="126"/>
      <c r="E256" s="124"/>
      <c r="F256" s="124"/>
      <c r="G256" s="124"/>
      <c r="H256" s="127"/>
      <c r="I256" s="138"/>
    </row>
    <row r="257" spans="1:9" s="18" customFormat="1" ht="24.95" customHeight="1">
      <c r="A257" s="118"/>
      <c r="B257" s="124"/>
      <c r="C257" s="125"/>
      <c r="D257" s="126"/>
      <c r="E257" s="124"/>
      <c r="F257" s="124"/>
      <c r="G257" s="124"/>
      <c r="H257" s="127"/>
      <c r="I257" s="138"/>
    </row>
    <row r="258" spans="1:9" s="18" customFormat="1" ht="24.95" customHeight="1">
      <c r="A258" s="118"/>
      <c r="B258" s="124"/>
      <c r="C258" s="125"/>
      <c r="D258" s="126"/>
      <c r="E258" s="124"/>
      <c r="F258" s="124"/>
      <c r="G258" s="124"/>
      <c r="H258" s="127"/>
      <c r="I258" s="138"/>
    </row>
    <row r="259" spans="1:9" s="18" customFormat="1" ht="24.95" customHeight="1">
      <c r="A259" s="118"/>
      <c r="B259" s="124"/>
      <c r="C259" s="125"/>
      <c r="D259" s="126"/>
      <c r="E259" s="124"/>
      <c r="F259" s="124"/>
      <c r="G259" s="124"/>
      <c r="H259" s="127"/>
      <c r="I259" s="138"/>
    </row>
    <row r="260" spans="1:9" s="18" customFormat="1" ht="24.95" customHeight="1">
      <c r="A260" s="118"/>
      <c r="B260" s="124"/>
      <c r="C260" s="125"/>
      <c r="D260" s="126"/>
      <c r="E260" s="124"/>
      <c r="F260" s="124"/>
      <c r="G260" s="124"/>
      <c r="H260" s="127"/>
      <c r="I260" s="138"/>
    </row>
    <row r="261" spans="1:9" s="18" customFormat="1" ht="24.95" customHeight="1">
      <c r="A261" s="118"/>
      <c r="B261" s="124"/>
      <c r="C261" s="125"/>
      <c r="D261" s="126"/>
      <c r="E261" s="124"/>
      <c r="F261" s="124"/>
      <c r="G261" s="124"/>
      <c r="H261" s="127"/>
      <c r="I261" s="138"/>
    </row>
    <row r="262" spans="1:9" s="18" customFormat="1" ht="24.95" customHeight="1">
      <c r="A262" s="118"/>
      <c r="B262" s="124"/>
      <c r="C262" s="125"/>
      <c r="D262" s="126"/>
      <c r="E262" s="124"/>
      <c r="F262" s="124"/>
      <c r="G262" s="124"/>
      <c r="H262" s="127"/>
      <c r="I262" s="138"/>
    </row>
    <row r="263" spans="1:9" s="18" customFormat="1" ht="24.95" customHeight="1">
      <c r="A263" s="118"/>
      <c r="B263" s="124"/>
      <c r="C263" s="125"/>
      <c r="D263" s="126"/>
      <c r="E263" s="124"/>
      <c r="F263" s="124"/>
      <c r="G263" s="124"/>
      <c r="H263" s="127"/>
      <c r="I263" s="138"/>
    </row>
    <row r="264" spans="1:9" s="18" customFormat="1" ht="24.95" customHeight="1">
      <c r="A264" s="118"/>
      <c r="B264" s="124"/>
      <c r="C264" s="125"/>
      <c r="D264" s="126"/>
      <c r="E264" s="124"/>
      <c r="F264" s="124"/>
      <c r="G264" s="124"/>
      <c r="H264" s="127"/>
      <c r="I264" s="138"/>
    </row>
    <row r="265" spans="1:9" s="18" customFormat="1" ht="24.95" customHeight="1">
      <c r="A265" s="118"/>
      <c r="B265" s="124"/>
      <c r="C265" s="125"/>
      <c r="D265" s="126"/>
      <c r="E265" s="124"/>
      <c r="F265" s="124"/>
      <c r="G265" s="124"/>
      <c r="H265" s="127"/>
      <c r="I265" s="138"/>
    </row>
    <row r="266" spans="1:9" s="18" customFormat="1" ht="24.95" customHeight="1">
      <c r="A266" s="118"/>
      <c r="B266" s="124"/>
      <c r="C266" s="125"/>
      <c r="D266" s="126"/>
      <c r="E266" s="124"/>
      <c r="F266" s="124"/>
      <c r="G266" s="124"/>
      <c r="H266" s="127"/>
      <c r="I266" s="138"/>
    </row>
    <row r="267" spans="1:9" s="18" customFormat="1" ht="24.95" customHeight="1">
      <c r="A267" s="118"/>
      <c r="B267" s="124"/>
      <c r="C267" s="125"/>
      <c r="D267" s="126"/>
      <c r="E267" s="124"/>
      <c r="F267" s="124"/>
      <c r="G267" s="124"/>
      <c r="H267" s="127"/>
      <c r="I267" s="138"/>
    </row>
    <row r="268" spans="1:9" s="18" customFormat="1" ht="24.95" customHeight="1">
      <c r="A268" s="118"/>
      <c r="B268" s="124"/>
      <c r="C268" s="125"/>
      <c r="D268" s="126"/>
      <c r="E268" s="124"/>
      <c r="F268" s="124"/>
      <c r="G268" s="124"/>
      <c r="H268" s="127"/>
      <c r="I268" s="138"/>
    </row>
    <row r="269" spans="1:9" s="18" customFormat="1" ht="24.95" customHeight="1">
      <c r="A269" s="118"/>
      <c r="B269" s="124"/>
      <c r="C269" s="125"/>
      <c r="D269" s="126"/>
      <c r="E269" s="124"/>
      <c r="F269" s="124"/>
      <c r="G269" s="124"/>
      <c r="H269" s="127"/>
      <c r="I269" s="138"/>
    </row>
    <row r="270" spans="1:9" s="18" customFormat="1" ht="24.95" customHeight="1">
      <c r="A270" s="118"/>
      <c r="B270" s="124"/>
      <c r="C270" s="125"/>
      <c r="D270" s="126"/>
      <c r="E270" s="124"/>
      <c r="F270" s="124"/>
      <c r="G270" s="124"/>
      <c r="H270" s="127"/>
      <c r="I270" s="138"/>
    </row>
    <row r="271" spans="1:9" s="18" customFormat="1" ht="24.95" customHeight="1">
      <c r="A271" s="118"/>
      <c r="B271" s="124"/>
      <c r="C271" s="125"/>
      <c r="D271" s="126"/>
      <c r="E271" s="124"/>
      <c r="F271" s="124"/>
      <c r="G271" s="124"/>
      <c r="H271" s="127"/>
      <c r="I271" s="138"/>
    </row>
    <row r="272" spans="1:9" s="18" customFormat="1" ht="24.95" customHeight="1">
      <c r="A272" s="118"/>
      <c r="B272" s="124"/>
      <c r="C272" s="125"/>
      <c r="D272" s="126"/>
      <c r="E272" s="124"/>
      <c r="F272" s="124"/>
      <c r="G272" s="124"/>
      <c r="H272" s="127"/>
      <c r="I272" s="138"/>
    </row>
    <row r="273" spans="1:9" s="18" customFormat="1" ht="24.95" customHeight="1">
      <c r="A273" s="118"/>
      <c r="B273" s="124"/>
      <c r="C273" s="125"/>
      <c r="D273" s="126"/>
      <c r="E273" s="124"/>
      <c r="F273" s="124"/>
      <c r="G273" s="124"/>
      <c r="H273" s="127"/>
      <c r="I273" s="138"/>
    </row>
    <row r="274" spans="1:9" s="18" customFormat="1" ht="24.95" customHeight="1">
      <c r="A274" s="118"/>
      <c r="B274" s="124"/>
      <c r="C274" s="125"/>
      <c r="D274" s="126"/>
      <c r="E274" s="124"/>
      <c r="F274" s="124"/>
      <c r="G274" s="124"/>
      <c r="H274" s="127"/>
      <c r="I274" s="138"/>
    </row>
    <row r="275" spans="1:9" s="18" customFormat="1" ht="24.95" customHeight="1">
      <c r="A275" s="118"/>
      <c r="B275" s="124"/>
      <c r="C275" s="125"/>
      <c r="D275" s="126"/>
      <c r="E275" s="124"/>
      <c r="F275" s="124"/>
      <c r="G275" s="124"/>
      <c r="H275" s="127"/>
      <c r="I275" s="138"/>
    </row>
    <row r="276" spans="1:9" s="18" customFormat="1" ht="24.95" customHeight="1">
      <c r="A276" s="118"/>
      <c r="B276" s="124"/>
      <c r="C276" s="125"/>
      <c r="D276" s="126"/>
      <c r="E276" s="124"/>
      <c r="F276" s="124"/>
      <c r="G276" s="124"/>
      <c r="H276" s="127"/>
      <c r="I276" s="138"/>
    </row>
    <row r="277" spans="1:9" s="18" customFormat="1" ht="24.95" customHeight="1">
      <c r="A277" s="118"/>
      <c r="B277" s="124"/>
      <c r="C277" s="125"/>
      <c r="D277" s="126"/>
      <c r="E277" s="124"/>
      <c r="F277" s="124"/>
      <c r="G277" s="124"/>
      <c r="H277" s="127"/>
      <c r="I277" s="138"/>
    </row>
    <row r="278" spans="1:9" s="18" customFormat="1" ht="24.95" customHeight="1">
      <c r="A278" s="118"/>
      <c r="B278" s="124"/>
      <c r="C278" s="125"/>
      <c r="D278" s="126"/>
      <c r="E278" s="124"/>
      <c r="F278" s="124"/>
      <c r="G278" s="124"/>
      <c r="H278" s="127"/>
      <c r="I278" s="138"/>
    </row>
    <row r="279" spans="1:9" s="18" customFormat="1" ht="24.95" customHeight="1">
      <c r="A279" s="118"/>
      <c r="B279" s="124"/>
      <c r="C279" s="125"/>
      <c r="D279" s="126"/>
      <c r="E279" s="124"/>
      <c r="F279" s="124"/>
      <c r="G279" s="124"/>
      <c r="H279" s="127"/>
      <c r="I279" s="138"/>
    </row>
    <row r="280" spans="1:9" s="18" customFormat="1" ht="24.95" customHeight="1">
      <c r="A280" s="118"/>
      <c r="B280" s="124"/>
      <c r="C280" s="125"/>
      <c r="D280" s="126"/>
      <c r="E280" s="124"/>
      <c r="F280" s="124"/>
      <c r="G280" s="124"/>
      <c r="H280" s="127"/>
      <c r="I280" s="138"/>
    </row>
    <row r="281" spans="1:9" s="18" customFormat="1" ht="24.95" customHeight="1">
      <c r="A281" s="118"/>
      <c r="B281" s="124"/>
      <c r="C281" s="125"/>
      <c r="D281" s="126"/>
      <c r="E281" s="124"/>
      <c r="F281" s="124"/>
      <c r="G281" s="124"/>
      <c r="H281" s="127"/>
      <c r="I281" s="138"/>
    </row>
    <row r="282" spans="1:9" s="18" customFormat="1" ht="24.95" customHeight="1">
      <c r="A282" s="118"/>
      <c r="B282" s="124"/>
      <c r="C282" s="125"/>
      <c r="D282" s="126"/>
      <c r="E282" s="124"/>
      <c r="F282" s="124"/>
      <c r="G282" s="124"/>
      <c r="H282" s="127"/>
      <c r="I282" s="138"/>
    </row>
    <row r="283" spans="1:9" s="18" customFormat="1" ht="24.95" customHeight="1">
      <c r="A283" s="118"/>
      <c r="B283" s="124"/>
      <c r="C283" s="125"/>
      <c r="D283" s="126"/>
      <c r="E283" s="124"/>
      <c r="F283" s="124"/>
      <c r="G283" s="124"/>
      <c r="H283" s="127"/>
      <c r="I283" s="138"/>
    </row>
    <row r="284" spans="1:9" s="18" customFormat="1" ht="24.95" customHeight="1">
      <c r="A284" s="118"/>
      <c r="B284" s="124"/>
      <c r="C284" s="125"/>
      <c r="D284" s="126"/>
      <c r="E284" s="124"/>
      <c r="F284" s="124"/>
      <c r="G284" s="124"/>
      <c r="H284" s="127"/>
      <c r="I284" s="138"/>
    </row>
    <row r="285" spans="1:9" s="18" customFormat="1" ht="24.95" customHeight="1">
      <c r="A285" s="118"/>
      <c r="B285" s="124"/>
      <c r="C285" s="125"/>
      <c r="D285" s="126"/>
      <c r="E285" s="124"/>
      <c r="F285" s="124"/>
      <c r="G285" s="124"/>
      <c r="H285" s="127"/>
      <c r="I285" s="138"/>
    </row>
    <row r="286" spans="1:9" s="18" customFormat="1" ht="24.95" customHeight="1">
      <c r="A286" s="118"/>
      <c r="B286" s="124"/>
      <c r="C286" s="125"/>
      <c r="D286" s="126"/>
      <c r="E286" s="124"/>
      <c r="F286" s="124"/>
      <c r="G286" s="124"/>
      <c r="H286" s="127"/>
      <c r="I286" s="138"/>
    </row>
    <row r="287" spans="1:9" s="18" customFormat="1" ht="24.95" customHeight="1">
      <c r="A287" s="118"/>
      <c r="B287" s="124"/>
      <c r="C287" s="125"/>
      <c r="D287" s="126"/>
      <c r="E287" s="124"/>
      <c r="F287" s="124"/>
      <c r="G287" s="124"/>
      <c r="H287" s="127"/>
      <c r="I287" s="138"/>
    </row>
    <row r="288" spans="1:9" s="18" customFormat="1" ht="24.95" customHeight="1">
      <c r="A288" s="118"/>
      <c r="B288" s="124"/>
      <c r="C288" s="125"/>
      <c r="D288" s="126"/>
      <c r="E288" s="124"/>
      <c r="F288" s="124"/>
      <c r="G288" s="124"/>
      <c r="H288" s="127"/>
      <c r="I288" s="138"/>
    </row>
    <row r="289" spans="1:9" s="18" customFormat="1" ht="24.95" customHeight="1">
      <c r="A289" s="118"/>
      <c r="B289" s="124"/>
      <c r="C289" s="125"/>
      <c r="D289" s="126"/>
      <c r="E289" s="124"/>
      <c r="F289" s="124"/>
      <c r="G289" s="124"/>
      <c r="H289" s="127"/>
      <c r="I289" s="138"/>
    </row>
    <row r="290" spans="1:9" s="18" customFormat="1" ht="24.95" customHeight="1">
      <c r="A290" s="118"/>
      <c r="B290" s="124"/>
      <c r="C290" s="125"/>
      <c r="D290" s="126"/>
      <c r="E290" s="124"/>
      <c r="F290" s="124"/>
      <c r="G290" s="124"/>
      <c r="H290" s="127"/>
      <c r="I290" s="138"/>
    </row>
    <row r="291" spans="1:9" s="18" customFormat="1" ht="24.95" customHeight="1">
      <c r="A291" s="118"/>
      <c r="B291" s="124"/>
      <c r="C291" s="125"/>
      <c r="D291" s="126"/>
      <c r="E291" s="124"/>
      <c r="F291" s="124"/>
      <c r="G291" s="124"/>
      <c r="H291" s="127"/>
      <c r="I291" s="138"/>
    </row>
    <row r="292" spans="1:9" s="18" customFormat="1" ht="24.95" customHeight="1">
      <c r="A292" s="118"/>
      <c r="B292" s="124"/>
      <c r="C292" s="125"/>
      <c r="D292" s="126"/>
      <c r="E292" s="124"/>
      <c r="F292" s="124"/>
      <c r="G292" s="124"/>
      <c r="H292" s="127"/>
      <c r="I292" s="138"/>
    </row>
    <row r="293" spans="1:9" s="18" customFormat="1" ht="24.95" customHeight="1">
      <c r="A293" s="118"/>
      <c r="B293" s="124"/>
      <c r="C293" s="125"/>
      <c r="D293" s="126"/>
      <c r="E293" s="124"/>
      <c r="F293" s="124"/>
      <c r="G293" s="124"/>
      <c r="H293" s="127"/>
      <c r="I293" s="138"/>
    </row>
    <row r="294" spans="1:9" s="18" customFormat="1" ht="24.95" customHeight="1">
      <c r="A294" s="118"/>
      <c r="B294" s="124"/>
      <c r="C294" s="125"/>
      <c r="D294" s="126"/>
      <c r="E294" s="124"/>
      <c r="F294" s="124"/>
      <c r="G294" s="124"/>
      <c r="H294" s="127"/>
      <c r="I294" s="138"/>
    </row>
    <row r="295" spans="1:9" s="18" customFormat="1" ht="24.95" customHeight="1">
      <c r="A295" s="118"/>
      <c r="B295" s="124"/>
      <c r="C295" s="125"/>
      <c r="D295" s="126"/>
      <c r="E295" s="124"/>
      <c r="F295" s="124"/>
      <c r="G295" s="124"/>
      <c r="H295" s="127"/>
      <c r="I295" s="138"/>
    </row>
    <row r="296" spans="1:9" s="18" customFormat="1" ht="24.95" customHeight="1">
      <c r="A296" s="118"/>
      <c r="B296" s="124"/>
      <c r="C296" s="125"/>
      <c r="D296" s="126"/>
      <c r="E296" s="124"/>
      <c r="F296" s="124"/>
      <c r="G296" s="124"/>
      <c r="H296" s="127"/>
      <c r="I296" s="138"/>
    </row>
    <row r="297" spans="1:9" s="18" customFormat="1" ht="24.95" customHeight="1">
      <c r="A297" s="118"/>
      <c r="B297" s="124"/>
      <c r="C297" s="125"/>
      <c r="D297" s="126"/>
      <c r="E297" s="124"/>
      <c r="F297" s="124"/>
      <c r="G297" s="124"/>
      <c r="H297" s="127"/>
      <c r="I297" s="138"/>
    </row>
    <row r="298" spans="1:9" s="18" customFormat="1" ht="24.95" customHeight="1">
      <c r="A298" s="118"/>
      <c r="B298" s="124"/>
      <c r="C298" s="125"/>
      <c r="D298" s="126"/>
      <c r="E298" s="124"/>
      <c r="F298" s="124"/>
      <c r="G298" s="124"/>
      <c r="H298" s="127"/>
      <c r="I298" s="138"/>
    </row>
    <row r="299" spans="1:9" s="18" customFormat="1" ht="24.95" customHeight="1">
      <c r="A299" s="118"/>
      <c r="B299" s="124"/>
      <c r="C299" s="125"/>
      <c r="D299" s="126"/>
      <c r="E299" s="124"/>
      <c r="F299" s="124"/>
      <c r="G299" s="124"/>
      <c r="H299" s="127"/>
      <c r="I299" s="138"/>
    </row>
    <row r="300" spans="1:9" s="18" customFormat="1" ht="24.95" customHeight="1">
      <c r="A300" s="118"/>
      <c r="B300" s="124"/>
      <c r="C300" s="125"/>
      <c r="D300" s="126"/>
      <c r="E300" s="124"/>
      <c r="F300" s="124"/>
      <c r="G300" s="124"/>
      <c r="H300" s="127"/>
      <c r="I300" s="138"/>
    </row>
    <row r="301" spans="1:9" s="18" customFormat="1" ht="24.95" customHeight="1">
      <c r="A301" s="118"/>
      <c r="B301" s="124"/>
      <c r="C301" s="125"/>
      <c r="D301" s="126"/>
      <c r="E301" s="124"/>
      <c r="F301" s="124"/>
      <c r="G301" s="124"/>
      <c r="H301" s="127"/>
      <c r="I301" s="138"/>
    </row>
    <row r="302" spans="1:9" s="18" customFormat="1" ht="24.95" customHeight="1">
      <c r="A302" s="118"/>
      <c r="B302" s="124"/>
      <c r="C302" s="125"/>
      <c r="D302" s="126"/>
      <c r="E302" s="124"/>
      <c r="F302" s="124"/>
      <c r="G302" s="124"/>
      <c r="H302" s="127"/>
      <c r="I302" s="138"/>
    </row>
    <row r="303" spans="1:9" s="18" customFormat="1" ht="24.95" customHeight="1">
      <c r="A303" s="118"/>
      <c r="B303" s="124"/>
      <c r="C303" s="125"/>
      <c r="D303" s="126"/>
      <c r="E303" s="124"/>
      <c r="F303" s="124"/>
      <c r="G303" s="124"/>
      <c r="H303" s="127"/>
      <c r="I303" s="138"/>
    </row>
    <row r="304" spans="1:9" s="18" customFormat="1" ht="24.95" customHeight="1">
      <c r="A304" s="118"/>
      <c r="B304" s="124"/>
      <c r="C304" s="125"/>
      <c r="D304" s="126"/>
      <c r="E304" s="124"/>
      <c r="F304" s="124"/>
      <c r="G304" s="124"/>
      <c r="H304" s="127"/>
      <c r="I304" s="138"/>
    </row>
    <row r="305" spans="1:9" s="18" customFormat="1" ht="24.95" customHeight="1">
      <c r="A305" s="118"/>
      <c r="B305" s="124"/>
      <c r="C305" s="125"/>
      <c r="D305" s="126"/>
      <c r="E305" s="124"/>
      <c r="F305" s="124"/>
      <c r="G305" s="124"/>
      <c r="H305" s="127"/>
      <c r="I305" s="138"/>
    </row>
    <row r="306" spans="1:9" s="18" customFormat="1" ht="24.95" customHeight="1">
      <c r="A306" s="118"/>
      <c r="B306" s="124"/>
      <c r="C306" s="125"/>
      <c r="D306" s="126"/>
      <c r="E306" s="124"/>
      <c r="F306" s="124"/>
      <c r="G306" s="124"/>
      <c r="H306" s="127"/>
      <c r="I306" s="138"/>
    </row>
    <row r="307" spans="1:9" s="18" customFormat="1" ht="24.95" customHeight="1">
      <c r="A307" s="118"/>
      <c r="B307" s="124"/>
      <c r="C307" s="125"/>
      <c r="D307" s="126"/>
      <c r="E307" s="124"/>
      <c r="F307" s="124"/>
      <c r="G307" s="124"/>
      <c r="H307" s="127"/>
      <c r="I307" s="138"/>
    </row>
    <row r="308" spans="1:9" s="18" customFormat="1" ht="24.95" customHeight="1">
      <c r="A308" s="118"/>
      <c r="B308" s="124"/>
      <c r="C308" s="125"/>
      <c r="D308" s="126"/>
      <c r="E308" s="124"/>
      <c r="F308" s="124"/>
      <c r="G308" s="124"/>
      <c r="H308" s="127"/>
      <c r="I308" s="138"/>
    </row>
    <row r="309" spans="1:9" s="18" customFormat="1" ht="24.95" customHeight="1">
      <c r="A309" s="118"/>
      <c r="B309" s="124"/>
      <c r="C309" s="125"/>
      <c r="D309" s="126"/>
      <c r="E309" s="124"/>
      <c r="F309" s="124"/>
      <c r="G309" s="124"/>
      <c r="H309" s="127"/>
      <c r="I309" s="138"/>
    </row>
    <row r="310" spans="1:9" s="18" customFormat="1" ht="24.95" customHeight="1">
      <c r="A310" s="118"/>
      <c r="B310" s="124"/>
      <c r="C310" s="125"/>
      <c r="D310" s="126"/>
      <c r="E310" s="124"/>
      <c r="F310" s="124"/>
      <c r="G310" s="124"/>
      <c r="H310" s="127"/>
      <c r="I310" s="138"/>
    </row>
    <row r="311" spans="1:9" s="18" customFormat="1" ht="24.95" customHeight="1">
      <c r="A311" s="118"/>
      <c r="B311" s="124"/>
      <c r="C311" s="125"/>
      <c r="D311" s="126"/>
      <c r="E311" s="124"/>
      <c r="F311" s="124"/>
      <c r="G311" s="124"/>
      <c r="H311" s="127"/>
      <c r="I311" s="138"/>
    </row>
    <row r="312" spans="1:9" s="18" customFormat="1" ht="24.95" customHeight="1">
      <c r="A312" s="118"/>
      <c r="B312" s="124"/>
      <c r="C312" s="125"/>
      <c r="D312" s="126"/>
      <c r="E312" s="124"/>
      <c r="F312" s="124"/>
      <c r="G312" s="124"/>
      <c r="H312" s="127"/>
      <c r="I312" s="138"/>
    </row>
    <row r="313" spans="1:9" s="18" customFormat="1" ht="24.95" customHeight="1">
      <c r="A313" s="118"/>
      <c r="B313" s="124"/>
      <c r="C313" s="125"/>
      <c r="D313" s="126"/>
      <c r="E313" s="124"/>
      <c r="F313" s="124"/>
      <c r="G313" s="124"/>
      <c r="H313" s="127"/>
      <c r="I313" s="138"/>
    </row>
    <row r="314" spans="1:9" s="18" customFormat="1" ht="24.95" customHeight="1">
      <c r="A314" s="118"/>
      <c r="B314" s="124"/>
      <c r="C314" s="125"/>
      <c r="D314" s="126"/>
      <c r="E314" s="124"/>
      <c r="F314" s="124"/>
      <c r="G314" s="124"/>
      <c r="H314" s="127"/>
      <c r="I314" s="138"/>
    </row>
    <row r="315" spans="1:9" s="18" customFormat="1" ht="24.95" customHeight="1">
      <c r="A315" s="118"/>
      <c r="B315" s="124"/>
      <c r="C315" s="125"/>
      <c r="D315" s="126"/>
      <c r="E315" s="124"/>
      <c r="F315" s="124"/>
      <c r="G315" s="124"/>
      <c r="H315" s="127"/>
      <c r="I315" s="138"/>
    </row>
    <row r="316" spans="1:9" s="18" customFormat="1" ht="24.95" customHeight="1">
      <c r="A316" s="118"/>
      <c r="B316" s="124"/>
      <c r="C316" s="125"/>
      <c r="D316" s="126"/>
      <c r="E316" s="124"/>
      <c r="F316" s="124"/>
      <c r="G316" s="124"/>
      <c r="H316" s="127"/>
      <c r="I316" s="138"/>
    </row>
    <row r="317" spans="1:9" s="18" customFormat="1" ht="24.95" customHeight="1">
      <c r="A317" s="118"/>
      <c r="B317" s="124"/>
      <c r="C317" s="125"/>
      <c r="D317" s="126"/>
      <c r="E317" s="124"/>
      <c r="F317" s="124"/>
      <c r="G317" s="124"/>
      <c r="H317" s="127"/>
      <c r="I317" s="138"/>
    </row>
    <row r="318" spans="1:9" s="18" customFormat="1" ht="24.95" customHeight="1">
      <c r="A318" s="118"/>
      <c r="B318" s="124"/>
      <c r="C318" s="125"/>
      <c r="D318" s="126"/>
      <c r="E318" s="124"/>
      <c r="F318" s="124"/>
      <c r="G318" s="124"/>
      <c r="H318" s="127"/>
      <c r="I318" s="138"/>
    </row>
    <row r="319" spans="1:9" s="18" customFormat="1" ht="24.95" customHeight="1">
      <c r="A319" s="118"/>
      <c r="B319" s="124"/>
      <c r="C319" s="125"/>
      <c r="D319" s="126"/>
      <c r="E319" s="124"/>
      <c r="F319" s="124"/>
      <c r="G319" s="124"/>
      <c r="H319" s="127"/>
      <c r="I319" s="138"/>
    </row>
    <row r="320" spans="1:9" s="18" customFormat="1" ht="24.95" customHeight="1">
      <c r="A320" s="118"/>
      <c r="B320" s="124"/>
      <c r="C320" s="125"/>
      <c r="D320" s="126"/>
      <c r="E320" s="124"/>
      <c r="F320" s="124"/>
      <c r="G320" s="124"/>
      <c r="H320" s="127"/>
      <c r="I320" s="138"/>
    </row>
    <row r="321" spans="1:9" s="18" customFormat="1" ht="24.95" customHeight="1">
      <c r="A321" s="118"/>
      <c r="B321" s="124"/>
      <c r="C321" s="125"/>
      <c r="D321" s="126"/>
      <c r="E321" s="124"/>
      <c r="F321" s="124"/>
      <c r="G321" s="124"/>
      <c r="H321" s="127"/>
      <c r="I321" s="138"/>
    </row>
    <row r="322" spans="1:9" s="18" customFormat="1" ht="24.95" customHeight="1">
      <c r="A322" s="118"/>
      <c r="B322" s="124"/>
      <c r="C322" s="125"/>
      <c r="D322" s="126"/>
      <c r="E322" s="124"/>
      <c r="F322" s="124"/>
      <c r="G322" s="124"/>
      <c r="H322" s="127"/>
      <c r="I322" s="138"/>
    </row>
    <row r="323" spans="1:9" s="18" customFormat="1" ht="24.95" customHeight="1">
      <c r="A323" s="118"/>
      <c r="B323" s="124"/>
      <c r="C323" s="125"/>
      <c r="D323" s="126"/>
      <c r="E323" s="124"/>
      <c r="F323" s="124"/>
      <c r="G323" s="124"/>
      <c r="H323" s="127"/>
      <c r="I323" s="138"/>
    </row>
    <row r="324" spans="1:9" s="18" customFormat="1" ht="24.95" customHeight="1">
      <c r="A324" s="118"/>
      <c r="B324" s="124"/>
      <c r="C324" s="125"/>
      <c r="D324" s="126"/>
      <c r="E324" s="124"/>
      <c r="F324" s="124"/>
      <c r="G324" s="124"/>
      <c r="H324" s="127"/>
      <c r="I324" s="138"/>
    </row>
    <row r="325" spans="1:9" s="18" customFormat="1" ht="24.95" customHeight="1">
      <c r="A325" s="118"/>
      <c r="B325" s="124"/>
      <c r="C325" s="125"/>
      <c r="D325" s="126"/>
      <c r="E325" s="124"/>
      <c r="F325" s="124"/>
      <c r="G325" s="124"/>
      <c r="H325" s="127"/>
      <c r="I325" s="138"/>
    </row>
    <row r="326" spans="1:9" s="18" customFormat="1" ht="24.95" customHeight="1">
      <c r="A326" s="118"/>
      <c r="B326" s="124"/>
      <c r="C326" s="125"/>
      <c r="D326" s="126"/>
      <c r="E326" s="124"/>
      <c r="F326" s="124"/>
      <c r="G326" s="124"/>
      <c r="H326" s="127"/>
      <c r="I326" s="138"/>
    </row>
    <row r="327" spans="1:9" s="18" customFormat="1" ht="24.95" customHeight="1">
      <c r="A327" s="118"/>
      <c r="B327" s="124"/>
      <c r="C327" s="125"/>
      <c r="D327" s="126"/>
      <c r="E327" s="124"/>
      <c r="F327" s="124"/>
      <c r="G327" s="124"/>
      <c r="H327" s="127"/>
      <c r="I327" s="138"/>
    </row>
    <row r="328" spans="1:9" s="18" customFormat="1" ht="24.95" customHeight="1">
      <c r="A328" s="118"/>
      <c r="B328" s="124"/>
      <c r="C328" s="125"/>
      <c r="D328" s="126"/>
      <c r="E328" s="124"/>
      <c r="F328" s="124"/>
      <c r="G328" s="124"/>
      <c r="H328" s="127"/>
      <c r="I328" s="138"/>
    </row>
    <row r="329" spans="1:9" s="18" customFormat="1" ht="24.95" customHeight="1">
      <c r="A329" s="118"/>
      <c r="B329" s="124"/>
      <c r="C329" s="125"/>
      <c r="D329" s="126"/>
      <c r="E329" s="124"/>
      <c r="F329" s="124"/>
      <c r="G329" s="124"/>
      <c r="H329" s="127"/>
      <c r="I329" s="138"/>
    </row>
    <row r="330" spans="1:9" s="18" customFormat="1" ht="24.95" customHeight="1">
      <c r="A330" s="118"/>
      <c r="B330" s="124"/>
      <c r="C330" s="125"/>
      <c r="D330" s="126"/>
      <c r="E330" s="124"/>
      <c r="F330" s="124"/>
      <c r="G330" s="124"/>
      <c r="H330" s="127"/>
      <c r="I330" s="138"/>
    </row>
    <row r="331" spans="1:9" s="18" customFormat="1" ht="24.95" customHeight="1">
      <c r="A331" s="118"/>
      <c r="B331" s="124"/>
      <c r="C331" s="125"/>
      <c r="D331" s="126"/>
      <c r="E331" s="124"/>
      <c r="F331" s="124"/>
      <c r="G331" s="124"/>
      <c r="H331" s="127"/>
      <c r="I331" s="138"/>
    </row>
    <row r="332" spans="1:9" s="18" customFormat="1" ht="24.95" customHeight="1">
      <c r="A332" s="118"/>
      <c r="B332" s="124"/>
      <c r="C332" s="125"/>
      <c r="D332" s="126"/>
      <c r="E332" s="124"/>
      <c r="F332" s="124"/>
      <c r="G332" s="124"/>
      <c r="H332" s="127"/>
      <c r="I332" s="138"/>
    </row>
    <row r="333" spans="1:9" s="18" customFormat="1" ht="24.95" customHeight="1">
      <c r="A333" s="118"/>
      <c r="B333" s="124"/>
      <c r="C333" s="125"/>
      <c r="D333" s="126"/>
      <c r="E333" s="124"/>
      <c r="F333" s="124"/>
      <c r="G333" s="124"/>
      <c r="H333" s="127"/>
      <c r="I333" s="138"/>
    </row>
    <row r="334" spans="1:9" s="18" customFormat="1" ht="24.95" customHeight="1">
      <c r="A334" s="118"/>
      <c r="B334" s="124"/>
      <c r="C334" s="125"/>
      <c r="D334" s="126"/>
      <c r="E334" s="124"/>
      <c r="F334" s="124"/>
      <c r="G334" s="124"/>
      <c r="H334" s="127"/>
      <c r="I334" s="138"/>
    </row>
    <row r="335" spans="1:9" s="18" customFormat="1" ht="24.95" customHeight="1">
      <c r="A335" s="118"/>
      <c r="B335" s="124"/>
      <c r="C335" s="125"/>
      <c r="D335" s="126"/>
      <c r="E335" s="124"/>
      <c r="F335" s="124"/>
      <c r="G335" s="124"/>
      <c r="H335" s="127"/>
      <c r="I335" s="138"/>
    </row>
    <row r="336" spans="1:9" s="18" customFormat="1" ht="24.95" customHeight="1">
      <c r="A336" s="118"/>
      <c r="B336" s="124"/>
      <c r="C336" s="125"/>
      <c r="D336" s="126"/>
      <c r="E336" s="124"/>
      <c r="F336" s="124"/>
      <c r="G336" s="124"/>
      <c r="H336" s="127"/>
      <c r="I336" s="138"/>
    </row>
    <row r="337" spans="1:9" s="18" customFormat="1" ht="24.95" customHeight="1">
      <c r="A337" s="118"/>
      <c r="B337" s="124"/>
      <c r="C337" s="125"/>
      <c r="D337" s="126"/>
      <c r="E337" s="124"/>
      <c r="F337" s="124"/>
      <c r="G337" s="124"/>
      <c r="H337" s="127"/>
      <c r="I337" s="138"/>
    </row>
    <row r="338" spans="1:9" s="18" customFormat="1" ht="24.95" customHeight="1">
      <c r="A338" s="118"/>
      <c r="B338" s="124"/>
      <c r="C338" s="125"/>
      <c r="D338" s="126"/>
      <c r="E338" s="124"/>
      <c r="F338" s="124"/>
      <c r="G338" s="124"/>
      <c r="H338" s="127"/>
      <c r="I338" s="138"/>
    </row>
    <row r="339" spans="1:9" s="18" customFormat="1" ht="24.95" customHeight="1">
      <c r="A339" s="118"/>
      <c r="B339" s="124"/>
      <c r="C339" s="125"/>
      <c r="D339" s="126"/>
      <c r="E339" s="124"/>
      <c r="F339" s="124"/>
      <c r="G339" s="124"/>
      <c r="H339" s="127"/>
      <c r="I339" s="138"/>
    </row>
    <row r="340" spans="1:9" s="18" customFormat="1" ht="24.95" customHeight="1">
      <c r="A340" s="118"/>
      <c r="B340" s="124"/>
      <c r="C340" s="125"/>
      <c r="D340" s="126"/>
      <c r="E340" s="124"/>
      <c r="F340" s="124"/>
      <c r="G340" s="124"/>
      <c r="H340" s="127"/>
      <c r="I340" s="138"/>
    </row>
    <row r="341" spans="1:9" s="18" customFormat="1" ht="24.95" customHeight="1">
      <c r="A341" s="118"/>
      <c r="B341" s="124"/>
      <c r="C341" s="125"/>
      <c r="D341" s="126"/>
      <c r="E341" s="124"/>
      <c r="F341" s="124"/>
      <c r="G341" s="124"/>
      <c r="H341" s="127"/>
      <c r="I341" s="138"/>
    </row>
    <row r="342" spans="1:9" s="18" customFormat="1" ht="24.95" customHeight="1">
      <c r="A342" s="118"/>
      <c r="B342" s="124"/>
      <c r="C342" s="125"/>
      <c r="D342" s="126"/>
      <c r="E342" s="124"/>
      <c r="F342" s="124"/>
      <c r="G342" s="124"/>
      <c r="H342" s="127"/>
      <c r="I342" s="138"/>
    </row>
    <row r="343" spans="1:9" s="18" customFormat="1" ht="24.95" customHeight="1">
      <c r="A343" s="118"/>
      <c r="B343" s="124"/>
      <c r="C343" s="125"/>
      <c r="D343" s="126"/>
      <c r="E343" s="124"/>
      <c r="F343" s="124"/>
      <c r="G343" s="124"/>
      <c r="H343" s="127"/>
      <c r="I343" s="138"/>
    </row>
    <row r="344" spans="1:9" s="18" customFormat="1" ht="24.95" customHeight="1">
      <c r="A344" s="118"/>
      <c r="B344" s="124"/>
      <c r="C344" s="125"/>
      <c r="D344" s="126"/>
      <c r="E344" s="124"/>
      <c r="F344" s="124"/>
      <c r="G344" s="124"/>
      <c r="H344" s="127"/>
      <c r="I344" s="138"/>
    </row>
    <row r="345" spans="1:9" s="18" customFormat="1" ht="24.95" customHeight="1">
      <c r="A345" s="118"/>
      <c r="B345" s="124"/>
      <c r="C345" s="125"/>
      <c r="D345" s="126"/>
      <c r="E345" s="124"/>
      <c r="F345" s="124"/>
      <c r="G345" s="124"/>
      <c r="H345" s="127"/>
      <c r="I345" s="138"/>
    </row>
    <row r="346" spans="1:9" s="18" customFormat="1" ht="24.95" customHeight="1">
      <c r="A346" s="118"/>
      <c r="B346" s="124"/>
      <c r="C346" s="125"/>
      <c r="D346" s="126"/>
      <c r="E346" s="124"/>
      <c r="F346" s="124"/>
      <c r="G346" s="124"/>
      <c r="H346" s="127"/>
      <c r="I346" s="138"/>
    </row>
    <row r="347" spans="1:9" s="18" customFormat="1" ht="24.95" customHeight="1">
      <c r="A347" s="118"/>
      <c r="B347" s="124"/>
      <c r="C347" s="125"/>
      <c r="D347" s="126"/>
      <c r="E347" s="124"/>
      <c r="F347" s="124"/>
      <c r="G347" s="124"/>
      <c r="H347" s="127"/>
      <c r="I347" s="138"/>
    </row>
    <row r="348" spans="1:9" s="18" customFormat="1" ht="24.95" customHeight="1">
      <c r="A348" s="118"/>
      <c r="B348" s="124"/>
      <c r="C348" s="125"/>
      <c r="D348" s="126"/>
      <c r="E348" s="124"/>
      <c r="F348" s="124"/>
      <c r="G348" s="124"/>
      <c r="H348" s="127"/>
      <c r="I348" s="138"/>
    </row>
    <row r="349" spans="1:9" s="18" customFormat="1" ht="24.95" customHeight="1">
      <c r="A349" s="118"/>
      <c r="B349" s="124"/>
      <c r="C349" s="125"/>
      <c r="D349" s="126"/>
      <c r="E349" s="124"/>
      <c r="F349" s="124"/>
      <c r="G349" s="124"/>
      <c r="H349" s="127"/>
      <c r="I349" s="138"/>
    </row>
    <row r="350" spans="1:9" s="18" customFormat="1" ht="24.95" customHeight="1">
      <c r="A350" s="118"/>
      <c r="B350" s="124"/>
      <c r="C350" s="125"/>
      <c r="D350" s="126"/>
      <c r="E350" s="124"/>
      <c r="F350" s="124"/>
      <c r="G350" s="124"/>
      <c r="H350" s="127"/>
      <c r="I350" s="138"/>
    </row>
    <row r="351" spans="1:9" s="18" customFormat="1" ht="24.95" customHeight="1">
      <c r="A351" s="118"/>
      <c r="B351" s="124"/>
      <c r="C351" s="125"/>
      <c r="D351" s="126"/>
      <c r="E351" s="124"/>
      <c r="F351" s="124"/>
      <c r="G351" s="124"/>
      <c r="H351" s="127"/>
      <c r="I351" s="138"/>
    </row>
    <row r="352" spans="1:9" s="18" customFormat="1" ht="24.95" customHeight="1">
      <c r="A352" s="118"/>
      <c r="B352" s="124"/>
      <c r="C352" s="125"/>
      <c r="D352" s="126"/>
      <c r="E352" s="124"/>
      <c r="F352" s="124"/>
      <c r="G352" s="124"/>
      <c r="H352" s="127"/>
      <c r="I352" s="138"/>
    </row>
    <row r="353" spans="1:9" s="18" customFormat="1" ht="24.95" customHeight="1">
      <c r="A353" s="118"/>
      <c r="B353" s="124"/>
      <c r="C353" s="125"/>
      <c r="D353" s="126"/>
      <c r="E353" s="124"/>
      <c r="F353" s="124"/>
      <c r="G353" s="124"/>
      <c r="H353" s="127"/>
      <c r="I353" s="138"/>
    </row>
    <row r="354" spans="1:9" s="18" customFormat="1" ht="24.95" customHeight="1">
      <c r="A354" s="118"/>
      <c r="B354" s="124"/>
      <c r="C354" s="125"/>
      <c r="D354" s="126"/>
      <c r="E354" s="124"/>
      <c r="F354" s="124"/>
      <c r="G354" s="124"/>
      <c r="H354" s="127"/>
      <c r="I354" s="138"/>
    </row>
    <row r="355" spans="1:9" s="18" customFormat="1" ht="24.95" customHeight="1">
      <c r="A355" s="118"/>
      <c r="B355" s="124"/>
      <c r="C355" s="125"/>
      <c r="D355" s="126"/>
      <c r="E355" s="124"/>
      <c r="F355" s="124"/>
      <c r="G355" s="124"/>
      <c r="H355" s="127"/>
      <c r="I355" s="138"/>
    </row>
    <row r="356" spans="1:9" s="18" customFormat="1" ht="24.95" customHeight="1">
      <c r="A356" s="118"/>
      <c r="B356" s="124"/>
      <c r="C356" s="125"/>
      <c r="D356" s="126"/>
      <c r="E356" s="124"/>
      <c r="F356" s="124"/>
      <c r="G356" s="124"/>
      <c r="H356" s="127"/>
      <c r="I356" s="138"/>
    </row>
    <row r="357" spans="1:9" s="18" customFormat="1" ht="24.95" customHeight="1">
      <c r="A357" s="118"/>
      <c r="B357" s="124"/>
      <c r="C357" s="125"/>
      <c r="D357" s="126"/>
      <c r="E357" s="124"/>
      <c r="F357" s="124"/>
      <c r="G357" s="124"/>
      <c r="H357" s="127"/>
      <c r="I357" s="138"/>
    </row>
    <row r="358" spans="1:9" s="18" customFormat="1" ht="24.95" customHeight="1">
      <c r="A358" s="118"/>
      <c r="B358" s="124"/>
      <c r="C358" s="125"/>
      <c r="D358" s="126"/>
      <c r="E358" s="124"/>
      <c r="F358" s="124"/>
      <c r="G358" s="124"/>
      <c r="H358" s="127"/>
      <c r="I358" s="138"/>
    </row>
    <row r="359" spans="1:9" s="18" customFormat="1" ht="24.95" customHeight="1">
      <c r="A359" s="118"/>
      <c r="B359" s="124"/>
      <c r="C359" s="125"/>
      <c r="D359" s="126"/>
      <c r="E359" s="124"/>
      <c r="F359" s="124"/>
      <c r="G359" s="124"/>
      <c r="H359" s="127"/>
      <c r="I359" s="138"/>
    </row>
    <row r="360" spans="1:9" s="18" customFormat="1" ht="24.95" customHeight="1">
      <c r="A360" s="118"/>
      <c r="B360" s="124"/>
      <c r="C360" s="125"/>
      <c r="D360" s="126"/>
      <c r="E360" s="124"/>
      <c r="F360" s="124"/>
      <c r="G360" s="124"/>
      <c r="H360" s="127"/>
      <c r="I360" s="138"/>
    </row>
    <row r="361" spans="1:9" s="18" customFormat="1" ht="24.95" customHeight="1">
      <c r="A361" s="118"/>
      <c r="B361" s="124"/>
      <c r="C361" s="125"/>
      <c r="D361" s="126"/>
      <c r="E361" s="124"/>
      <c r="F361" s="124"/>
      <c r="G361" s="124"/>
      <c r="H361" s="127"/>
      <c r="I361" s="138"/>
    </row>
    <row r="362" spans="1:9" s="18" customFormat="1" ht="24.95" customHeight="1">
      <c r="A362" s="118"/>
      <c r="B362" s="124"/>
      <c r="C362" s="125"/>
      <c r="D362" s="126"/>
      <c r="E362" s="124"/>
      <c r="F362" s="124"/>
      <c r="G362" s="124"/>
      <c r="H362" s="127"/>
      <c r="I362" s="138"/>
    </row>
    <row r="363" spans="1:9" s="18" customFormat="1" ht="24.95" customHeight="1">
      <c r="A363" s="118"/>
      <c r="B363" s="124"/>
      <c r="C363" s="125"/>
      <c r="D363" s="126"/>
      <c r="E363" s="124"/>
      <c r="F363" s="124"/>
      <c r="G363" s="124"/>
      <c r="H363" s="127"/>
      <c r="I363" s="138"/>
    </row>
    <row r="364" spans="1:9" s="18" customFormat="1" ht="24.95" customHeight="1">
      <c r="A364" s="118"/>
      <c r="B364" s="124"/>
      <c r="C364" s="125"/>
      <c r="D364" s="126"/>
      <c r="E364" s="124"/>
      <c r="F364" s="124"/>
      <c r="G364" s="124"/>
      <c r="H364" s="127"/>
      <c r="I364" s="138"/>
    </row>
    <row r="365" spans="1:9" s="18" customFormat="1" ht="24.95" customHeight="1">
      <c r="A365" s="118"/>
      <c r="B365" s="124"/>
      <c r="C365" s="125"/>
      <c r="D365" s="126"/>
      <c r="E365" s="124"/>
      <c r="F365" s="124"/>
      <c r="G365" s="124"/>
      <c r="H365" s="127"/>
      <c r="I365" s="138"/>
    </row>
    <row r="366" spans="1:9" s="18" customFormat="1" ht="24.95" customHeight="1">
      <c r="A366" s="118"/>
      <c r="B366" s="124"/>
      <c r="C366" s="125"/>
      <c r="D366" s="126"/>
      <c r="E366" s="124"/>
      <c r="F366" s="124"/>
      <c r="G366" s="124"/>
      <c r="H366" s="127"/>
      <c r="I366" s="138"/>
    </row>
    <row r="367" spans="1:9" s="18" customFormat="1" ht="24.95" customHeight="1">
      <c r="A367" s="118"/>
      <c r="B367" s="124"/>
      <c r="C367" s="125"/>
      <c r="D367" s="126"/>
      <c r="E367" s="124"/>
      <c r="F367" s="124"/>
      <c r="G367" s="124"/>
      <c r="H367" s="127"/>
      <c r="I367" s="138"/>
    </row>
    <row r="368" spans="1:9" s="18" customFormat="1" ht="24.95" customHeight="1">
      <c r="A368" s="118"/>
      <c r="B368" s="124"/>
      <c r="C368" s="125"/>
      <c r="D368" s="126"/>
      <c r="E368" s="124"/>
      <c r="F368" s="124"/>
      <c r="G368" s="124"/>
      <c r="H368" s="127"/>
      <c r="I368" s="138"/>
    </row>
    <row r="369" spans="1:9" s="18" customFormat="1" ht="24.95" customHeight="1">
      <c r="A369" s="118"/>
      <c r="B369" s="124"/>
      <c r="C369" s="125"/>
      <c r="D369" s="126"/>
      <c r="E369" s="124"/>
      <c r="F369" s="124"/>
      <c r="G369" s="124"/>
      <c r="H369" s="127"/>
      <c r="I369" s="138"/>
    </row>
    <row r="370" spans="1:9" s="18" customFormat="1" ht="24.95" customHeight="1">
      <c r="A370" s="118"/>
      <c r="B370" s="124"/>
      <c r="C370" s="125"/>
      <c r="D370" s="126"/>
      <c r="E370" s="124"/>
      <c r="F370" s="124"/>
      <c r="G370" s="124"/>
      <c r="H370" s="127"/>
      <c r="I370" s="138"/>
    </row>
    <row r="371" spans="1:9" s="18" customFormat="1" ht="24.95" customHeight="1">
      <c r="A371" s="118"/>
      <c r="B371" s="124"/>
      <c r="C371" s="125"/>
      <c r="D371" s="126"/>
      <c r="E371" s="124"/>
      <c r="F371" s="124"/>
      <c r="G371" s="124"/>
      <c r="H371" s="127"/>
      <c r="I371" s="138"/>
    </row>
    <row r="372" spans="1:9" s="18" customFormat="1" ht="24.95" customHeight="1">
      <c r="A372" s="118"/>
      <c r="B372" s="124"/>
      <c r="C372" s="125"/>
      <c r="D372" s="126"/>
      <c r="E372" s="124"/>
      <c r="F372" s="124"/>
      <c r="G372" s="124"/>
      <c r="H372" s="127"/>
      <c r="I372" s="138"/>
    </row>
    <row r="373" spans="1:9" s="18" customFormat="1" ht="24.95" customHeight="1">
      <c r="A373" s="118"/>
      <c r="B373" s="124"/>
      <c r="C373" s="125"/>
      <c r="D373" s="126"/>
      <c r="E373" s="124"/>
      <c r="F373" s="124"/>
      <c r="G373" s="124"/>
      <c r="H373" s="127"/>
      <c r="I373" s="138"/>
    </row>
    <row r="374" spans="1:9" s="18" customFormat="1" ht="24.95" customHeight="1">
      <c r="A374" s="118"/>
      <c r="B374" s="124"/>
      <c r="C374" s="125"/>
      <c r="D374" s="126"/>
      <c r="E374" s="124"/>
      <c r="F374" s="124"/>
      <c r="G374" s="124"/>
      <c r="H374" s="127"/>
      <c r="I374" s="138"/>
    </row>
    <row r="375" spans="1:9" s="18" customFormat="1" ht="24.95" customHeight="1">
      <c r="A375" s="118"/>
      <c r="B375" s="124"/>
      <c r="C375" s="125"/>
      <c r="D375" s="126"/>
      <c r="E375" s="124"/>
      <c r="F375" s="124"/>
      <c r="G375" s="124"/>
      <c r="H375" s="127"/>
      <c r="I375" s="138"/>
    </row>
    <row r="376" spans="1:9" s="18" customFormat="1" ht="24.95" customHeight="1">
      <c r="A376" s="118"/>
      <c r="B376" s="124"/>
      <c r="C376" s="125"/>
      <c r="D376" s="126"/>
      <c r="E376" s="124"/>
      <c r="F376" s="124"/>
      <c r="G376" s="124"/>
      <c r="H376" s="127"/>
      <c r="I376" s="138"/>
    </row>
    <row r="377" spans="1:9" s="18" customFormat="1" ht="24.95" customHeight="1">
      <c r="A377" s="118"/>
      <c r="B377" s="124"/>
      <c r="C377" s="125"/>
      <c r="D377" s="126"/>
      <c r="E377" s="124"/>
      <c r="F377" s="124"/>
      <c r="G377" s="124"/>
      <c r="H377" s="127"/>
      <c r="I377" s="138"/>
    </row>
    <row r="378" spans="1:9" s="18" customFormat="1" ht="24.95" customHeight="1">
      <c r="A378" s="118"/>
      <c r="B378" s="124"/>
      <c r="C378" s="125"/>
      <c r="D378" s="126"/>
      <c r="E378" s="124"/>
      <c r="F378" s="124"/>
      <c r="G378" s="124"/>
      <c r="H378" s="127"/>
      <c r="I378" s="138"/>
    </row>
    <row r="379" spans="1:9" s="18" customFormat="1" ht="24.95" customHeight="1">
      <c r="A379" s="118"/>
      <c r="B379" s="124"/>
      <c r="C379" s="125"/>
      <c r="D379" s="126"/>
      <c r="E379" s="124"/>
      <c r="F379" s="124"/>
      <c r="G379" s="124"/>
      <c r="H379" s="127"/>
      <c r="I379" s="138"/>
    </row>
    <row r="380" spans="1:9" s="18" customFormat="1" ht="24.95" customHeight="1">
      <c r="A380" s="118"/>
      <c r="B380" s="124"/>
      <c r="C380" s="125"/>
      <c r="D380" s="126"/>
      <c r="E380" s="124"/>
      <c r="F380" s="124"/>
      <c r="G380" s="124"/>
      <c r="H380" s="127"/>
      <c r="I380" s="138"/>
    </row>
    <row r="381" spans="1:9" s="18" customFormat="1" ht="24.95" customHeight="1">
      <c r="A381" s="118"/>
      <c r="B381" s="124"/>
      <c r="C381" s="125"/>
      <c r="D381" s="126"/>
      <c r="E381" s="124"/>
      <c r="F381" s="124"/>
      <c r="G381" s="124"/>
      <c r="H381" s="127"/>
      <c r="I381" s="138"/>
    </row>
    <row r="382" spans="1:9" s="18" customFormat="1" ht="24.95" customHeight="1">
      <c r="A382" s="118"/>
      <c r="B382" s="124"/>
      <c r="C382" s="125"/>
      <c r="D382" s="126"/>
      <c r="E382" s="124"/>
      <c r="F382" s="124"/>
      <c r="G382" s="124"/>
      <c r="H382" s="127"/>
      <c r="I382" s="138"/>
    </row>
    <row r="383" spans="1:9" s="18" customFormat="1" ht="24.95" customHeight="1">
      <c r="A383" s="118"/>
      <c r="B383" s="124"/>
      <c r="C383" s="125"/>
      <c r="D383" s="126"/>
      <c r="E383" s="124"/>
      <c r="F383" s="124"/>
      <c r="G383" s="124"/>
      <c r="H383" s="127"/>
      <c r="I383" s="138"/>
    </row>
    <row r="384" spans="1:9" s="18" customFormat="1" ht="24.95" customHeight="1">
      <c r="A384" s="118"/>
      <c r="B384" s="124"/>
      <c r="C384" s="125"/>
      <c r="D384" s="126"/>
      <c r="E384" s="124"/>
      <c r="F384" s="124"/>
      <c r="G384" s="124"/>
      <c r="H384" s="127"/>
      <c r="I384" s="138"/>
    </row>
    <row r="385" spans="1:9" s="18" customFormat="1" ht="24.95" customHeight="1">
      <c r="A385" s="118"/>
      <c r="B385" s="124"/>
      <c r="C385" s="125"/>
      <c r="D385" s="126"/>
      <c r="E385" s="124"/>
      <c r="F385" s="124"/>
      <c r="G385" s="124"/>
      <c r="H385" s="127"/>
      <c r="I385" s="138"/>
    </row>
    <row r="386" spans="1:9" s="18" customFormat="1" ht="24.95" customHeight="1">
      <c r="A386" s="118"/>
      <c r="B386" s="124"/>
      <c r="C386" s="125"/>
      <c r="D386" s="126"/>
      <c r="E386" s="124"/>
      <c r="F386" s="124"/>
      <c r="G386" s="124"/>
      <c r="H386" s="127"/>
      <c r="I386" s="138"/>
    </row>
    <row r="387" spans="1:9" s="18" customFormat="1" ht="24.95" customHeight="1">
      <c r="A387" s="118"/>
      <c r="B387" s="124"/>
      <c r="C387" s="125"/>
      <c r="D387" s="126"/>
      <c r="E387" s="124"/>
      <c r="F387" s="124"/>
      <c r="G387" s="124"/>
      <c r="H387" s="127"/>
      <c r="I387" s="138"/>
    </row>
    <row r="388" spans="1:9" s="18" customFormat="1" ht="24.95" customHeight="1">
      <c r="A388" s="118"/>
      <c r="B388" s="124"/>
      <c r="C388" s="125"/>
      <c r="D388" s="126"/>
      <c r="E388" s="124"/>
      <c r="F388" s="124"/>
      <c r="G388" s="124"/>
      <c r="H388" s="127"/>
      <c r="I388" s="138"/>
    </row>
    <row r="389" spans="1:9" s="18" customFormat="1" ht="24.95" customHeight="1">
      <c r="A389" s="118"/>
      <c r="B389" s="124"/>
      <c r="C389" s="125"/>
      <c r="D389" s="126"/>
      <c r="E389" s="124"/>
      <c r="F389" s="124"/>
      <c r="G389" s="124"/>
      <c r="H389" s="127"/>
      <c r="I389" s="138"/>
    </row>
    <row r="390" spans="1:9" s="18" customFormat="1" ht="24.95" customHeight="1">
      <c r="A390" s="118"/>
      <c r="B390" s="124"/>
      <c r="C390" s="125"/>
      <c r="D390" s="126"/>
      <c r="E390" s="124"/>
      <c r="F390" s="124"/>
      <c r="G390" s="124"/>
      <c r="H390" s="127"/>
      <c r="I390" s="138"/>
    </row>
    <row r="391" spans="1:9" s="18" customFormat="1" ht="24.95" customHeight="1">
      <c r="A391" s="118"/>
      <c r="B391" s="124"/>
      <c r="C391" s="125"/>
      <c r="D391" s="126"/>
      <c r="E391" s="124"/>
      <c r="F391" s="124"/>
      <c r="G391" s="124"/>
      <c r="H391" s="127"/>
      <c r="I391" s="138"/>
    </row>
    <row r="392" spans="1:9" s="18" customFormat="1" ht="24.95" customHeight="1">
      <c r="A392" s="118"/>
      <c r="B392" s="124"/>
      <c r="C392" s="125"/>
      <c r="D392" s="126"/>
      <c r="E392" s="124"/>
      <c r="F392" s="124"/>
      <c r="G392" s="124"/>
      <c r="H392" s="127"/>
      <c r="I392" s="138"/>
    </row>
    <row r="393" spans="1:9" s="18" customFormat="1" ht="24.95" customHeight="1">
      <c r="A393" s="118"/>
      <c r="B393" s="124"/>
      <c r="C393" s="125"/>
      <c r="D393" s="126"/>
      <c r="E393" s="124"/>
      <c r="F393" s="124"/>
      <c r="G393" s="124"/>
      <c r="H393" s="127"/>
      <c r="I393" s="138"/>
    </row>
    <row r="394" spans="1:9" s="18" customFormat="1" ht="24.95" customHeight="1">
      <c r="A394" s="118"/>
      <c r="B394" s="124"/>
      <c r="C394" s="125"/>
      <c r="D394" s="126"/>
      <c r="E394" s="124"/>
      <c r="F394" s="124"/>
      <c r="G394" s="124"/>
      <c r="H394" s="127"/>
      <c r="I394" s="138"/>
    </row>
    <row r="395" spans="1:9" s="18" customFormat="1" ht="24.95" customHeight="1">
      <c r="A395" s="118"/>
      <c r="B395" s="124"/>
      <c r="C395" s="125"/>
      <c r="D395" s="126"/>
      <c r="E395" s="124"/>
      <c r="F395" s="124"/>
      <c r="G395" s="124"/>
      <c r="H395" s="127"/>
      <c r="I395" s="138"/>
    </row>
    <row r="396" spans="1:9" s="18" customFormat="1" ht="24.95" customHeight="1">
      <c r="A396" s="118"/>
      <c r="B396" s="124"/>
      <c r="C396" s="125"/>
      <c r="D396" s="126"/>
      <c r="E396" s="124"/>
      <c r="F396" s="124"/>
      <c r="G396" s="124"/>
      <c r="H396" s="127"/>
      <c r="I396" s="138"/>
    </row>
    <row r="397" spans="1:9" s="18" customFormat="1" ht="24.95" customHeight="1">
      <c r="A397" s="118"/>
      <c r="B397" s="124"/>
      <c r="C397" s="125"/>
      <c r="D397" s="126"/>
      <c r="E397" s="124"/>
      <c r="F397" s="124"/>
      <c r="G397" s="124"/>
      <c r="H397" s="127"/>
      <c r="I397" s="138"/>
    </row>
    <row r="398" spans="1:9" s="18" customFormat="1" ht="24.95" customHeight="1">
      <c r="A398" s="118"/>
      <c r="B398" s="124"/>
      <c r="C398" s="125"/>
      <c r="D398" s="126"/>
      <c r="E398" s="124"/>
      <c r="F398" s="124"/>
      <c r="G398" s="124"/>
      <c r="H398" s="127"/>
      <c r="I398" s="138"/>
    </row>
    <row r="399" spans="1:9" s="18" customFormat="1" ht="24.95" customHeight="1">
      <c r="A399" s="118"/>
      <c r="B399" s="124"/>
      <c r="C399" s="125"/>
      <c r="D399" s="126"/>
      <c r="E399" s="124"/>
      <c r="F399" s="124"/>
      <c r="G399" s="124"/>
      <c r="H399" s="127"/>
      <c r="I399" s="138"/>
    </row>
    <row r="400" spans="1:9" s="18" customFormat="1" ht="24.95" customHeight="1">
      <c r="A400" s="118"/>
      <c r="B400" s="124"/>
      <c r="C400" s="125"/>
      <c r="D400" s="126"/>
      <c r="E400" s="124"/>
      <c r="F400" s="124"/>
      <c r="G400" s="124"/>
      <c r="H400" s="127"/>
      <c r="I400" s="138"/>
    </row>
    <row r="401" spans="1:9" s="18" customFormat="1" ht="24.95" customHeight="1">
      <c r="A401" s="118"/>
      <c r="B401" s="124"/>
      <c r="C401" s="125"/>
      <c r="D401" s="126"/>
      <c r="E401" s="124"/>
      <c r="F401" s="124"/>
      <c r="G401" s="124"/>
      <c r="H401" s="127"/>
      <c r="I401" s="138"/>
    </row>
    <row r="402" spans="1:9" s="18" customFormat="1" ht="24.95" customHeight="1">
      <c r="A402" s="118"/>
      <c r="B402" s="124"/>
      <c r="C402" s="125"/>
      <c r="D402" s="126"/>
      <c r="E402" s="124"/>
      <c r="F402" s="124"/>
      <c r="G402" s="124"/>
      <c r="H402" s="127"/>
      <c r="I402" s="138"/>
    </row>
    <row r="403" spans="1:9" s="18" customFormat="1" ht="24.95" customHeight="1">
      <c r="A403" s="118"/>
      <c r="B403" s="124"/>
      <c r="C403" s="125"/>
      <c r="D403" s="126"/>
      <c r="E403" s="124"/>
      <c r="F403" s="124"/>
      <c r="G403" s="124"/>
      <c r="H403" s="127"/>
      <c r="I403" s="138"/>
    </row>
    <row r="404" spans="1:9" s="18" customFormat="1" ht="24.95" customHeight="1">
      <c r="A404" s="118"/>
      <c r="B404" s="124"/>
      <c r="C404" s="125"/>
      <c r="D404" s="126"/>
      <c r="E404" s="124"/>
      <c r="F404" s="124"/>
      <c r="G404" s="124"/>
      <c r="H404" s="127"/>
      <c r="I404" s="138"/>
    </row>
    <row r="405" spans="1:9" s="18" customFormat="1" ht="24.95" customHeight="1">
      <c r="A405" s="118"/>
      <c r="B405" s="124"/>
      <c r="C405" s="125"/>
      <c r="D405" s="126"/>
      <c r="E405" s="124"/>
      <c r="F405" s="124"/>
      <c r="G405" s="124"/>
      <c r="H405" s="127"/>
      <c r="I405" s="138"/>
    </row>
    <row r="406" spans="1:9" s="18" customFormat="1" ht="24.95" customHeight="1">
      <c r="A406" s="118"/>
      <c r="B406" s="124"/>
      <c r="C406" s="125"/>
      <c r="D406" s="126"/>
      <c r="E406" s="124"/>
      <c r="F406" s="124"/>
      <c r="G406" s="124"/>
      <c r="H406" s="127"/>
      <c r="I406" s="138"/>
    </row>
    <row r="407" spans="1:9" s="18" customFormat="1" ht="24.95" customHeight="1">
      <c r="A407" s="118"/>
      <c r="B407" s="124"/>
      <c r="C407" s="125"/>
      <c r="D407" s="126"/>
      <c r="E407" s="124"/>
      <c r="F407" s="124"/>
      <c r="G407" s="124"/>
      <c r="H407" s="127"/>
      <c r="I407" s="138"/>
    </row>
    <row r="408" spans="1:9" s="18" customFormat="1" ht="24.95" customHeight="1">
      <c r="A408" s="118"/>
      <c r="B408" s="124"/>
      <c r="C408" s="125"/>
      <c r="D408" s="126"/>
      <c r="E408" s="124"/>
      <c r="F408" s="124"/>
      <c r="G408" s="124"/>
      <c r="H408" s="127"/>
      <c r="I408" s="138"/>
    </row>
    <row r="409" spans="1:9" s="18" customFormat="1" ht="24.95" customHeight="1">
      <c r="A409" s="118"/>
      <c r="B409" s="124"/>
      <c r="C409" s="125"/>
      <c r="D409" s="126"/>
      <c r="E409" s="124"/>
      <c r="F409" s="124"/>
      <c r="G409" s="124"/>
      <c r="H409" s="127"/>
      <c r="I409" s="138"/>
    </row>
    <row r="410" spans="1:9" s="18" customFormat="1" ht="24.95" customHeight="1">
      <c r="A410" s="118"/>
      <c r="B410" s="124"/>
      <c r="C410" s="125"/>
      <c r="D410" s="126"/>
      <c r="E410" s="124"/>
      <c r="F410" s="124"/>
      <c r="G410" s="124"/>
      <c r="H410" s="127"/>
      <c r="I410" s="138"/>
    </row>
    <row r="411" spans="1:9" s="18" customFormat="1" ht="24.95" customHeight="1">
      <c r="A411" s="118"/>
      <c r="B411" s="124"/>
      <c r="C411" s="125"/>
      <c r="D411" s="126"/>
      <c r="E411" s="124"/>
      <c r="F411" s="124"/>
      <c r="G411" s="124"/>
      <c r="H411" s="127"/>
      <c r="I411" s="138"/>
    </row>
    <row r="412" spans="1:9" s="18" customFormat="1" ht="24.95" customHeight="1">
      <c r="A412" s="118"/>
      <c r="B412" s="124"/>
      <c r="C412" s="125"/>
      <c r="D412" s="126"/>
      <c r="E412" s="124"/>
      <c r="F412" s="124"/>
      <c r="G412" s="124"/>
      <c r="H412" s="127"/>
      <c r="I412" s="138"/>
    </row>
    <row r="413" spans="1:9" s="18" customFormat="1" ht="24.95" customHeight="1">
      <c r="A413" s="118"/>
      <c r="B413" s="124"/>
      <c r="C413" s="125"/>
      <c r="D413" s="126"/>
      <c r="E413" s="124"/>
      <c r="F413" s="124"/>
      <c r="G413" s="124"/>
      <c r="H413" s="127"/>
      <c r="I413" s="138"/>
    </row>
    <row r="414" spans="1:9" s="18" customFormat="1" ht="24.95" customHeight="1">
      <c r="A414" s="118"/>
      <c r="B414" s="124"/>
      <c r="C414" s="125"/>
      <c r="D414" s="126"/>
      <c r="E414" s="124"/>
      <c r="F414" s="124"/>
      <c r="G414" s="124"/>
      <c r="H414" s="127"/>
      <c r="I414" s="138"/>
    </row>
    <row r="415" spans="1:9" s="18" customFormat="1" ht="24.95" customHeight="1">
      <c r="A415" s="118"/>
      <c r="B415" s="124"/>
      <c r="C415" s="125"/>
      <c r="D415" s="126"/>
      <c r="E415" s="124"/>
      <c r="F415" s="124"/>
      <c r="G415" s="124"/>
      <c r="H415" s="127"/>
      <c r="I415" s="138"/>
    </row>
    <row r="416" spans="1:9" s="18" customFormat="1" ht="24.95" customHeight="1">
      <c r="A416" s="118"/>
      <c r="B416" s="124"/>
      <c r="C416" s="125"/>
      <c r="D416" s="126"/>
      <c r="E416" s="124"/>
      <c r="F416" s="124"/>
      <c r="G416" s="124"/>
      <c r="H416" s="127"/>
      <c r="I416" s="138"/>
    </row>
    <row r="417" spans="1:9" s="18" customFormat="1" ht="24.95" customHeight="1">
      <c r="A417" s="118"/>
      <c r="B417" s="124"/>
      <c r="C417" s="125"/>
      <c r="D417" s="126"/>
      <c r="E417" s="124"/>
      <c r="F417" s="124"/>
      <c r="G417" s="124"/>
      <c r="H417" s="127"/>
      <c r="I417" s="138"/>
    </row>
    <row r="418" spans="1:9" s="18" customFormat="1" ht="24.95" customHeight="1">
      <c r="A418" s="118"/>
      <c r="B418" s="124"/>
      <c r="C418" s="125"/>
      <c r="D418" s="126"/>
      <c r="E418" s="124"/>
      <c r="F418" s="124"/>
      <c r="G418" s="124"/>
      <c r="H418" s="127"/>
      <c r="I418" s="138"/>
    </row>
    <row r="419" spans="1:9" s="18" customFormat="1" ht="24.95" customHeight="1">
      <c r="A419" s="118"/>
      <c r="B419" s="124"/>
      <c r="C419" s="125"/>
      <c r="D419" s="126"/>
      <c r="E419" s="124"/>
      <c r="F419" s="124"/>
      <c r="G419" s="124"/>
      <c r="H419" s="127"/>
      <c r="I419" s="138"/>
    </row>
    <row r="420" spans="1:9" s="18" customFormat="1" ht="24.95" customHeight="1">
      <c r="A420" s="118"/>
      <c r="B420" s="124"/>
      <c r="C420" s="125"/>
      <c r="D420" s="126"/>
      <c r="E420" s="124"/>
      <c r="F420" s="124"/>
      <c r="G420" s="124"/>
      <c r="H420" s="127"/>
      <c r="I420" s="138"/>
    </row>
    <row r="421" spans="1:9" s="18" customFormat="1" ht="24.95" customHeight="1">
      <c r="A421" s="118"/>
      <c r="B421" s="124"/>
      <c r="C421" s="125"/>
      <c r="D421" s="126"/>
      <c r="E421" s="124"/>
      <c r="F421" s="124"/>
      <c r="G421" s="124"/>
      <c r="H421" s="127"/>
      <c r="I421" s="138"/>
    </row>
    <row r="422" spans="1:9" s="18" customFormat="1" ht="24.95" customHeight="1">
      <c r="A422" s="118"/>
      <c r="B422" s="124"/>
      <c r="C422" s="125"/>
      <c r="D422" s="126"/>
      <c r="E422" s="124"/>
      <c r="F422" s="124"/>
      <c r="G422" s="124"/>
      <c r="H422" s="127"/>
      <c r="I422" s="138"/>
    </row>
    <row r="423" spans="1:9" s="18" customFormat="1" ht="24.95" customHeight="1">
      <c r="A423" s="118"/>
      <c r="B423" s="124"/>
      <c r="C423" s="125"/>
      <c r="D423" s="126"/>
      <c r="E423" s="124"/>
      <c r="F423" s="124"/>
      <c r="G423" s="124"/>
      <c r="H423" s="127"/>
      <c r="I423" s="138"/>
    </row>
    <row r="424" spans="1:9" s="18" customFormat="1" ht="24.95" customHeight="1">
      <c r="A424" s="118"/>
      <c r="B424" s="124"/>
      <c r="C424" s="125"/>
      <c r="D424" s="126"/>
      <c r="E424" s="124"/>
      <c r="F424" s="124"/>
      <c r="G424" s="124"/>
      <c r="H424" s="127"/>
      <c r="I424" s="138"/>
    </row>
    <row r="425" spans="1:9" s="18" customFormat="1" ht="24.95" customHeight="1">
      <c r="A425" s="118"/>
      <c r="B425" s="124"/>
      <c r="C425" s="125"/>
      <c r="D425" s="126"/>
      <c r="E425" s="124"/>
      <c r="F425" s="124"/>
      <c r="G425" s="124"/>
      <c r="H425" s="127"/>
      <c r="I425" s="138"/>
    </row>
    <row r="426" spans="1:9" s="18" customFormat="1" ht="24.95" customHeight="1">
      <c r="A426" s="118"/>
      <c r="B426" s="124"/>
      <c r="C426" s="125"/>
      <c r="D426" s="126"/>
      <c r="E426" s="124"/>
      <c r="F426" s="124"/>
      <c r="G426" s="124"/>
      <c r="H426" s="127"/>
      <c r="I426" s="138"/>
    </row>
    <row r="427" spans="1:9" s="18" customFormat="1" ht="24.95" customHeight="1">
      <c r="A427" s="118"/>
      <c r="B427" s="124"/>
      <c r="C427" s="125"/>
      <c r="D427" s="126"/>
      <c r="E427" s="124"/>
      <c r="F427" s="124"/>
      <c r="G427" s="124"/>
      <c r="H427" s="127"/>
      <c r="I427" s="138"/>
    </row>
    <row r="428" spans="1:9" s="18" customFormat="1" ht="24.95" customHeight="1">
      <c r="A428" s="118"/>
      <c r="B428" s="124"/>
      <c r="C428" s="125"/>
      <c r="D428" s="126"/>
      <c r="E428" s="124"/>
      <c r="F428" s="124"/>
      <c r="G428" s="124"/>
      <c r="H428" s="127"/>
      <c r="I428" s="138"/>
    </row>
    <row r="429" spans="1:9" s="18" customFormat="1" ht="24.95" customHeight="1">
      <c r="A429" s="118"/>
      <c r="B429" s="124"/>
      <c r="C429" s="125"/>
      <c r="D429" s="126"/>
      <c r="E429" s="124"/>
      <c r="F429" s="124"/>
      <c r="G429" s="124"/>
      <c r="H429" s="127"/>
      <c r="I429" s="138"/>
    </row>
    <row r="430" spans="1:9" s="18" customFormat="1" ht="24.95" customHeight="1">
      <c r="A430" s="118"/>
      <c r="B430" s="124"/>
      <c r="C430" s="125"/>
      <c r="D430" s="126"/>
      <c r="E430" s="124"/>
      <c r="F430" s="124"/>
      <c r="G430" s="124"/>
      <c r="H430" s="127"/>
      <c r="I430" s="138"/>
    </row>
    <row r="431" spans="1:9" s="18" customFormat="1" ht="24.95" customHeight="1">
      <c r="A431" s="118"/>
      <c r="B431" s="124"/>
      <c r="C431" s="125"/>
      <c r="D431" s="126"/>
      <c r="E431" s="124"/>
      <c r="F431" s="124"/>
      <c r="G431" s="124"/>
      <c r="H431" s="127"/>
      <c r="I431" s="138"/>
    </row>
    <row r="432" spans="1:9" s="18" customFormat="1" ht="24.95" customHeight="1">
      <c r="A432" s="118"/>
      <c r="B432" s="124"/>
      <c r="C432" s="125"/>
      <c r="D432" s="126"/>
      <c r="E432" s="124"/>
      <c r="F432" s="124"/>
      <c r="G432" s="124"/>
      <c r="H432" s="127"/>
      <c r="I432" s="138"/>
    </row>
    <row r="433" spans="1:9" s="18" customFormat="1" ht="24.95" customHeight="1">
      <c r="A433" s="118"/>
      <c r="B433" s="124"/>
      <c r="C433" s="125"/>
      <c r="D433" s="126"/>
      <c r="E433" s="124"/>
      <c r="F433" s="124"/>
      <c r="G433" s="124"/>
      <c r="H433" s="127"/>
      <c r="I433" s="138"/>
    </row>
    <row r="434" spans="1:9" s="18" customFormat="1" ht="24.95" customHeight="1">
      <c r="A434" s="118"/>
      <c r="B434" s="124"/>
      <c r="C434" s="125"/>
      <c r="D434" s="126"/>
      <c r="E434" s="124"/>
      <c r="F434" s="124"/>
      <c r="G434" s="124"/>
      <c r="H434" s="127"/>
      <c r="I434" s="138"/>
    </row>
    <row r="435" spans="1:9" s="18" customFormat="1" ht="24.95" customHeight="1">
      <c r="A435" s="118"/>
      <c r="B435" s="124"/>
      <c r="C435" s="125"/>
      <c r="D435" s="126"/>
      <c r="E435" s="124"/>
      <c r="F435" s="124"/>
      <c r="G435" s="124"/>
      <c r="H435" s="127"/>
      <c r="I435" s="138"/>
    </row>
    <row r="436" spans="1:9" s="18" customFormat="1" ht="24.95" customHeight="1">
      <c r="A436" s="118"/>
      <c r="B436" s="124"/>
      <c r="C436" s="125"/>
      <c r="D436" s="126"/>
      <c r="E436" s="124"/>
      <c r="F436" s="124"/>
      <c r="G436" s="124"/>
      <c r="H436" s="127"/>
      <c r="I436" s="138"/>
    </row>
    <row r="437" spans="1:9" s="18" customFormat="1" ht="24.95" customHeight="1">
      <c r="A437" s="118"/>
      <c r="B437" s="124"/>
      <c r="C437" s="125"/>
      <c r="D437" s="126"/>
      <c r="E437" s="124"/>
      <c r="F437" s="124"/>
      <c r="G437" s="124"/>
      <c r="H437" s="127"/>
      <c r="I437" s="138"/>
    </row>
    <row r="438" spans="1:9" s="18" customFormat="1" ht="24.95" customHeight="1">
      <c r="A438" s="118"/>
      <c r="B438" s="124"/>
      <c r="C438" s="125"/>
      <c r="D438" s="126"/>
      <c r="E438" s="124"/>
      <c r="F438" s="124"/>
      <c r="G438" s="124"/>
      <c r="H438" s="127"/>
      <c r="I438" s="138"/>
    </row>
    <row r="439" spans="1:9" s="18" customFormat="1" ht="24.95" customHeight="1">
      <c r="A439" s="118"/>
      <c r="B439" s="124"/>
      <c r="C439" s="125"/>
      <c r="D439" s="126"/>
      <c r="E439" s="124"/>
      <c r="F439" s="124"/>
      <c r="G439" s="124"/>
      <c r="H439" s="127"/>
      <c r="I439" s="138"/>
    </row>
    <row r="440" spans="1:9" s="18" customFormat="1" ht="24.95" customHeight="1">
      <c r="A440" s="118"/>
      <c r="B440" s="124"/>
      <c r="C440" s="125"/>
      <c r="D440" s="126"/>
      <c r="E440" s="124"/>
      <c r="F440" s="124"/>
      <c r="G440" s="124"/>
      <c r="H440" s="127"/>
      <c r="I440" s="138"/>
    </row>
    <row r="441" spans="1:9" s="18" customFormat="1" ht="24.95" customHeight="1">
      <c r="A441" s="118"/>
      <c r="B441" s="124"/>
      <c r="C441" s="125"/>
      <c r="D441" s="126"/>
      <c r="E441" s="124"/>
      <c r="F441" s="124"/>
      <c r="G441" s="124"/>
      <c r="H441" s="127"/>
      <c r="I441" s="138"/>
    </row>
    <row r="442" spans="1:9" s="18" customFormat="1" ht="24.95" customHeight="1">
      <c r="A442" s="118"/>
      <c r="B442" s="124"/>
      <c r="C442" s="125"/>
      <c r="D442" s="126"/>
      <c r="E442" s="124"/>
      <c r="F442" s="124"/>
      <c r="G442" s="124"/>
      <c r="H442" s="127"/>
      <c r="I442" s="138"/>
    </row>
    <row r="443" spans="1:9" s="18" customFormat="1" ht="24.95" customHeight="1">
      <c r="A443" s="118"/>
      <c r="B443" s="124"/>
      <c r="C443" s="125"/>
      <c r="D443" s="126"/>
      <c r="E443" s="124"/>
      <c r="F443" s="124"/>
      <c r="G443" s="124"/>
      <c r="H443" s="127"/>
      <c r="I443" s="138"/>
    </row>
    <row r="444" spans="1:9" s="18" customFormat="1" ht="24.95" customHeight="1">
      <c r="A444" s="118"/>
      <c r="B444" s="124"/>
      <c r="C444" s="125"/>
      <c r="D444" s="126"/>
      <c r="E444" s="124"/>
      <c r="F444" s="124"/>
      <c r="G444" s="124"/>
      <c r="H444" s="127"/>
      <c r="I444" s="138"/>
    </row>
    <row r="445" spans="1:9" s="18" customFormat="1" ht="24.95" customHeight="1">
      <c r="A445" s="118"/>
      <c r="B445" s="124"/>
      <c r="C445" s="125"/>
      <c r="D445" s="126"/>
      <c r="E445" s="124"/>
      <c r="F445" s="124"/>
      <c r="G445" s="124"/>
      <c r="H445" s="127"/>
      <c r="I445" s="138"/>
    </row>
    <row r="446" spans="1:9" s="18" customFormat="1" ht="24.95" customHeight="1">
      <c r="A446" s="118"/>
      <c r="B446" s="124"/>
      <c r="C446" s="125"/>
      <c r="D446" s="126"/>
      <c r="E446" s="124"/>
      <c r="F446" s="124"/>
      <c r="G446" s="124"/>
      <c r="H446" s="127"/>
      <c r="I446" s="138"/>
    </row>
    <row r="447" spans="1:9" s="18" customFormat="1" ht="24.95" customHeight="1">
      <c r="A447" s="118"/>
      <c r="B447" s="124"/>
      <c r="C447" s="125"/>
      <c r="D447" s="126"/>
      <c r="E447" s="124"/>
      <c r="F447" s="124"/>
      <c r="G447" s="124"/>
      <c r="H447" s="127"/>
      <c r="I447" s="138"/>
    </row>
    <row r="448" spans="1:9" s="18" customFormat="1" ht="24.95" customHeight="1">
      <c r="A448" s="118"/>
      <c r="B448" s="124"/>
      <c r="C448" s="125"/>
      <c r="D448" s="126"/>
      <c r="E448" s="124"/>
      <c r="F448" s="124"/>
      <c r="G448" s="124"/>
      <c r="H448" s="127"/>
      <c r="I448" s="138"/>
    </row>
    <row r="449" spans="1:9" s="18" customFormat="1" ht="24.95" customHeight="1">
      <c r="A449" s="118"/>
      <c r="B449" s="124"/>
      <c r="C449" s="125"/>
      <c r="D449" s="126"/>
      <c r="E449" s="124"/>
      <c r="F449" s="124"/>
      <c r="G449" s="124"/>
      <c r="H449" s="127"/>
      <c r="I449" s="138"/>
    </row>
    <row r="450" spans="1:9" s="18" customFormat="1" ht="24.95" customHeight="1">
      <c r="A450" s="118"/>
      <c r="B450" s="124"/>
      <c r="C450" s="125"/>
      <c r="D450" s="126"/>
      <c r="E450" s="124"/>
      <c r="F450" s="124"/>
      <c r="G450" s="124"/>
      <c r="H450" s="127"/>
      <c r="I450" s="138"/>
    </row>
    <row r="451" spans="1:9" s="18" customFormat="1" ht="24.95" customHeight="1">
      <c r="A451" s="118"/>
      <c r="B451" s="124"/>
      <c r="C451" s="125"/>
      <c r="D451" s="126"/>
      <c r="E451" s="124"/>
      <c r="F451" s="124"/>
      <c r="G451" s="124"/>
      <c r="H451" s="127"/>
      <c r="I451" s="138"/>
    </row>
    <row r="452" spans="1:9" s="18" customFormat="1" ht="24.95" customHeight="1">
      <c r="A452" s="118"/>
      <c r="B452" s="124"/>
      <c r="C452" s="125"/>
      <c r="D452" s="126"/>
      <c r="E452" s="124"/>
      <c r="F452" s="124"/>
      <c r="G452" s="124"/>
      <c r="H452" s="127"/>
      <c r="I452" s="138"/>
    </row>
    <row r="453" spans="1:9" s="18" customFormat="1" ht="24.95" customHeight="1">
      <c r="A453" s="118"/>
      <c r="B453" s="124"/>
      <c r="C453" s="125"/>
      <c r="D453" s="126"/>
      <c r="E453" s="124"/>
      <c r="F453" s="124"/>
      <c r="G453" s="124"/>
      <c r="H453" s="127"/>
      <c r="I453" s="138"/>
    </row>
    <row r="454" spans="1:9" s="18" customFormat="1" ht="24.95" customHeight="1">
      <c r="A454" s="118"/>
      <c r="B454" s="124"/>
      <c r="C454" s="125"/>
      <c r="D454" s="126"/>
      <c r="E454" s="124"/>
      <c r="F454" s="124"/>
      <c r="G454" s="124"/>
      <c r="H454" s="127"/>
      <c r="I454" s="138"/>
    </row>
    <row r="455" spans="1:9" s="18" customFormat="1" ht="24.95" customHeight="1">
      <c r="A455" s="118"/>
      <c r="B455" s="124"/>
      <c r="C455" s="125"/>
      <c r="D455" s="126"/>
      <c r="E455" s="124"/>
      <c r="F455" s="124"/>
      <c r="G455" s="124"/>
      <c r="H455" s="127"/>
      <c r="I455" s="138"/>
    </row>
    <row r="456" spans="1:9" s="18" customFormat="1" ht="24.95" customHeight="1">
      <c r="A456" s="118"/>
      <c r="B456" s="124"/>
      <c r="C456" s="125"/>
      <c r="D456" s="126"/>
      <c r="E456" s="124"/>
      <c r="F456" s="124"/>
      <c r="G456" s="124"/>
      <c r="H456" s="127"/>
      <c r="I456" s="138"/>
    </row>
    <row r="457" spans="1:9" s="18" customFormat="1" ht="24.95" customHeight="1">
      <c r="A457" s="118"/>
      <c r="B457" s="124"/>
      <c r="C457" s="125"/>
      <c r="D457" s="126"/>
      <c r="E457" s="124"/>
      <c r="F457" s="124"/>
      <c r="G457" s="124"/>
      <c r="H457" s="127"/>
      <c r="I457" s="138"/>
    </row>
    <row r="458" spans="1:9" s="18" customFormat="1" ht="24.95" customHeight="1">
      <c r="A458" s="118"/>
      <c r="B458" s="124"/>
      <c r="C458" s="125"/>
      <c r="D458" s="126"/>
      <c r="E458" s="124"/>
      <c r="F458" s="124"/>
      <c r="G458" s="124"/>
      <c r="H458" s="127"/>
      <c r="I458" s="138"/>
    </row>
    <row r="459" spans="1:9" s="18" customFormat="1" ht="24.95" customHeight="1">
      <c r="A459" s="118"/>
      <c r="B459" s="124"/>
      <c r="C459" s="125"/>
      <c r="D459" s="126"/>
      <c r="E459" s="124"/>
      <c r="F459" s="124"/>
      <c r="G459" s="124"/>
      <c r="H459" s="127"/>
      <c r="I459" s="138"/>
    </row>
    <row r="460" spans="1:9" s="18" customFormat="1" ht="24.95" customHeight="1">
      <c r="A460" s="118"/>
      <c r="B460" s="124"/>
      <c r="C460" s="125"/>
      <c r="D460" s="126"/>
      <c r="E460" s="124"/>
      <c r="F460" s="124"/>
      <c r="G460" s="124"/>
      <c r="H460" s="127"/>
      <c r="I460" s="138"/>
    </row>
    <row r="461" spans="1:9" s="18" customFormat="1" ht="24.95" customHeight="1">
      <c r="A461" s="118"/>
      <c r="B461" s="124"/>
      <c r="C461" s="125"/>
      <c r="D461" s="126"/>
      <c r="E461" s="124"/>
      <c r="F461" s="124"/>
      <c r="G461" s="124"/>
      <c r="H461" s="127"/>
      <c r="I461" s="138"/>
    </row>
    <row r="462" spans="1:9" s="18" customFormat="1" ht="24.95" customHeight="1">
      <c r="A462" s="118"/>
      <c r="B462" s="124"/>
      <c r="C462" s="125"/>
      <c r="D462" s="126"/>
      <c r="E462" s="124"/>
      <c r="F462" s="124"/>
      <c r="G462" s="124"/>
      <c r="H462" s="127"/>
      <c r="I462" s="138"/>
    </row>
    <row r="463" spans="1:9" s="18" customFormat="1" ht="24.95" customHeight="1">
      <c r="A463" s="118"/>
      <c r="B463" s="124"/>
      <c r="C463" s="125"/>
      <c r="D463" s="126"/>
      <c r="E463" s="124"/>
      <c r="F463" s="124"/>
      <c r="G463" s="124"/>
      <c r="H463" s="127"/>
      <c r="I463" s="138"/>
    </row>
    <row r="464" spans="1:9" s="18" customFormat="1" ht="24.95" customHeight="1">
      <c r="A464" s="118"/>
      <c r="B464" s="124"/>
      <c r="C464" s="125"/>
      <c r="D464" s="126"/>
      <c r="E464" s="124"/>
      <c r="F464" s="124"/>
      <c r="G464" s="124"/>
      <c r="H464" s="127"/>
      <c r="I464" s="138"/>
    </row>
    <row r="465" spans="1:9" s="18" customFormat="1" ht="24.95" customHeight="1">
      <c r="A465" s="118"/>
      <c r="B465" s="124"/>
      <c r="C465" s="125"/>
      <c r="D465" s="126"/>
      <c r="E465" s="124"/>
      <c r="F465" s="124"/>
      <c r="G465" s="124"/>
      <c r="H465" s="127"/>
      <c r="I465" s="138"/>
    </row>
    <row r="466" spans="1:9" s="18" customFormat="1" ht="24.95" customHeight="1">
      <c r="A466" s="118"/>
      <c r="B466" s="124"/>
      <c r="C466" s="125"/>
      <c r="D466" s="126"/>
      <c r="E466" s="124"/>
      <c r="F466" s="124"/>
      <c r="G466" s="124"/>
      <c r="H466" s="127"/>
      <c r="I466" s="138"/>
    </row>
    <row r="467" spans="1:9" s="18" customFormat="1" ht="24.95" customHeight="1">
      <c r="A467" s="118"/>
      <c r="B467" s="124"/>
      <c r="C467" s="125"/>
      <c r="D467" s="126"/>
      <c r="E467" s="124"/>
      <c r="F467" s="124"/>
      <c r="G467" s="124"/>
      <c r="H467" s="127"/>
      <c r="I467" s="138"/>
    </row>
    <row r="468" spans="1:9" s="18" customFormat="1" ht="24.95" customHeight="1">
      <c r="A468" s="118"/>
      <c r="B468" s="124"/>
      <c r="C468" s="125"/>
      <c r="D468" s="126"/>
      <c r="E468" s="124"/>
      <c r="F468" s="124"/>
      <c r="G468" s="124"/>
      <c r="H468" s="127"/>
      <c r="I468" s="138"/>
    </row>
    <row r="469" spans="1:9" s="18" customFormat="1" ht="24.95" customHeight="1">
      <c r="A469" s="118"/>
      <c r="B469" s="124"/>
      <c r="C469" s="125"/>
      <c r="D469" s="126"/>
      <c r="E469" s="124"/>
      <c r="F469" s="124"/>
      <c r="G469" s="124"/>
      <c r="H469" s="127"/>
      <c r="I469" s="138"/>
    </row>
    <row r="470" spans="1:9" s="18" customFormat="1" ht="24.95" customHeight="1">
      <c r="A470" s="118"/>
      <c r="B470" s="124"/>
      <c r="C470" s="125"/>
      <c r="D470" s="126"/>
      <c r="E470" s="124"/>
      <c r="F470" s="124"/>
      <c r="G470" s="124"/>
      <c r="H470" s="127"/>
      <c r="I470" s="138"/>
    </row>
    <row r="471" spans="1:9" s="18" customFormat="1" ht="24.95" customHeight="1">
      <c r="A471" s="31"/>
      <c r="B471" s="19"/>
      <c r="C471" s="43"/>
      <c r="D471" s="44"/>
      <c r="E471" s="20"/>
      <c r="F471" s="21"/>
      <c r="G471" s="22"/>
      <c r="H471" s="24"/>
      <c r="I471" s="139"/>
    </row>
  </sheetData>
  <autoFilter ref="B100:I102"/>
  <phoneticPr fontId="17" type="noConversion"/>
  <printOptions horizontalCentered="1"/>
  <pageMargins left="0.19685039370078741" right="0.23622047244094491" top="0.27559055118110237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R211"/>
  <sheetViews>
    <sheetView showGridLines="0" topLeftCell="A28" workbookViewId="0">
      <selection activeCell="M3" sqref="M3:N3"/>
    </sheetView>
  </sheetViews>
  <sheetFormatPr defaultRowHeight="12.75"/>
  <cols>
    <col min="1" max="1" width="1" style="46" customWidth="1"/>
    <col min="2" max="2" width="3.7109375" style="46" customWidth="1"/>
    <col min="3" max="4" width="9.140625" style="46"/>
    <col min="5" max="5" width="13.85546875" style="46" customWidth="1"/>
    <col min="6" max="6" width="7.28515625" style="46" customWidth="1"/>
    <col min="7" max="7" width="5.7109375" style="46" customWidth="1"/>
    <col min="8" max="8" width="7.42578125" style="46" customWidth="1"/>
    <col min="9" max="9" width="3" style="46" customWidth="1"/>
    <col min="10" max="11" width="5.42578125" style="46" customWidth="1"/>
    <col min="12" max="12" width="9.7109375" style="46" customWidth="1"/>
    <col min="13" max="13" width="7.7109375" style="46" customWidth="1"/>
    <col min="14" max="14" width="10" style="46" customWidth="1"/>
    <col min="15" max="15" width="1.140625" style="46" customWidth="1"/>
    <col min="16" max="16" width="1.5703125" style="46" customWidth="1"/>
    <col min="17" max="17" width="1" style="46" customWidth="1"/>
    <col min="18" max="148" width="9.140625" style="112"/>
    <col min="149" max="16384" width="9.140625" style="46"/>
  </cols>
  <sheetData>
    <row r="1" spans="2:148" ht="27" customHeight="1">
      <c r="C1" s="47" t="s">
        <v>121</v>
      </c>
    </row>
    <row r="2" spans="2:148" ht="6.75" customHeight="1"/>
    <row r="3" spans="2:148" ht="24" customHeight="1">
      <c r="C3" s="48" t="s">
        <v>146</v>
      </c>
      <c r="M3" s="157">
        <v>101</v>
      </c>
      <c r="N3" s="158"/>
    </row>
    <row r="4" spans="2:148" ht="6" customHeight="1"/>
    <row r="5" spans="2:148" ht="15" customHeight="1">
      <c r="C5" s="49" t="s">
        <v>144</v>
      </c>
      <c r="N5" s="50"/>
      <c r="O5" s="113"/>
    </row>
    <row r="6" spans="2:148">
      <c r="C6" s="122" t="s">
        <v>145</v>
      </c>
    </row>
    <row r="7" spans="2:148" ht="3.75" customHeight="1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48" ht="26.25" customHeight="1">
      <c r="B8" s="55"/>
      <c r="C8" s="51"/>
      <c r="D8" s="51"/>
      <c r="E8" s="51"/>
      <c r="F8" s="51"/>
      <c r="G8" s="56"/>
      <c r="H8" s="51"/>
      <c r="I8" s="51"/>
      <c r="J8" s="51"/>
      <c r="K8" s="51"/>
      <c r="L8" s="51"/>
      <c r="M8" s="99" t="s">
        <v>122</v>
      </c>
      <c r="N8" s="159"/>
      <c r="O8" s="160"/>
      <c r="P8" s="57"/>
    </row>
    <row r="9" spans="2:148" s="93" customFormat="1" ht="35.25" customHeight="1">
      <c r="B9" s="94"/>
      <c r="C9" s="149" t="e">
        <f ca="1">IF(M3="","",IF(INDEX(девушки!$A$103:$I$470,$M$3-100,14)="","",INDEX(девушки!$A$103:$I$470,$M$3-100,14)))</f>
        <v>#REF!</v>
      </c>
      <c r="D9" s="150"/>
      <c r="E9" s="95"/>
      <c r="F9" s="164"/>
      <c r="G9" s="165"/>
      <c r="H9" s="51"/>
      <c r="I9" s="96"/>
      <c r="J9" s="162" t="str">
        <f ca="1">IF(M3="","",IF(INDEX(девушки!$A$103:$I$470,$M$3-100,1)="","",INDEX(девушки!$A$103:$I$470,$M$3-100,1)))</f>
        <v/>
      </c>
      <c r="K9" s="163"/>
      <c r="L9" s="96"/>
      <c r="M9" s="99" t="s">
        <v>140</v>
      </c>
      <c r="N9" s="119" t="str">
        <f ca="1">IF(M3="","",CONCATENATE(IF(INDEX(девушки!$A$103:$I$470,$M$3-100,6)="","",INDEX(девушки!$A$103:$I$470,$M$3-100,6)),"  ",IF(INDEX(девушки!$A$103:$I$470,$M$3-100,8)="","",INDEX(девушки!$A$103:$I$470,$M$3-100,8))))</f>
        <v xml:space="preserve">  </v>
      </c>
      <c r="O9" s="97"/>
      <c r="P9" s="98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</row>
    <row r="10" spans="2:148" s="58" customFormat="1" ht="15.75" customHeight="1">
      <c r="B10" s="59"/>
      <c r="C10" s="156" t="s">
        <v>123</v>
      </c>
      <c r="D10" s="156"/>
      <c r="E10" s="92"/>
      <c r="F10" s="152" t="s">
        <v>138</v>
      </c>
      <c r="G10" s="152"/>
      <c r="H10" s="106"/>
      <c r="I10" s="92"/>
      <c r="J10" s="156" t="s">
        <v>139</v>
      </c>
      <c r="K10" s="156"/>
      <c r="L10" s="60"/>
      <c r="M10" s="60"/>
      <c r="N10" s="60"/>
      <c r="O10" s="60"/>
      <c r="P10" s="61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</row>
    <row r="11" spans="2:148" ht="39.75" customHeight="1">
      <c r="B11" s="55"/>
      <c r="C11" s="161" t="str">
        <f ca="1">IF(M3="","",IF(INDEX(девушки!$A$103:$I$470,$M$3-100,2)="","",INDEX(девушки!$A$103:$I$470,$M$3-100,2)))</f>
        <v/>
      </c>
      <c r="D11" s="161"/>
      <c r="E11" s="161"/>
      <c r="F11" s="161"/>
      <c r="G11" s="161"/>
      <c r="H11" s="161"/>
      <c r="I11" s="62"/>
      <c r="J11" s="151" t="str">
        <f ca="1">IF(M3="","",IF(INDEX(девушки!$A$103:$I$470,$M$3-100,3)="","",INDEX(девушки!$A$103:$I$470,$M$3-100,3)))</f>
        <v/>
      </c>
      <c r="K11" s="151"/>
      <c r="L11" s="63"/>
      <c r="M11" s="100" t="str">
        <f ca="1">IF(M3="","",IF(INDEX(девушки!$A$103:$I$470,$M$3-100,4)="","",INDEX(девушки!$A$103:$I$470,$M$3-100,4)))</f>
        <v/>
      </c>
      <c r="N11" s="51"/>
      <c r="O11" s="51"/>
      <c r="P11" s="57"/>
    </row>
    <row r="12" spans="2:148" s="64" customFormat="1" ht="12.75" customHeight="1">
      <c r="B12" s="65"/>
      <c r="C12" s="66" t="s">
        <v>124</v>
      </c>
      <c r="D12" s="66"/>
      <c r="E12" s="66"/>
      <c r="F12" s="66"/>
      <c r="G12" s="66"/>
      <c r="H12" s="66"/>
      <c r="I12" s="66"/>
      <c r="J12" s="155" t="s">
        <v>114</v>
      </c>
      <c r="K12" s="155"/>
      <c r="L12" s="66"/>
      <c r="M12" s="68" t="s">
        <v>125</v>
      </c>
      <c r="N12" s="66"/>
      <c r="O12" s="66"/>
      <c r="P12" s="69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</row>
    <row r="13" spans="2:148" s="71" customFormat="1" ht="35.25" customHeight="1">
      <c r="B13" s="72"/>
      <c r="C13" s="108" t="str">
        <f ca="1">IF(M3="","",IF(INDEX(девушки!$A$103:$I$470,$M$3-100,5)="","",INDEX(девушки!$A$103:$I$470,$M$3-100,5)))</f>
        <v/>
      </c>
      <c r="D13" s="73"/>
      <c r="E13" s="73"/>
      <c r="F13" s="73"/>
      <c r="G13" s="101" t="str">
        <f ca="1">IF(M3="","",IF(INDEX(девушки!$A$103:$I$470,$M$3-100,6)="","",CONCATENATE("( ",INDEX(девушки!$A$103:$I$470,$M$3-100,6)," )")))</f>
        <v/>
      </c>
      <c r="H13" s="166" t="str">
        <f ca="1">IF(M3="","",IF(INDEX(девушки!$A$103:$I$470,$M$3-100,9)="","",INDEX(девушки!$A$103:$I$470,$M$3-100,9)))</f>
        <v/>
      </c>
      <c r="I13" s="166"/>
      <c r="J13" s="166"/>
      <c r="K13" s="74"/>
      <c r="L13" s="167"/>
      <c r="M13" s="167"/>
      <c r="N13" s="167"/>
      <c r="O13" s="74"/>
      <c r="P13" s="75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</row>
    <row r="14" spans="2:148" s="64" customFormat="1" ht="11.25" customHeight="1">
      <c r="B14" s="65"/>
      <c r="C14" s="66" t="s">
        <v>128</v>
      </c>
      <c r="D14" s="66"/>
      <c r="E14" s="66"/>
      <c r="F14" s="66"/>
      <c r="G14" s="111"/>
      <c r="H14" s="153" t="s">
        <v>129</v>
      </c>
      <c r="I14" s="153"/>
      <c r="J14" s="153"/>
      <c r="K14" s="66"/>
      <c r="L14" s="154"/>
      <c r="M14" s="154"/>
      <c r="N14" s="154"/>
      <c r="O14" s="66"/>
      <c r="P14" s="69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</row>
    <row r="15" spans="2:148" s="71" customFormat="1" ht="24" customHeight="1">
      <c r="B15" s="72"/>
      <c r="C15" s="107" t="str">
        <f ca="1">IF(M3="","",IF(INDEX(девушки!$A$103:$I$470,$M$3-100,7)="","",INDEX(девушки!$A$103:$I$470,$M$3-100,7)))</f>
        <v/>
      </c>
      <c r="D15" s="70"/>
      <c r="E15" s="70"/>
      <c r="F15" s="70"/>
      <c r="G15" s="101" t="str">
        <f ca="1">IF(M3="","",IF(INDEX(девушки!$A$103:$I$470,$M$3-100,8)="","",CONCATENATE("( ",INDEX(девушки!$A$103:$I$470,$M$3-100,8)," )")))</f>
        <v/>
      </c>
      <c r="H15" s="166" t="e">
        <f ca="1">IF(M3="","",IF(INDEX(девушки!$A$103:$I$470,$M$3-100,10)="","",INDEX(девушки!$A$103:$I$470,$M$3-100,10)))</f>
        <v>#REF!</v>
      </c>
      <c r="I15" s="166"/>
      <c r="J15" s="166"/>
      <c r="K15" s="166"/>
      <c r="L15" s="166"/>
      <c r="M15" s="166"/>
      <c r="N15" s="166"/>
      <c r="O15" s="74"/>
      <c r="P15" s="75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</row>
    <row r="16" spans="2:148" s="64" customFormat="1" ht="9.9499999999999993" customHeight="1">
      <c r="B16" s="65"/>
      <c r="C16" s="66" t="s">
        <v>130</v>
      </c>
      <c r="D16" s="66"/>
      <c r="E16" s="66"/>
      <c r="F16" s="66"/>
      <c r="G16" s="66"/>
      <c r="H16" s="153" t="s">
        <v>117</v>
      </c>
      <c r="I16" s="153"/>
      <c r="J16" s="153"/>
      <c r="K16" s="153"/>
      <c r="L16" s="153"/>
      <c r="M16" s="153"/>
      <c r="N16" s="66"/>
      <c r="O16" s="66"/>
      <c r="P16" s="69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</row>
    <row r="17" spans="2:148" s="64" customFormat="1" ht="9.9499999999999993" customHeight="1"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9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</row>
    <row r="18" spans="2:148" ht="26.25" customHeight="1">
      <c r="B18" s="55"/>
      <c r="C18" s="105" t="e">
        <f ca="1">IF(M3="","",IF(INDEX(девушки!$A$103:$I$470,$M$3-100,11)="","",INDEX(девушки!$A$103:$I$470,$M$3-100,11)))</f>
        <v>#REF!</v>
      </c>
      <c r="D18" s="70"/>
      <c r="E18" s="70"/>
      <c r="F18" s="70"/>
      <c r="G18" s="70"/>
      <c r="H18" s="70"/>
      <c r="I18" s="70"/>
      <c r="J18" s="70"/>
      <c r="K18" s="51"/>
      <c r="L18" s="103" t="e">
        <f ca="1">IF(M3="","",IF(INDEX(девушки!$A$103:$I$470,$M$3-100,12)="","",INDEX(девушки!$A$103:$I$470,$M$3-100,12)))</f>
        <v>#REF!</v>
      </c>
      <c r="M18" s="104"/>
      <c r="N18" s="120" t="e">
        <f ca="1">IF(M3="","",IF(INDEX(девушки!$A$103:$I$470,$M$3-100,13)="","",INDEX(девушки!$A$103:$I$470,$M$3-100,13)))</f>
        <v>#REF!</v>
      </c>
      <c r="O18" s="51"/>
      <c r="P18" s="57"/>
    </row>
    <row r="19" spans="2:148" s="64" customFormat="1" ht="14.25" customHeight="1">
      <c r="B19" s="65"/>
      <c r="C19" s="66" t="s">
        <v>126</v>
      </c>
      <c r="D19" s="66"/>
      <c r="E19" s="66"/>
      <c r="F19" s="66"/>
      <c r="G19" s="66"/>
      <c r="H19" s="66"/>
      <c r="I19" s="66"/>
      <c r="J19" s="154"/>
      <c r="K19" s="154"/>
      <c r="L19" s="67" t="s">
        <v>127</v>
      </c>
      <c r="M19" s="102"/>
      <c r="N19" s="67" t="s">
        <v>141</v>
      </c>
      <c r="O19" s="66"/>
      <c r="P19" s="69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</row>
    <row r="20" spans="2:148" s="64" customFormat="1" ht="21" customHeight="1">
      <c r="B20" s="65"/>
      <c r="C20" s="66"/>
      <c r="D20" s="66"/>
      <c r="E20" s="66"/>
      <c r="F20" s="66"/>
      <c r="G20" s="66"/>
      <c r="H20" s="66"/>
      <c r="I20" s="66"/>
      <c r="J20" s="68"/>
      <c r="K20" s="68"/>
      <c r="L20" s="66"/>
      <c r="M20" s="68"/>
      <c r="N20" s="68"/>
      <c r="O20" s="66"/>
      <c r="P20" s="69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</row>
    <row r="21" spans="2:148" s="64" customFormat="1" ht="17.25" customHeight="1">
      <c r="B21" s="65"/>
      <c r="C21" s="76" t="s">
        <v>131</v>
      </c>
      <c r="D21" s="77"/>
      <c r="E21" s="78"/>
      <c r="F21" s="109" t="s">
        <v>142</v>
      </c>
      <c r="G21" s="78"/>
      <c r="H21" s="78"/>
      <c r="I21" s="79"/>
      <c r="J21" s="168" t="s">
        <v>143</v>
      </c>
      <c r="K21" s="169"/>
      <c r="L21" s="110" t="s">
        <v>132</v>
      </c>
      <c r="M21" s="110" t="s">
        <v>133</v>
      </c>
      <c r="N21" s="110" t="s">
        <v>134</v>
      </c>
      <c r="O21" s="66"/>
      <c r="P21" s="69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</row>
    <row r="22" spans="2:148" s="64" customFormat="1" ht="24.75" customHeight="1">
      <c r="B22" s="65"/>
      <c r="C22" s="80" t="s">
        <v>135</v>
      </c>
      <c r="D22" s="81"/>
      <c r="E22" s="82"/>
      <c r="F22" s="82"/>
      <c r="G22" s="82"/>
      <c r="H22" s="82"/>
      <c r="I22" s="81"/>
      <c r="J22" s="83"/>
      <c r="K22" s="81"/>
      <c r="L22" s="84"/>
      <c r="M22" s="84"/>
      <c r="N22" s="84"/>
      <c r="O22" s="66"/>
      <c r="P22" s="69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</row>
    <row r="23" spans="2:148" s="64" customFormat="1" ht="24.75" customHeight="1">
      <c r="B23" s="65"/>
      <c r="C23" s="80" t="s">
        <v>136</v>
      </c>
      <c r="D23" s="81"/>
      <c r="E23" s="82"/>
      <c r="F23" s="82"/>
      <c r="G23" s="82"/>
      <c r="H23" s="82"/>
      <c r="I23" s="81"/>
      <c r="J23" s="83"/>
      <c r="K23" s="81"/>
      <c r="L23" s="84"/>
      <c r="M23" s="84"/>
      <c r="N23" s="84"/>
      <c r="O23" s="66"/>
      <c r="P23" s="69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</row>
    <row r="24" spans="2:148" s="64" customFormat="1" ht="24.75" customHeight="1">
      <c r="B24" s="65"/>
      <c r="C24" s="85" t="s">
        <v>137</v>
      </c>
      <c r="D24" s="86"/>
      <c r="E24" s="87"/>
      <c r="F24" s="87"/>
      <c r="G24" s="87"/>
      <c r="H24" s="87"/>
      <c r="I24" s="86"/>
      <c r="J24" s="88"/>
      <c r="K24" s="86"/>
      <c r="L24" s="84"/>
      <c r="M24" s="84"/>
      <c r="N24" s="84"/>
      <c r="O24" s="66"/>
      <c r="P24" s="69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</row>
    <row r="25" spans="2:148" ht="10.5" customHeight="1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1"/>
    </row>
    <row r="27" spans="2:148" ht="18.75" customHeight="1"/>
    <row r="29" spans="2:148" ht="3.75" customHeight="1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  <row r="30" spans="2:148" ht="26.25" customHeight="1">
      <c r="B30" s="55"/>
      <c r="C30" s="51"/>
      <c r="D30" s="51"/>
      <c r="E30" s="51"/>
      <c r="F30" s="51"/>
      <c r="G30" s="56"/>
      <c r="H30" s="51"/>
      <c r="I30" s="51"/>
      <c r="J30" s="51"/>
      <c r="K30" s="51"/>
      <c r="L30" s="51"/>
      <c r="M30" s="99" t="s">
        <v>122</v>
      </c>
      <c r="N30" s="159"/>
      <c r="O30" s="160"/>
      <c r="P30" s="57"/>
    </row>
    <row r="31" spans="2:148" s="93" customFormat="1" ht="35.25" customHeight="1">
      <c r="B31" s="94"/>
      <c r="C31" s="149" t="e">
        <f ca="1">IF(M3="","",IF(INDEX(девушки!$A$103:$I$470,$M$3+1-100,14)="","",INDEX(девушки!$A$103:$I$470,$M$3+1-100,14)))</f>
        <v>#REF!</v>
      </c>
      <c r="D31" s="150"/>
      <c r="E31" s="95"/>
      <c r="F31" s="164"/>
      <c r="G31" s="165"/>
      <c r="H31" s="51"/>
      <c r="I31" s="96"/>
      <c r="J31" s="162" t="str">
        <f ca="1">IF(M3="","",IF(INDEX(девушки!$A$103:$I$470,$M$3+1-100,1)="","",INDEX(девушки!$A$103:$I$470,$M$3+1-100,1)))</f>
        <v/>
      </c>
      <c r="K31" s="163"/>
      <c r="L31" s="96"/>
      <c r="M31" s="99" t="s">
        <v>140</v>
      </c>
      <c r="N31" s="119" t="str">
        <f ca="1">IF(M3="","",CONCATENATE(IF(INDEX(девушки!$A$103:$I$470,$M$3+1-100,6)="","",INDEX(девушки!$A$103:$I$470,$M$3+1-100,6)),"  ",IF(INDEX(девушки!$A$103:$I$470,$M$3+1-100,8)="","",INDEX(девушки!$A$103:$I$470,$M$3+1-100,8))))</f>
        <v xml:space="preserve">  </v>
      </c>
      <c r="O31" s="97"/>
      <c r="P31" s="98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</row>
    <row r="32" spans="2:148" s="58" customFormat="1" ht="15.75" customHeight="1">
      <c r="B32" s="59"/>
      <c r="C32" s="156" t="s">
        <v>123</v>
      </c>
      <c r="D32" s="156"/>
      <c r="E32" s="92"/>
      <c r="F32" s="152" t="s">
        <v>138</v>
      </c>
      <c r="G32" s="152"/>
      <c r="H32" s="106"/>
      <c r="I32" s="92"/>
      <c r="J32" s="156" t="s">
        <v>139</v>
      </c>
      <c r="K32" s="156"/>
      <c r="L32" s="60"/>
      <c r="M32" s="60"/>
      <c r="N32" s="60"/>
      <c r="O32" s="60"/>
      <c r="P32" s="61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</row>
    <row r="33" spans="2:148" ht="39.75" customHeight="1">
      <c r="B33" s="55"/>
      <c r="C33" s="161" t="str">
        <f ca="1">IF(M3="","",IF(INDEX(девушки!$A$103:$I$470,$M$3+1-100,2)="","",INDEX(девушки!$A$103:$I$470,$M$3+1-100,2)))</f>
        <v/>
      </c>
      <c r="D33" s="161"/>
      <c r="E33" s="161"/>
      <c r="F33" s="161"/>
      <c r="G33" s="161"/>
      <c r="H33" s="161"/>
      <c r="I33" s="62"/>
      <c r="J33" s="151" t="str">
        <f ca="1">IF(M3="","",IF(INDEX(девушки!$A$103:$I$470,$M$3+1-100,3)="","",INDEX(девушки!$A$103:$I$470,$M$3+1-100,3)))</f>
        <v/>
      </c>
      <c r="K33" s="151"/>
      <c r="L33" s="63"/>
      <c r="M33" s="100" t="str">
        <f ca="1">IF(M3="","",IF(INDEX(девушки!$A$103:$I$470,$M$3+1-100,4)="","",INDEX(девушки!$A$103:$I$470,$M$3+1-100,4)))</f>
        <v/>
      </c>
      <c r="N33" s="51"/>
      <c r="O33" s="51"/>
      <c r="P33" s="57"/>
    </row>
    <row r="34" spans="2:148" s="64" customFormat="1" ht="12.75" customHeight="1">
      <c r="B34" s="65"/>
      <c r="C34" s="66" t="s">
        <v>124</v>
      </c>
      <c r="D34" s="66"/>
      <c r="E34" s="66"/>
      <c r="F34" s="66"/>
      <c r="G34" s="66"/>
      <c r="H34" s="66"/>
      <c r="I34" s="66"/>
      <c r="J34" s="155" t="s">
        <v>114</v>
      </c>
      <c r="K34" s="155"/>
      <c r="L34" s="66"/>
      <c r="M34" s="68" t="s">
        <v>125</v>
      </c>
      <c r="N34" s="66"/>
      <c r="O34" s="66"/>
      <c r="P34" s="69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</row>
    <row r="35" spans="2:148" s="71" customFormat="1" ht="35.25" customHeight="1">
      <c r="B35" s="72"/>
      <c r="C35" s="108" t="str">
        <f ca="1">IF(M3="","",IF(INDEX(девушки!$A$103:$I$470,$M$3+1-100,5)="","",INDEX(девушки!$A$103:$I$470,$M$3+1-100,5)))</f>
        <v/>
      </c>
      <c r="D35" s="73"/>
      <c r="E35" s="73"/>
      <c r="F35" s="73"/>
      <c r="G35" s="101" t="str">
        <f ca="1">IF(M3="","",IF(INDEX(девушки!$A$103:$I$470,$M$3+1-100,6)="","",CONCATENATE("( ",INDEX(девушки!$A$103:$I$470,$M$3+1-100,6)," )")))</f>
        <v/>
      </c>
      <c r="H35" s="166" t="str">
        <f ca="1">IF(M3="","",IF(INDEX(девушки!$A$103:$I$470,$M$3+1-100,9)="","",INDEX(девушки!$A$103:$I$470,$M$3+1-100,9)))</f>
        <v/>
      </c>
      <c r="I35" s="166"/>
      <c r="J35" s="166"/>
      <c r="K35" s="74"/>
      <c r="L35" s="167"/>
      <c r="M35" s="167"/>
      <c r="N35" s="167"/>
      <c r="O35" s="74"/>
      <c r="P35" s="75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</row>
    <row r="36" spans="2:148" s="64" customFormat="1" ht="11.25" customHeight="1">
      <c r="B36" s="65"/>
      <c r="C36" s="66" t="s">
        <v>128</v>
      </c>
      <c r="D36" s="66"/>
      <c r="E36" s="66"/>
      <c r="F36" s="66"/>
      <c r="G36" s="111"/>
      <c r="H36" s="153" t="s">
        <v>129</v>
      </c>
      <c r="I36" s="153"/>
      <c r="J36" s="153"/>
      <c r="K36" s="66"/>
      <c r="L36" s="154"/>
      <c r="M36" s="154"/>
      <c r="N36" s="154"/>
      <c r="O36" s="66"/>
      <c r="P36" s="69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</row>
    <row r="37" spans="2:148" s="71" customFormat="1" ht="24" customHeight="1">
      <c r="B37" s="72"/>
      <c r="C37" s="107" t="str">
        <f ca="1">IF(M3="","",IF(INDEX(девушки!$A$103:$I$470,$M$3+1-100,7)="","",INDEX(девушки!$A$103:$I$470,$M$3+1-100,7)))</f>
        <v/>
      </c>
      <c r="D37" s="70"/>
      <c r="E37" s="70"/>
      <c r="F37" s="70"/>
      <c r="G37" s="101" t="str">
        <f ca="1">IF(M3="","",IF(INDEX(девушки!$A$103:$I$470,$M$3+1-100,8)="","",CONCATENATE("( ",INDEX(девушки!$A$103:$I$470,$M$3+1-100,8)," )")))</f>
        <v/>
      </c>
      <c r="H37" s="166" t="e">
        <f ca="1">IF(M3="","",IF(INDEX(девушки!$A$103:$I$470,$M$3+1-100,10)="","",INDEX(девушки!$A$103:$I$470,$M$3+1-100,10)))</f>
        <v>#REF!</v>
      </c>
      <c r="I37" s="166"/>
      <c r="J37" s="166"/>
      <c r="K37" s="166"/>
      <c r="L37" s="166"/>
      <c r="M37" s="166"/>
      <c r="N37" s="166"/>
      <c r="O37" s="74"/>
      <c r="P37" s="75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</row>
    <row r="38" spans="2:148" s="64" customFormat="1" ht="9.9499999999999993" customHeight="1">
      <c r="B38" s="65"/>
      <c r="C38" s="66" t="s">
        <v>130</v>
      </c>
      <c r="D38" s="66"/>
      <c r="E38" s="66"/>
      <c r="F38" s="66"/>
      <c r="G38" s="111"/>
      <c r="H38" s="153" t="s">
        <v>117</v>
      </c>
      <c r="I38" s="153"/>
      <c r="J38" s="153"/>
      <c r="K38" s="153"/>
      <c r="L38" s="153"/>
      <c r="M38" s="153"/>
      <c r="N38" s="66"/>
      <c r="O38" s="66"/>
      <c r="P38" s="69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</row>
    <row r="39" spans="2:148" s="64" customFormat="1" ht="9.9499999999999993" customHeight="1"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9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</row>
    <row r="40" spans="2:148" ht="26.25" customHeight="1">
      <c r="B40" s="55"/>
      <c r="C40" s="105" t="e">
        <f ca="1">IF(M3="","",IF(INDEX(девушки!$A$103:$I$470,$M$3+1-100,11)="","",INDEX(девушки!$A$103:$I$470,$M$3+1-100,11)))</f>
        <v>#REF!</v>
      </c>
      <c r="D40" s="70"/>
      <c r="E40" s="70"/>
      <c r="F40" s="70"/>
      <c r="G40" s="70"/>
      <c r="H40" s="70"/>
      <c r="I40" s="70"/>
      <c r="J40" s="70"/>
      <c r="K40" s="51"/>
      <c r="L40" s="103" t="e">
        <f ca="1">IF(M3="","",IF(INDEX(девушки!$A$103:$I$470,$M$3+1-100,12)="","",INDEX(девушки!$A$103:$I$470,$M$3+1-100,12)))</f>
        <v>#REF!</v>
      </c>
      <c r="M40" s="104"/>
      <c r="N40" s="120" t="e">
        <f ca="1">IF(M3="","",IF(INDEX(девушки!$A$103:$I$470,$M$3+1-100,13)="","",INDEX(девушки!$A$103:$I$470,$M$3+1-100,13)))</f>
        <v>#REF!</v>
      </c>
      <c r="O40" s="51"/>
      <c r="P40" s="57"/>
    </row>
    <row r="41" spans="2:148" s="64" customFormat="1" ht="14.25" customHeight="1">
      <c r="B41" s="65"/>
      <c r="C41" s="66" t="s">
        <v>126</v>
      </c>
      <c r="D41" s="66"/>
      <c r="E41" s="66"/>
      <c r="F41" s="66"/>
      <c r="G41" s="66"/>
      <c r="H41" s="66"/>
      <c r="I41" s="66"/>
      <c r="J41" s="154"/>
      <c r="K41" s="154"/>
      <c r="L41" s="67" t="s">
        <v>127</v>
      </c>
      <c r="M41" s="102"/>
      <c r="N41" s="67" t="s">
        <v>141</v>
      </c>
      <c r="O41" s="66"/>
      <c r="P41" s="69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</row>
    <row r="42" spans="2:148" s="64" customFormat="1" ht="21" customHeight="1">
      <c r="B42" s="65"/>
      <c r="C42" s="66"/>
      <c r="D42" s="66"/>
      <c r="E42" s="66"/>
      <c r="F42" s="66"/>
      <c r="G42" s="66"/>
      <c r="H42" s="66"/>
      <c r="I42" s="66"/>
      <c r="J42" s="68"/>
      <c r="K42" s="68"/>
      <c r="L42" s="66"/>
      <c r="M42" s="68"/>
      <c r="N42" s="68"/>
      <c r="O42" s="66"/>
      <c r="P42" s="69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</row>
    <row r="43" spans="2:148" s="64" customFormat="1" ht="17.25" customHeight="1">
      <c r="B43" s="65"/>
      <c r="C43" s="76" t="s">
        <v>131</v>
      </c>
      <c r="D43" s="77"/>
      <c r="E43" s="78"/>
      <c r="F43" s="109" t="s">
        <v>142</v>
      </c>
      <c r="G43" s="78"/>
      <c r="H43" s="78"/>
      <c r="I43" s="79"/>
      <c r="J43" s="168" t="s">
        <v>143</v>
      </c>
      <c r="K43" s="169"/>
      <c r="L43" s="110" t="s">
        <v>132</v>
      </c>
      <c r="M43" s="110" t="s">
        <v>133</v>
      </c>
      <c r="N43" s="110" t="s">
        <v>134</v>
      </c>
      <c r="O43" s="66"/>
      <c r="P43" s="69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</row>
    <row r="44" spans="2:148" s="64" customFormat="1" ht="24.75" customHeight="1">
      <c r="B44" s="65"/>
      <c r="C44" s="80" t="s">
        <v>135</v>
      </c>
      <c r="D44" s="81"/>
      <c r="E44" s="82"/>
      <c r="F44" s="82"/>
      <c r="G44" s="82"/>
      <c r="H44" s="82"/>
      <c r="I44" s="81"/>
      <c r="J44" s="83"/>
      <c r="K44" s="81"/>
      <c r="L44" s="84"/>
      <c r="M44" s="84"/>
      <c r="N44" s="84"/>
      <c r="O44" s="66"/>
      <c r="P44" s="69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</row>
    <row r="45" spans="2:148" s="64" customFormat="1" ht="24.75" customHeight="1">
      <c r="B45" s="65"/>
      <c r="C45" s="80" t="s">
        <v>136</v>
      </c>
      <c r="D45" s="81"/>
      <c r="E45" s="82"/>
      <c r="F45" s="82"/>
      <c r="G45" s="82"/>
      <c r="H45" s="82"/>
      <c r="I45" s="81"/>
      <c r="J45" s="83"/>
      <c r="K45" s="81"/>
      <c r="L45" s="84"/>
      <c r="M45" s="84"/>
      <c r="N45" s="84"/>
      <c r="O45" s="66"/>
      <c r="P45" s="69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</row>
    <row r="46" spans="2:148" s="64" customFormat="1" ht="24.75" customHeight="1">
      <c r="B46" s="65"/>
      <c r="C46" s="85" t="s">
        <v>137</v>
      </c>
      <c r="D46" s="86"/>
      <c r="E46" s="87"/>
      <c r="F46" s="87"/>
      <c r="G46" s="87"/>
      <c r="H46" s="87"/>
      <c r="I46" s="86"/>
      <c r="J46" s="88"/>
      <c r="K46" s="86"/>
      <c r="L46" s="84"/>
      <c r="M46" s="84"/>
      <c r="N46" s="84"/>
      <c r="O46" s="66"/>
      <c r="P46" s="69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</row>
    <row r="47" spans="2:148" s="64" customFormat="1" ht="10.5" customHeight="1">
      <c r="B47" s="88"/>
      <c r="C47" s="12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</row>
    <row r="48" spans="2:148" ht="3.75" customHeight="1"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  <row r="49" spans="2:148" ht="26.25" customHeight="1">
      <c r="B49" s="55"/>
      <c r="C49" s="51"/>
      <c r="D49" s="51"/>
      <c r="E49" s="51"/>
      <c r="F49" s="51"/>
      <c r="G49" s="56"/>
      <c r="H49" s="51"/>
      <c r="I49" s="51"/>
      <c r="J49" s="51"/>
      <c r="K49" s="51"/>
      <c r="L49" s="51"/>
      <c r="M49" s="99" t="s">
        <v>122</v>
      </c>
      <c r="N49" s="159"/>
      <c r="O49" s="160"/>
      <c r="P49" s="57"/>
    </row>
    <row r="50" spans="2:148" s="93" customFormat="1" ht="35.25" customHeight="1">
      <c r="B50" s="94"/>
      <c r="C50" s="149" t="e">
        <f ca="1">IF(M$3="","",IF(INDEX(девушки!$A$103:$I$470,$M$3+2-100,14)="","",INDEX(девушки!$A$103:$I$470,$M$3+2-100,14)))</f>
        <v>#REF!</v>
      </c>
      <c r="D50" s="150"/>
      <c r="E50" s="95"/>
      <c r="F50" s="164"/>
      <c r="G50" s="165"/>
      <c r="H50" s="51"/>
      <c r="I50" s="96"/>
      <c r="J50" s="162" t="str">
        <f ca="1">IF(M$3="","",IF(INDEX(девушки!$A$103:$I$470,$M$3+2-100,1)="","",INDEX(девушки!$A$103:$I$470,$M$3+2-100,1)))</f>
        <v/>
      </c>
      <c r="K50" s="163"/>
      <c r="L50" s="96"/>
      <c r="M50" s="99" t="s">
        <v>140</v>
      </c>
      <c r="N50" s="119" t="str">
        <f ca="1">IF(M$3="","",CONCATENATE(IF(INDEX(девушки!$A$103:$I$470,$M$3+2-100,6)="","",INDEX(девушки!$A$103:$I$470,$M$3+2-100,6)),"  ",IF(INDEX(девушки!$A$103:$I$470,$M$3+2-100,8)="","",INDEX(девушки!$A$103:$I$470,$M$3+2-100,8))))</f>
        <v xml:space="preserve">  </v>
      </c>
      <c r="O50" s="97"/>
      <c r="P50" s="98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</row>
    <row r="51" spans="2:148" s="58" customFormat="1" ht="15.75" customHeight="1">
      <c r="B51" s="59"/>
      <c r="C51" s="156" t="s">
        <v>123</v>
      </c>
      <c r="D51" s="156"/>
      <c r="E51" s="92"/>
      <c r="F51" s="152" t="s">
        <v>138</v>
      </c>
      <c r="G51" s="152"/>
      <c r="H51" s="106"/>
      <c r="I51" s="92"/>
      <c r="J51" s="156" t="s">
        <v>139</v>
      </c>
      <c r="K51" s="156"/>
      <c r="L51" s="60"/>
      <c r="M51" s="60"/>
      <c r="N51" s="60"/>
      <c r="O51" s="60"/>
      <c r="P51" s="61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</row>
    <row r="52" spans="2:148" ht="39.75" customHeight="1">
      <c r="B52" s="55"/>
      <c r="C52" s="161" t="str">
        <f ca="1">IF(M$3="","",IF(INDEX(девушки!$A$103:$I$470,$M$3+2-100,2)="","",INDEX(девушки!$A$103:$I$470,$M$3+2-100,2)))</f>
        <v/>
      </c>
      <c r="D52" s="161"/>
      <c r="E52" s="161"/>
      <c r="F52" s="161"/>
      <c r="G52" s="161"/>
      <c r="H52" s="161"/>
      <c r="I52" s="62"/>
      <c r="J52" s="151" t="str">
        <f ca="1">IF(M$3="","",IF(INDEX(девушки!$A$103:$I$470,$M$3+2-100,3)="","",INDEX(девушки!$A$103:$I$470,$M$3+2-100,3)))</f>
        <v/>
      </c>
      <c r="K52" s="151"/>
      <c r="L52" s="63"/>
      <c r="M52" s="100" t="str">
        <f ca="1">IF(M$3="","",IF(INDEX(девушки!$A$103:$I$470,$M$3+2-100,4)="","",INDEX(девушки!$A$103:$I$470,$M$3+2-100,4)))</f>
        <v/>
      </c>
      <c r="N52" s="51"/>
      <c r="O52" s="51"/>
      <c r="P52" s="57"/>
    </row>
    <row r="53" spans="2:148" s="64" customFormat="1" ht="12.75" customHeight="1">
      <c r="B53" s="65"/>
      <c r="C53" s="66" t="s">
        <v>124</v>
      </c>
      <c r="D53" s="66"/>
      <c r="E53" s="66"/>
      <c r="F53" s="66"/>
      <c r="G53" s="66"/>
      <c r="H53" s="66"/>
      <c r="I53" s="66"/>
      <c r="J53" s="155" t="s">
        <v>114</v>
      </c>
      <c r="K53" s="155"/>
      <c r="L53" s="66"/>
      <c r="M53" s="68" t="s">
        <v>125</v>
      </c>
      <c r="N53" s="66"/>
      <c r="O53" s="66"/>
      <c r="P53" s="69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</row>
    <row r="54" spans="2:148" s="71" customFormat="1" ht="35.25" customHeight="1">
      <c r="B54" s="72"/>
      <c r="C54" s="108" t="str">
        <f ca="1">IF(M$3="","",IF(INDEX(девушки!$A$103:$I$470,$M$3+2-100,5)="","",INDEX(девушки!$A$103:$I$470,$M$3+2-100,5)))</f>
        <v/>
      </c>
      <c r="D54" s="73"/>
      <c r="E54" s="73"/>
      <c r="F54" s="73"/>
      <c r="G54" s="101" t="str">
        <f ca="1">IF(M$3="","",IF(INDEX(девушки!$A$103:$I$470,$M$3+2-100,6)="","",CONCATENATE("( ",INDEX(девушки!$A$103:$I$470,$M$3+2-100,6)," )")))</f>
        <v/>
      </c>
      <c r="H54" s="166" t="str">
        <f ca="1">IF(M$3="","",IF(INDEX(девушки!$A$103:$I$470,$M$3+2-100,9)="","",INDEX(девушки!$A$103:$I$470,$M$3+2-100,9)))</f>
        <v/>
      </c>
      <c r="I54" s="166"/>
      <c r="J54" s="166"/>
      <c r="K54" s="74"/>
      <c r="L54" s="167"/>
      <c r="M54" s="167"/>
      <c r="N54" s="167"/>
      <c r="O54" s="74"/>
      <c r="P54" s="75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</row>
    <row r="55" spans="2:148" s="64" customFormat="1" ht="11.25" customHeight="1">
      <c r="B55" s="65"/>
      <c r="C55" s="66" t="s">
        <v>128</v>
      </c>
      <c r="D55" s="66"/>
      <c r="E55" s="66"/>
      <c r="F55" s="66"/>
      <c r="G55" s="111"/>
      <c r="H55" s="153" t="s">
        <v>129</v>
      </c>
      <c r="I55" s="153"/>
      <c r="J55" s="153"/>
      <c r="K55" s="66"/>
      <c r="L55" s="154"/>
      <c r="M55" s="154"/>
      <c r="N55" s="154"/>
      <c r="O55" s="66"/>
      <c r="P55" s="69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</row>
    <row r="56" spans="2:148" s="71" customFormat="1" ht="24" customHeight="1">
      <c r="B56" s="72"/>
      <c r="C56" s="107" t="str">
        <f ca="1">IF(M$3="","",IF(INDEX(девушки!$A$103:$I$470,$M$3+2-100,7)="","",INDEX(девушки!$A$103:$I$470,$M$3+2-100,7)))</f>
        <v/>
      </c>
      <c r="D56" s="70"/>
      <c r="E56" s="70"/>
      <c r="F56" s="70"/>
      <c r="G56" s="101" t="str">
        <f ca="1">IF(M$3="","",IF(INDEX(девушки!$A$103:$I$470,$M$3+2-100,8)="","",CONCATENATE("( ",INDEX(девушки!$A$103:$I$470,$M$3+2-100,8)," )")))</f>
        <v/>
      </c>
      <c r="H56" s="166" t="e">
        <f ca="1">IF(M$3="","",IF(INDEX(девушки!$A$103:$I$470,$M$3+2-100,10)="","",INDEX(девушки!$A$103:$I$470,$M$3+2-100,10)))</f>
        <v>#REF!</v>
      </c>
      <c r="I56" s="166"/>
      <c r="J56" s="166"/>
      <c r="K56" s="166"/>
      <c r="L56" s="166"/>
      <c r="M56" s="166"/>
      <c r="N56" s="166"/>
      <c r="O56" s="74"/>
      <c r="P56" s="75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</row>
    <row r="57" spans="2:148" s="64" customFormat="1" ht="9.9499999999999993" customHeight="1">
      <c r="B57" s="65"/>
      <c r="C57" s="66" t="s">
        <v>130</v>
      </c>
      <c r="D57" s="66"/>
      <c r="E57" s="66"/>
      <c r="F57" s="66"/>
      <c r="G57" s="66"/>
      <c r="H57" s="153" t="s">
        <v>117</v>
      </c>
      <c r="I57" s="153"/>
      <c r="J57" s="153"/>
      <c r="K57" s="153"/>
      <c r="L57" s="153"/>
      <c r="M57" s="153"/>
      <c r="N57" s="66"/>
      <c r="O57" s="66"/>
      <c r="P57" s="69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</row>
    <row r="58" spans="2:148" s="64" customFormat="1" ht="9.9499999999999993" customHeight="1"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9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</row>
    <row r="59" spans="2:148" ht="26.25" customHeight="1">
      <c r="B59" s="55"/>
      <c r="C59" s="105" t="e">
        <f ca="1">IF(M$3="","",IF(INDEX(девушки!$A$103:$I$470,$M$3+2-100,11)="","",INDEX(девушки!$A$103:$I$470,$M$3+2-100,11)))</f>
        <v>#REF!</v>
      </c>
      <c r="D59" s="70"/>
      <c r="E59" s="70"/>
      <c r="F59" s="70"/>
      <c r="G59" s="70"/>
      <c r="H59" s="70"/>
      <c r="I59" s="70"/>
      <c r="J59" s="70"/>
      <c r="K59" s="51"/>
      <c r="L59" s="103" t="e">
        <f ca="1">IF(M$3="","",IF(INDEX(девушки!$A$103:$I$470,$M$3+2-100,12)="","",INDEX(девушки!$A$103:$I$470,$M$3+2-100,12)))</f>
        <v>#REF!</v>
      </c>
      <c r="M59" s="104"/>
      <c r="N59" s="120" t="e">
        <f ca="1">IF(M$3="","",IF(INDEX(девушки!$A$103:$I$470,$M$3+2-100,13)="","",INDEX(девушки!$A$103:$I$470,$M$3+2-100,13)))</f>
        <v>#REF!</v>
      </c>
      <c r="O59" s="51"/>
      <c r="P59" s="57"/>
    </row>
    <row r="60" spans="2:148" s="64" customFormat="1" ht="14.25" customHeight="1">
      <c r="B60" s="65"/>
      <c r="C60" s="66" t="s">
        <v>126</v>
      </c>
      <c r="D60" s="66"/>
      <c r="E60" s="66"/>
      <c r="F60" s="66"/>
      <c r="G60" s="66"/>
      <c r="H60" s="66"/>
      <c r="I60" s="66"/>
      <c r="J60" s="154"/>
      <c r="K60" s="154"/>
      <c r="L60" s="67" t="s">
        <v>127</v>
      </c>
      <c r="M60" s="102"/>
      <c r="N60" s="67" t="s">
        <v>141</v>
      </c>
      <c r="O60" s="66"/>
      <c r="P60" s="69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</row>
    <row r="61" spans="2:148" s="64" customFormat="1" ht="21" customHeight="1">
      <c r="B61" s="65"/>
      <c r="C61" s="66"/>
      <c r="D61" s="66"/>
      <c r="E61" s="66"/>
      <c r="F61" s="66"/>
      <c r="G61" s="66"/>
      <c r="H61" s="66"/>
      <c r="I61" s="66"/>
      <c r="J61" s="68"/>
      <c r="K61" s="68"/>
      <c r="L61" s="66"/>
      <c r="M61" s="68"/>
      <c r="N61" s="68"/>
      <c r="O61" s="66"/>
      <c r="P61" s="69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</row>
    <row r="62" spans="2:148" s="64" customFormat="1" ht="17.25" customHeight="1">
      <c r="B62" s="65"/>
      <c r="C62" s="76" t="s">
        <v>131</v>
      </c>
      <c r="D62" s="77"/>
      <c r="E62" s="78"/>
      <c r="F62" s="109" t="s">
        <v>142</v>
      </c>
      <c r="G62" s="78"/>
      <c r="H62" s="78"/>
      <c r="I62" s="79"/>
      <c r="J62" s="168" t="s">
        <v>143</v>
      </c>
      <c r="K62" s="169"/>
      <c r="L62" s="110" t="s">
        <v>132</v>
      </c>
      <c r="M62" s="110" t="s">
        <v>133</v>
      </c>
      <c r="N62" s="110" t="s">
        <v>134</v>
      </c>
      <c r="O62" s="66"/>
      <c r="P62" s="69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</row>
    <row r="63" spans="2:148" s="64" customFormat="1" ht="24.75" customHeight="1">
      <c r="B63" s="65"/>
      <c r="C63" s="80" t="s">
        <v>135</v>
      </c>
      <c r="D63" s="81"/>
      <c r="E63" s="82"/>
      <c r="F63" s="82"/>
      <c r="G63" s="82"/>
      <c r="H63" s="82"/>
      <c r="I63" s="81"/>
      <c r="J63" s="83"/>
      <c r="K63" s="81"/>
      <c r="L63" s="84"/>
      <c r="M63" s="84"/>
      <c r="N63" s="84"/>
      <c r="O63" s="66"/>
      <c r="P63" s="69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</row>
    <row r="64" spans="2:148" s="64" customFormat="1" ht="24.75" customHeight="1">
      <c r="B64" s="65"/>
      <c r="C64" s="80" t="s">
        <v>136</v>
      </c>
      <c r="D64" s="81"/>
      <c r="E64" s="82"/>
      <c r="F64" s="82"/>
      <c r="G64" s="82"/>
      <c r="H64" s="82"/>
      <c r="I64" s="81"/>
      <c r="J64" s="83"/>
      <c r="K64" s="81"/>
      <c r="L64" s="84"/>
      <c r="M64" s="84"/>
      <c r="N64" s="84"/>
      <c r="O64" s="66"/>
      <c r="P64" s="69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</row>
    <row r="65" spans="2:148" s="64" customFormat="1" ht="24.75" customHeight="1">
      <c r="B65" s="65"/>
      <c r="C65" s="85" t="s">
        <v>137</v>
      </c>
      <c r="D65" s="86"/>
      <c r="E65" s="87"/>
      <c r="F65" s="87"/>
      <c r="G65" s="87"/>
      <c r="H65" s="87"/>
      <c r="I65" s="86"/>
      <c r="J65" s="88"/>
      <c r="K65" s="86"/>
      <c r="L65" s="84"/>
      <c r="M65" s="84"/>
      <c r="N65" s="84"/>
      <c r="O65" s="66"/>
      <c r="P65" s="69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</row>
    <row r="66" spans="2:148" ht="10.5" customHeight="1">
      <c r="B66" s="8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1"/>
    </row>
    <row r="68" spans="2:148" ht="18.75" customHeight="1"/>
    <row r="70" spans="2:148" ht="3.75" customHeight="1"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  <row r="71" spans="2:148" ht="26.25" customHeight="1">
      <c r="B71" s="55"/>
      <c r="C71" s="51"/>
      <c r="D71" s="51"/>
      <c r="E71" s="51"/>
      <c r="F71" s="51"/>
      <c r="G71" s="56"/>
      <c r="H71" s="51"/>
      <c r="I71" s="51"/>
      <c r="J71" s="51"/>
      <c r="K71" s="51"/>
      <c r="L71" s="51"/>
      <c r="M71" s="99" t="s">
        <v>122</v>
      </c>
      <c r="N71" s="159"/>
      <c r="O71" s="160"/>
      <c r="P71" s="57"/>
    </row>
    <row r="72" spans="2:148" s="93" customFormat="1" ht="35.25" customHeight="1">
      <c r="B72" s="94"/>
      <c r="C72" s="149" t="e">
        <f ca="1">IF(M$3="","",IF(INDEX(девушки!$A$103:$I$470,$M$3+3-100,14)="","",INDEX(девушки!$A$103:$I$470,$M$3+3-100,14)))</f>
        <v>#REF!</v>
      </c>
      <c r="D72" s="150"/>
      <c r="E72" s="95"/>
      <c r="F72" s="164"/>
      <c r="G72" s="165"/>
      <c r="H72" s="51"/>
      <c r="I72" s="96"/>
      <c r="J72" s="162" t="str">
        <f ca="1">IF(M$3="","",IF(INDEX(девушки!$A$103:$I$470,$M$3+3-100,1)="","",INDEX(девушки!$A$103:$I$470,$M$3+3-100,1)))</f>
        <v/>
      </c>
      <c r="K72" s="163"/>
      <c r="L72" s="96"/>
      <c r="M72" s="99" t="s">
        <v>140</v>
      </c>
      <c r="N72" s="119" t="str">
        <f ca="1">IF(M$3="","",CONCATENATE(IF(INDEX(девушки!$A$103:$I$470,$M$3+3-100,6)="","",INDEX(девушки!$A$103:$I$470,$M$3+3-100,6)),"  ",IF(INDEX(девушки!$A$103:$I$470,$M$3+3-100,8)="","",INDEX(девушки!$A$103:$I$470,$M$3+3-100,8))))</f>
        <v xml:space="preserve">  </v>
      </c>
      <c r="O72" s="97"/>
      <c r="P72" s="98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</row>
    <row r="73" spans="2:148" s="58" customFormat="1" ht="15.75" customHeight="1">
      <c r="B73" s="59"/>
      <c r="C73" s="156" t="s">
        <v>123</v>
      </c>
      <c r="D73" s="156"/>
      <c r="E73" s="92"/>
      <c r="F73" s="152" t="s">
        <v>138</v>
      </c>
      <c r="G73" s="152"/>
      <c r="H73" s="106"/>
      <c r="I73" s="92"/>
      <c r="J73" s="156" t="s">
        <v>139</v>
      </c>
      <c r="K73" s="156"/>
      <c r="L73" s="60"/>
      <c r="M73" s="60"/>
      <c r="N73" s="60"/>
      <c r="O73" s="60"/>
      <c r="P73" s="61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</row>
    <row r="74" spans="2:148" ht="39.75" customHeight="1">
      <c r="B74" s="55"/>
      <c r="C74" s="161" t="str">
        <f ca="1">IF(M$3="","",IF(INDEX(девушки!$A$103:$I$470,$M$3+3-100,2)="","",INDEX(девушки!$A$103:$I$470,$M$3+3-100,2)))</f>
        <v/>
      </c>
      <c r="D74" s="161"/>
      <c r="E74" s="161"/>
      <c r="F74" s="161"/>
      <c r="G74" s="161"/>
      <c r="H74" s="161"/>
      <c r="I74" s="62"/>
      <c r="J74" s="151" t="str">
        <f ca="1">IF(M$3="","",IF(INDEX(девушки!$A$103:$I$470,$M$3+3-100,3)="","",INDEX(девушки!$A$103:$I$470,$M$3+3-100,3)))</f>
        <v/>
      </c>
      <c r="K74" s="151"/>
      <c r="L74" s="63"/>
      <c r="M74" s="100" t="str">
        <f ca="1">IF(M$3="","",IF(INDEX(девушки!$A$103:$I$470,$M$3+3-100,4)="","",INDEX(девушки!$A$103:$I$470,$M$3+3-100,4)))</f>
        <v/>
      </c>
      <c r="N74" s="51"/>
      <c r="O74" s="51"/>
      <c r="P74" s="57"/>
    </row>
    <row r="75" spans="2:148" s="64" customFormat="1" ht="12.75" customHeight="1">
      <c r="B75" s="65"/>
      <c r="C75" s="66" t="s">
        <v>124</v>
      </c>
      <c r="D75" s="66"/>
      <c r="E75" s="66"/>
      <c r="F75" s="66"/>
      <c r="G75" s="66"/>
      <c r="H75" s="66"/>
      <c r="I75" s="66"/>
      <c r="J75" s="155" t="s">
        <v>114</v>
      </c>
      <c r="K75" s="155"/>
      <c r="L75" s="66"/>
      <c r="M75" s="68" t="s">
        <v>125</v>
      </c>
      <c r="N75" s="66"/>
      <c r="O75" s="66"/>
      <c r="P75" s="69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</row>
    <row r="76" spans="2:148" s="71" customFormat="1" ht="35.25" customHeight="1">
      <c r="B76" s="72"/>
      <c r="C76" s="108" t="str">
        <f ca="1">IF(M$3="","",IF(INDEX(девушки!$A$103:$I$470,$M$3+3-100,5)="","",INDEX(девушки!$A$103:$I$470,$M$3+3-100,5)))</f>
        <v/>
      </c>
      <c r="D76" s="73"/>
      <c r="E76" s="73"/>
      <c r="F76" s="73"/>
      <c r="G76" s="101" t="str">
        <f ca="1">IF(M$3="","",IF(INDEX(девушки!$A$103:$I$470,$M$3+3-100,6)="","",CONCATENATE("( ",INDEX(девушки!$A$103:$I$470,$M$3+3-100,6)," )")))</f>
        <v/>
      </c>
      <c r="H76" s="166" t="str">
        <f ca="1">IF(M$3="","",IF(INDEX(девушки!$A$103:$I$470,$M$3+3-100,9)="","",INDEX(девушки!$A$103:$I$470,$M$3+3-100,9)))</f>
        <v/>
      </c>
      <c r="I76" s="166"/>
      <c r="J76" s="166"/>
      <c r="K76" s="74"/>
      <c r="L76" s="167"/>
      <c r="M76" s="167"/>
      <c r="N76" s="167"/>
      <c r="O76" s="74"/>
      <c r="P76" s="75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</row>
    <row r="77" spans="2:148" s="64" customFormat="1" ht="11.25" customHeight="1">
      <c r="B77" s="65"/>
      <c r="C77" s="66" t="s">
        <v>128</v>
      </c>
      <c r="D77" s="66"/>
      <c r="E77" s="66"/>
      <c r="F77" s="66"/>
      <c r="G77" s="111"/>
      <c r="H77" s="153" t="s">
        <v>129</v>
      </c>
      <c r="I77" s="153"/>
      <c r="J77" s="153"/>
      <c r="K77" s="66"/>
      <c r="L77" s="154"/>
      <c r="M77" s="154"/>
      <c r="N77" s="154"/>
      <c r="O77" s="66"/>
      <c r="P77" s="69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</row>
    <row r="78" spans="2:148" s="71" customFormat="1" ht="24" customHeight="1">
      <c r="B78" s="72"/>
      <c r="C78" s="107" t="str">
        <f ca="1">IF(M$3="","",IF(INDEX(девушки!$A$103:$I$470,$M$3+3-100,7)="","",INDEX(девушки!$A$103:$I$470,$M$3+3-100,7)))</f>
        <v/>
      </c>
      <c r="D78" s="70"/>
      <c r="E78" s="70"/>
      <c r="F78" s="70"/>
      <c r="G78" s="101" t="str">
        <f ca="1">IF(M$3="","",IF(INDEX(девушки!$A$103:$I$470,$M$3+3-100,8)="","",CONCATENATE("( ",INDEX(девушки!$A$103:$I$470,$M$3+3-100,8)," )")))</f>
        <v/>
      </c>
      <c r="H78" s="166" t="e">
        <f ca="1">IF(M$3="","",IF(INDEX(девушки!$A$103:$I$470,$M$3+3-100,10)="","",INDEX(девушки!$A$103:$I$470,$M$3+3-100,10)))</f>
        <v>#REF!</v>
      </c>
      <c r="I78" s="166"/>
      <c r="J78" s="166"/>
      <c r="K78" s="166"/>
      <c r="L78" s="166"/>
      <c r="M78" s="166"/>
      <c r="N78" s="166"/>
      <c r="O78" s="74"/>
      <c r="P78" s="75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</row>
    <row r="79" spans="2:148" s="64" customFormat="1" ht="9.9499999999999993" customHeight="1">
      <c r="B79" s="65"/>
      <c r="C79" s="66" t="s">
        <v>130</v>
      </c>
      <c r="D79" s="66"/>
      <c r="E79" s="66"/>
      <c r="F79" s="66"/>
      <c r="G79" s="111"/>
      <c r="H79" s="153" t="s">
        <v>117</v>
      </c>
      <c r="I79" s="153"/>
      <c r="J79" s="153"/>
      <c r="K79" s="153"/>
      <c r="L79" s="153"/>
      <c r="M79" s="153"/>
      <c r="N79" s="66"/>
      <c r="O79" s="66"/>
      <c r="P79" s="69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</row>
    <row r="80" spans="2:148" s="64" customFormat="1" ht="9.9499999999999993" customHeight="1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9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</row>
    <row r="81" spans="2:148" ht="26.25" customHeight="1">
      <c r="B81" s="55"/>
      <c r="C81" s="105" t="e">
        <f ca="1">IF(M$3="","",IF(INDEX(девушки!$A$103:$I$470,$M$3+3-100,11)="","",INDEX(девушки!$A$103:$I$470,$M$3+3-100,11)))</f>
        <v>#REF!</v>
      </c>
      <c r="D81" s="70"/>
      <c r="E81" s="70"/>
      <c r="F81" s="70"/>
      <c r="G81" s="70"/>
      <c r="H81" s="70"/>
      <c r="I81" s="70"/>
      <c r="J81" s="70"/>
      <c r="K81" s="51"/>
      <c r="L81" s="103" t="e">
        <f ca="1">IF(M$3="","",IF(INDEX(девушки!$A$103:$I$470,$M$3+3-100,12)="","",INDEX(девушки!$A$103:$I$470,$M$3+3-100,12)))</f>
        <v>#REF!</v>
      </c>
      <c r="M81" s="104"/>
      <c r="N81" s="120" t="e">
        <f ca="1">IF(M$3="","",IF(INDEX(девушки!$A$103:$I$470,$M$3+3-100,13)="","",INDEX(девушки!$A$103:$I$470,$M$3+3-100,13)))</f>
        <v>#REF!</v>
      </c>
      <c r="O81" s="51"/>
      <c r="P81" s="57"/>
    </row>
    <row r="82" spans="2:148" s="64" customFormat="1" ht="14.25" customHeight="1">
      <c r="B82" s="65"/>
      <c r="C82" s="66" t="s">
        <v>126</v>
      </c>
      <c r="D82" s="66"/>
      <c r="E82" s="66"/>
      <c r="F82" s="66"/>
      <c r="G82" s="66"/>
      <c r="H82" s="66"/>
      <c r="I82" s="66"/>
      <c r="J82" s="154"/>
      <c r="K82" s="154"/>
      <c r="L82" s="67" t="s">
        <v>127</v>
      </c>
      <c r="M82" s="102"/>
      <c r="N82" s="67" t="s">
        <v>141</v>
      </c>
      <c r="O82" s="66"/>
      <c r="P82" s="69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</row>
    <row r="83" spans="2:148" s="64" customFormat="1" ht="21" customHeight="1">
      <c r="B83" s="65"/>
      <c r="C83" s="66"/>
      <c r="D83" s="66"/>
      <c r="E83" s="66"/>
      <c r="F83" s="66"/>
      <c r="G83" s="66"/>
      <c r="H83" s="66"/>
      <c r="I83" s="66"/>
      <c r="J83" s="68"/>
      <c r="K83" s="68"/>
      <c r="L83" s="66"/>
      <c r="M83" s="68"/>
      <c r="N83" s="68"/>
      <c r="O83" s="66"/>
      <c r="P83" s="69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</row>
    <row r="84" spans="2:148" s="64" customFormat="1" ht="17.25" customHeight="1">
      <c r="B84" s="65"/>
      <c r="C84" s="76" t="s">
        <v>131</v>
      </c>
      <c r="D84" s="77"/>
      <c r="E84" s="78"/>
      <c r="F84" s="109" t="s">
        <v>142</v>
      </c>
      <c r="G84" s="78"/>
      <c r="H84" s="78"/>
      <c r="I84" s="79"/>
      <c r="J84" s="168" t="s">
        <v>143</v>
      </c>
      <c r="K84" s="169"/>
      <c r="L84" s="110" t="s">
        <v>132</v>
      </c>
      <c r="M84" s="110" t="s">
        <v>133</v>
      </c>
      <c r="N84" s="110" t="s">
        <v>134</v>
      </c>
      <c r="O84" s="66"/>
      <c r="P84" s="69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</row>
    <row r="85" spans="2:148" s="64" customFormat="1" ht="24.75" customHeight="1">
      <c r="B85" s="65"/>
      <c r="C85" s="80" t="s">
        <v>135</v>
      </c>
      <c r="D85" s="81"/>
      <c r="E85" s="82"/>
      <c r="F85" s="82"/>
      <c r="G85" s="82"/>
      <c r="H85" s="82"/>
      <c r="I85" s="81"/>
      <c r="J85" s="83"/>
      <c r="K85" s="81"/>
      <c r="L85" s="84"/>
      <c r="M85" s="84"/>
      <c r="N85" s="84"/>
      <c r="O85" s="66"/>
      <c r="P85" s="69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</row>
    <row r="86" spans="2:148" s="64" customFormat="1" ht="24.75" customHeight="1">
      <c r="B86" s="65"/>
      <c r="C86" s="80" t="s">
        <v>136</v>
      </c>
      <c r="D86" s="81"/>
      <c r="E86" s="82"/>
      <c r="F86" s="82"/>
      <c r="G86" s="82"/>
      <c r="H86" s="82"/>
      <c r="I86" s="81"/>
      <c r="J86" s="83"/>
      <c r="K86" s="81"/>
      <c r="L86" s="84"/>
      <c r="M86" s="84"/>
      <c r="N86" s="84"/>
      <c r="O86" s="66"/>
      <c r="P86" s="69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</row>
    <row r="87" spans="2:148" s="64" customFormat="1" ht="24.75" customHeight="1">
      <c r="B87" s="65"/>
      <c r="C87" s="85" t="s">
        <v>137</v>
      </c>
      <c r="D87" s="86"/>
      <c r="E87" s="87"/>
      <c r="F87" s="87"/>
      <c r="G87" s="87"/>
      <c r="H87" s="87"/>
      <c r="I87" s="86"/>
      <c r="J87" s="88"/>
      <c r="K87" s="86"/>
      <c r="L87" s="84"/>
      <c r="M87" s="84"/>
      <c r="N87" s="84"/>
      <c r="O87" s="66"/>
      <c r="P87" s="69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</row>
    <row r="88" spans="2:148" s="64" customFormat="1" ht="10.5" customHeight="1">
      <c r="B88" s="88"/>
      <c r="C88" s="121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</row>
    <row r="89" spans="2:148" ht="3.75" customHeight="1"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  <row r="90" spans="2:148" ht="26.25" customHeight="1">
      <c r="B90" s="55"/>
      <c r="C90" s="51"/>
      <c r="D90" s="51"/>
      <c r="E90" s="51"/>
      <c r="F90" s="51"/>
      <c r="G90" s="56"/>
      <c r="H90" s="51"/>
      <c r="I90" s="51"/>
      <c r="J90" s="51"/>
      <c r="K90" s="51"/>
      <c r="L90" s="51"/>
      <c r="M90" s="99" t="s">
        <v>122</v>
      </c>
      <c r="N90" s="159"/>
      <c r="O90" s="160"/>
      <c r="P90" s="57"/>
    </row>
    <row r="91" spans="2:148" s="93" customFormat="1" ht="35.25" customHeight="1">
      <c r="B91" s="94"/>
      <c r="C91" s="149" t="e">
        <f ca="1">IF(M$3="","",IF(INDEX(девушки!$A$103:$I$470,$M$3+4-100,14)="","",INDEX(девушки!$A$103:$I$470,$M$3+4-100,14)))</f>
        <v>#REF!</v>
      </c>
      <c r="D91" s="150"/>
      <c r="E91" s="95"/>
      <c r="F91" s="164"/>
      <c r="G91" s="165"/>
      <c r="H91" s="51"/>
      <c r="I91" s="96"/>
      <c r="J91" s="162" t="str">
        <f ca="1">IF(M$3="","",IF(INDEX(девушки!$A$103:$I$470,$M$3+4-100,1)="","",INDEX(девушки!$A$103:$I$470,$M$3+4-100,1)))</f>
        <v/>
      </c>
      <c r="K91" s="163"/>
      <c r="L91" s="96"/>
      <c r="M91" s="99" t="s">
        <v>140</v>
      </c>
      <c r="N91" s="119" t="str">
        <f ca="1">IF(M$3="","",CONCATENATE(IF(INDEX(девушки!$A$103:$I$470,$M$3+4-100,6)="","",INDEX(девушки!$A$103:$I$470,$M$3+4-100,6)),"  ",IF(INDEX(девушки!$A$103:$I$470,$M$3+4-100,8)="","",INDEX(девушки!$A$103:$I$470,$M$3+4-100,8))))</f>
        <v xml:space="preserve">  </v>
      </c>
      <c r="O91" s="97"/>
      <c r="P91" s="98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</row>
    <row r="92" spans="2:148" s="58" customFormat="1" ht="15.75" customHeight="1">
      <c r="B92" s="59"/>
      <c r="C92" s="156" t="s">
        <v>123</v>
      </c>
      <c r="D92" s="156"/>
      <c r="E92" s="92"/>
      <c r="F92" s="152" t="s">
        <v>138</v>
      </c>
      <c r="G92" s="152"/>
      <c r="H92" s="106"/>
      <c r="I92" s="92"/>
      <c r="J92" s="156" t="s">
        <v>139</v>
      </c>
      <c r="K92" s="156"/>
      <c r="L92" s="60"/>
      <c r="M92" s="60"/>
      <c r="N92" s="60"/>
      <c r="O92" s="60"/>
      <c r="P92" s="61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</row>
    <row r="93" spans="2:148" ht="39.75" customHeight="1">
      <c r="B93" s="55"/>
      <c r="C93" s="161" t="str">
        <f ca="1">IF(M$3="","",IF(INDEX(девушки!$A$103:$I$470,$M$3+4-100,2)="","",INDEX(девушки!$A$103:$I$470,$M$3+4-100,2)))</f>
        <v/>
      </c>
      <c r="D93" s="161"/>
      <c r="E93" s="161"/>
      <c r="F93" s="161"/>
      <c r="G93" s="161"/>
      <c r="H93" s="161"/>
      <c r="I93" s="62"/>
      <c r="J93" s="151" t="str">
        <f ca="1">IF(M$3="","",IF(INDEX(девушки!$A$103:$I$470,$M$3+4-100,3)="","",INDEX(девушки!$A$103:$I$470,$M$3+4-100,3)))</f>
        <v/>
      </c>
      <c r="K93" s="151"/>
      <c r="L93" s="63"/>
      <c r="M93" s="100" t="str">
        <f ca="1">IF(M$3="","",IF(INDEX(девушки!$A$103:$I$470,$M$3+4-100,4)="","",INDEX(девушки!$A$103:$I$470,$M$3+4-100,4)))</f>
        <v/>
      </c>
      <c r="N93" s="51"/>
      <c r="O93" s="51"/>
      <c r="P93" s="57"/>
    </row>
    <row r="94" spans="2:148" s="64" customFormat="1" ht="12.75" customHeight="1">
      <c r="B94" s="65"/>
      <c r="C94" s="66" t="s">
        <v>124</v>
      </c>
      <c r="D94" s="66"/>
      <c r="E94" s="66"/>
      <c r="F94" s="66"/>
      <c r="G94" s="66"/>
      <c r="H94" s="66"/>
      <c r="I94" s="66"/>
      <c r="J94" s="155" t="s">
        <v>114</v>
      </c>
      <c r="K94" s="155"/>
      <c r="L94" s="66"/>
      <c r="M94" s="68" t="s">
        <v>125</v>
      </c>
      <c r="N94" s="66"/>
      <c r="O94" s="66"/>
      <c r="P94" s="69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</row>
    <row r="95" spans="2:148" s="71" customFormat="1" ht="35.25" customHeight="1">
      <c r="B95" s="72"/>
      <c r="C95" s="108" t="str">
        <f ca="1">IF(M$3="","",IF(INDEX(девушки!$A$103:$I$470,$M$3+4-100,5)="","",INDEX(девушки!$A$103:$I$470,$M$3+4-100,5)))</f>
        <v/>
      </c>
      <c r="D95" s="73"/>
      <c r="E95" s="73"/>
      <c r="F95" s="73"/>
      <c r="G95" s="101" t="str">
        <f ca="1">IF(M$3="","",IF(INDEX(девушки!$A$103:$I$470,$M$3+4-100,6)="","",CONCATENATE("( ",INDEX(девушки!$A$103:$I$470,$M$3+4-100,6)," )")))</f>
        <v/>
      </c>
      <c r="H95" s="166" t="str">
        <f ca="1">IF(M$3="","",IF(INDEX(девушки!$A$103:$I$470,$M$3+4-100,9)="","",INDEX(девушки!$A$103:$I$470,$M$3+4-100,9)))</f>
        <v/>
      </c>
      <c r="I95" s="166"/>
      <c r="J95" s="166"/>
      <c r="K95" s="74"/>
      <c r="L95" s="167"/>
      <c r="M95" s="167"/>
      <c r="N95" s="167"/>
      <c r="O95" s="74"/>
      <c r="P95" s="75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</row>
    <row r="96" spans="2:148" s="64" customFormat="1" ht="11.25" customHeight="1">
      <c r="B96" s="65"/>
      <c r="C96" s="66" t="s">
        <v>128</v>
      </c>
      <c r="D96" s="66"/>
      <c r="E96" s="66"/>
      <c r="F96" s="66"/>
      <c r="G96" s="111"/>
      <c r="H96" s="153" t="s">
        <v>129</v>
      </c>
      <c r="I96" s="153"/>
      <c r="J96" s="153"/>
      <c r="K96" s="66"/>
      <c r="L96" s="154"/>
      <c r="M96" s="154"/>
      <c r="N96" s="154"/>
      <c r="O96" s="66"/>
      <c r="P96" s="69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</row>
    <row r="97" spans="2:148" s="71" customFormat="1" ht="24" customHeight="1">
      <c r="B97" s="72"/>
      <c r="C97" s="107" t="str">
        <f ca="1">IF(M$3="","",IF(INDEX(девушки!$A$103:$I$470,$M$3+4-100,7)="","",INDEX(девушки!$A$103:$I$470,$M$3+4-100,7)))</f>
        <v/>
      </c>
      <c r="D97" s="70"/>
      <c r="E97" s="70"/>
      <c r="F97" s="70"/>
      <c r="G97" s="101" t="str">
        <f ca="1">IF(M$3="","",IF(INDEX(девушки!$A$103:$I$470,$M$3+4-100,8)="","",CONCATENATE("( ",INDEX(девушки!$A$103:$I$470,$M$3+4-100,8)," )")))</f>
        <v/>
      </c>
      <c r="H97" s="166" t="e">
        <f ca="1">IF(M$3="","",IF(INDEX(девушки!$A$103:$I$470,$M$3+4-100,10)="","",INDEX(девушки!$A$103:$I$470,$M$3+4-100,10)))</f>
        <v>#REF!</v>
      </c>
      <c r="I97" s="166"/>
      <c r="J97" s="166"/>
      <c r="K97" s="166"/>
      <c r="L97" s="166"/>
      <c r="M97" s="166"/>
      <c r="N97" s="166"/>
      <c r="O97" s="74"/>
      <c r="P97" s="75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</row>
    <row r="98" spans="2:148" s="64" customFormat="1" ht="9.9499999999999993" customHeight="1">
      <c r="B98" s="65"/>
      <c r="C98" s="66" t="s">
        <v>130</v>
      </c>
      <c r="D98" s="66"/>
      <c r="E98" s="66"/>
      <c r="F98" s="66"/>
      <c r="G98" s="66"/>
      <c r="H98" s="153" t="s">
        <v>117</v>
      </c>
      <c r="I98" s="153"/>
      <c r="J98" s="153"/>
      <c r="K98" s="153"/>
      <c r="L98" s="153"/>
      <c r="M98" s="153"/>
      <c r="N98" s="66"/>
      <c r="O98" s="66"/>
      <c r="P98" s="69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</row>
    <row r="99" spans="2:148" s="64" customFormat="1" ht="9.9499999999999993" customHeight="1"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9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</row>
    <row r="100" spans="2:148" ht="26.25" customHeight="1">
      <c r="B100" s="55"/>
      <c r="C100" s="105" t="e">
        <f ca="1">IF(M$3="","",IF(INDEX(девушки!$A$103:$I$470,$M$3+4-100,11)="","",INDEX(девушки!$A$103:$I$470,$M$3+4-100,11)))</f>
        <v>#REF!</v>
      </c>
      <c r="D100" s="70"/>
      <c r="E100" s="70"/>
      <c r="F100" s="70"/>
      <c r="G100" s="70"/>
      <c r="H100" s="70"/>
      <c r="I100" s="70"/>
      <c r="J100" s="70"/>
      <c r="K100" s="51"/>
      <c r="L100" s="103" t="e">
        <f ca="1">IF(M$3="","",IF(INDEX(девушки!$A$103:$I$470,$M$3+4-100,12)="","",INDEX(девушки!$A$103:$I$470,$M$3+4-100,12)))</f>
        <v>#REF!</v>
      </c>
      <c r="M100" s="104"/>
      <c r="N100" s="120" t="e">
        <f ca="1">IF(M$3="","",IF(INDEX(девушки!$A$103:$I$470,$M$3+4-100,13)="","",INDEX(девушки!$A$103:$I$470,$M$3+4-100,13)))</f>
        <v>#REF!</v>
      </c>
      <c r="O100" s="51"/>
      <c r="P100" s="57"/>
    </row>
    <row r="101" spans="2:148" s="64" customFormat="1" ht="14.25" customHeight="1">
      <c r="B101" s="65"/>
      <c r="C101" s="66" t="s">
        <v>126</v>
      </c>
      <c r="D101" s="66"/>
      <c r="E101" s="66"/>
      <c r="F101" s="66"/>
      <c r="G101" s="66"/>
      <c r="H101" s="66"/>
      <c r="I101" s="66"/>
      <c r="J101" s="154"/>
      <c r="K101" s="154"/>
      <c r="L101" s="67" t="s">
        <v>127</v>
      </c>
      <c r="M101" s="102"/>
      <c r="N101" s="67" t="s">
        <v>141</v>
      </c>
      <c r="O101" s="66"/>
      <c r="P101" s="69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</row>
    <row r="102" spans="2:148" s="64" customFormat="1" ht="21" customHeight="1">
      <c r="B102" s="65"/>
      <c r="C102" s="66"/>
      <c r="D102" s="66"/>
      <c r="E102" s="66"/>
      <c r="F102" s="66"/>
      <c r="G102" s="66"/>
      <c r="H102" s="66"/>
      <c r="I102" s="66"/>
      <c r="J102" s="68"/>
      <c r="K102" s="68"/>
      <c r="L102" s="66"/>
      <c r="M102" s="68"/>
      <c r="N102" s="68"/>
      <c r="O102" s="66"/>
      <c r="P102" s="69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</row>
    <row r="103" spans="2:148" s="64" customFormat="1" ht="17.25" customHeight="1">
      <c r="B103" s="65"/>
      <c r="C103" s="76" t="s">
        <v>131</v>
      </c>
      <c r="D103" s="77"/>
      <c r="E103" s="78"/>
      <c r="F103" s="109" t="s">
        <v>142</v>
      </c>
      <c r="G103" s="78"/>
      <c r="H103" s="78"/>
      <c r="I103" s="79"/>
      <c r="J103" s="168" t="s">
        <v>143</v>
      </c>
      <c r="K103" s="169"/>
      <c r="L103" s="110" t="s">
        <v>132</v>
      </c>
      <c r="M103" s="110" t="s">
        <v>133</v>
      </c>
      <c r="N103" s="110" t="s">
        <v>134</v>
      </c>
      <c r="O103" s="66"/>
      <c r="P103" s="69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</row>
    <row r="104" spans="2:148" s="64" customFormat="1" ht="24.75" customHeight="1">
      <c r="B104" s="65"/>
      <c r="C104" s="80" t="s">
        <v>135</v>
      </c>
      <c r="D104" s="81"/>
      <c r="E104" s="82"/>
      <c r="F104" s="82"/>
      <c r="G104" s="82"/>
      <c r="H104" s="82"/>
      <c r="I104" s="81"/>
      <c r="J104" s="83"/>
      <c r="K104" s="81"/>
      <c r="L104" s="84"/>
      <c r="M104" s="84"/>
      <c r="N104" s="84"/>
      <c r="O104" s="66"/>
      <c r="P104" s="69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</row>
    <row r="105" spans="2:148" s="64" customFormat="1" ht="24.75" customHeight="1">
      <c r="B105" s="65"/>
      <c r="C105" s="80" t="s">
        <v>136</v>
      </c>
      <c r="D105" s="81"/>
      <c r="E105" s="82"/>
      <c r="F105" s="82"/>
      <c r="G105" s="82"/>
      <c r="H105" s="82"/>
      <c r="I105" s="81"/>
      <c r="J105" s="83"/>
      <c r="K105" s="81"/>
      <c r="L105" s="84"/>
      <c r="M105" s="84"/>
      <c r="N105" s="84"/>
      <c r="O105" s="66"/>
      <c r="P105" s="69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6"/>
      <c r="EE105" s="116"/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</row>
    <row r="106" spans="2:148" s="64" customFormat="1" ht="24.75" customHeight="1">
      <c r="B106" s="65"/>
      <c r="C106" s="85" t="s">
        <v>137</v>
      </c>
      <c r="D106" s="86"/>
      <c r="E106" s="87"/>
      <c r="F106" s="87"/>
      <c r="G106" s="87"/>
      <c r="H106" s="87"/>
      <c r="I106" s="86"/>
      <c r="J106" s="88"/>
      <c r="K106" s="86"/>
      <c r="L106" s="84"/>
      <c r="M106" s="84"/>
      <c r="N106" s="84"/>
      <c r="O106" s="66"/>
      <c r="P106" s="69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6"/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</row>
    <row r="107" spans="2:148" ht="10.5" customHeight="1">
      <c r="B107" s="89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1"/>
    </row>
    <row r="109" spans="2:148" ht="18.75" customHeight="1"/>
    <row r="111" spans="2:148" ht="3.75" customHeight="1"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4"/>
    </row>
    <row r="112" spans="2:148" ht="26.25" customHeight="1">
      <c r="B112" s="55"/>
      <c r="C112" s="51"/>
      <c r="D112" s="51"/>
      <c r="E112" s="51"/>
      <c r="F112" s="51"/>
      <c r="G112" s="56"/>
      <c r="H112" s="51"/>
      <c r="I112" s="51"/>
      <c r="J112" s="51"/>
      <c r="K112" s="51"/>
      <c r="L112" s="51"/>
      <c r="M112" s="99" t="s">
        <v>122</v>
      </c>
      <c r="N112" s="159"/>
      <c r="O112" s="160"/>
      <c r="P112" s="57"/>
    </row>
    <row r="113" spans="2:148" s="93" customFormat="1" ht="35.25" customHeight="1">
      <c r="B113" s="94"/>
      <c r="C113" s="149" t="e">
        <f ca="1">IF(M$3="","",IF(INDEX(девушки!$A$103:$I$470,$M$3+5-100,14)="","",INDEX(девушки!$A$103:$I$470,$M$3+5-100,14)))</f>
        <v>#REF!</v>
      </c>
      <c r="D113" s="150"/>
      <c r="E113" s="95"/>
      <c r="F113" s="164"/>
      <c r="G113" s="165"/>
      <c r="H113" s="51"/>
      <c r="I113" s="96"/>
      <c r="J113" s="162" t="str">
        <f ca="1">IF(M$3="","",IF(INDEX(девушки!$A$103:$I$470,$M$3+5-100,1)="","",INDEX(девушки!$A$103:$I$470,$M$3+5-100,1)))</f>
        <v/>
      </c>
      <c r="K113" s="163"/>
      <c r="L113" s="96"/>
      <c r="M113" s="99" t="s">
        <v>140</v>
      </c>
      <c r="N113" s="119" t="str">
        <f ca="1">IF(M$3="","",CONCATENATE(IF(INDEX(девушки!$A$103:$I$470,$M$3+5-100,6)="","",INDEX(девушки!$A$103:$I$470,$M$3+5-100,6)),"  ",IF(INDEX(девушки!$A$103:$I$470,$M$3+5-100,8)="","",INDEX(девушки!$A$103:$I$470,$M$3+5-100,8))))</f>
        <v xml:space="preserve">  </v>
      </c>
      <c r="O113" s="97"/>
      <c r="P113" s="98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</row>
    <row r="114" spans="2:148" s="58" customFormat="1" ht="15.75" customHeight="1">
      <c r="B114" s="59"/>
      <c r="C114" s="156" t="s">
        <v>123</v>
      </c>
      <c r="D114" s="156"/>
      <c r="E114" s="92"/>
      <c r="F114" s="152" t="s">
        <v>138</v>
      </c>
      <c r="G114" s="152"/>
      <c r="H114" s="106"/>
      <c r="I114" s="92"/>
      <c r="J114" s="156" t="s">
        <v>139</v>
      </c>
      <c r="K114" s="156"/>
      <c r="L114" s="60"/>
      <c r="M114" s="60"/>
      <c r="N114" s="60"/>
      <c r="O114" s="60"/>
      <c r="P114" s="61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</row>
    <row r="115" spans="2:148" ht="39.75" customHeight="1">
      <c r="B115" s="55"/>
      <c r="C115" s="161" t="str">
        <f ca="1">IF(M$3="","",IF(INDEX(девушки!$A$103:$I$470,$M$3+5-100,2)="","",INDEX(девушки!$A$103:$I$470,$M$3+5-100,2)))</f>
        <v/>
      </c>
      <c r="D115" s="161"/>
      <c r="E115" s="161"/>
      <c r="F115" s="161"/>
      <c r="G115" s="161"/>
      <c r="H115" s="161"/>
      <c r="I115" s="62"/>
      <c r="J115" s="151" t="str">
        <f ca="1">IF(M$3="","",IF(INDEX(девушки!$A$103:$I$470,$M$3+5-100,3)="","",INDEX(девушки!$A$103:$I$470,$M$3+5-100,3)))</f>
        <v/>
      </c>
      <c r="K115" s="151"/>
      <c r="L115" s="63"/>
      <c r="M115" s="100" t="str">
        <f ca="1">IF(M$3="","",IF(INDEX(девушки!$A$103:$I$470,$M$3+5-100,4)="","",INDEX(девушки!$A$103:$I$470,$M$3+5-100,4)))</f>
        <v/>
      </c>
      <c r="N115" s="51"/>
      <c r="O115" s="51"/>
      <c r="P115" s="57"/>
    </row>
    <row r="116" spans="2:148" s="64" customFormat="1" ht="12.75" customHeight="1">
      <c r="B116" s="65"/>
      <c r="C116" s="66" t="s">
        <v>124</v>
      </c>
      <c r="D116" s="66"/>
      <c r="E116" s="66"/>
      <c r="F116" s="66"/>
      <c r="G116" s="66"/>
      <c r="H116" s="66"/>
      <c r="I116" s="66"/>
      <c r="J116" s="155" t="s">
        <v>114</v>
      </c>
      <c r="K116" s="155"/>
      <c r="L116" s="66"/>
      <c r="M116" s="68" t="s">
        <v>125</v>
      </c>
      <c r="N116" s="66"/>
      <c r="O116" s="66"/>
      <c r="P116" s="69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6"/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</row>
    <row r="117" spans="2:148" s="71" customFormat="1" ht="35.25" customHeight="1">
      <c r="B117" s="72"/>
      <c r="C117" s="108" t="str">
        <f ca="1">IF(M$3="","",IF(INDEX(девушки!$A$103:$I$470,$M$3+5-100,5)="","",INDEX(девушки!$A$103:$I$470,$M$3+5-100,5)))</f>
        <v/>
      </c>
      <c r="D117" s="73"/>
      <c r="E117" s="73"/>
      <c r="F117" s="73"/>
      <c r="G117" s="101" t="str">
        <f ca="1">IF(M$3="","",IF(INDEX(девушки!$A$103:$I$470,$M$3+5-100,6)="","",CONCATENATE("( ",INDEX(девушки!$A$103:$I$470,$M$3+5-100,6)," )")))</f>
        <v/>
      </c>
      <c r="H117" s="166" t="str">
        <f ca="1">IF(M$3="","",IF(INDEX(девушки!$A$103:$I$470,$M$3+5-100,9)="","",INDEX(девушки!$A$103:$I$470,$M$3+5-100,9)))</f>
        <v/>
      </c>
      <c r="I117" s="166"/>
      <c r="J117" s="166"/>
      <c r="K117" s="74"/>
      <c r="L117" s="167"/>
      <c r="M117" s="167"/>
      <c r="N117" s="167"/>
      <c r="O117" s="74"/>
      <c r="P117" s="75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7"/>
      <c r="DS117" s="117"/>
      <c r="DT117" s="117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</row>
    <row r="118" spans="2:148" s="64" customFormat="1" ht="11.25" customHeight="1">
      <c r="B118" s="65"/>
      <c r="C118" s="66" t="s">
        <v>128</v>
      </c>
      <c r="D118" s="66"/>
      <c r="E118" s="66"/>
      <c r="F118" s="66"/>
      <c r="G118" s="111"/>
      <c r="H118" s="153" t="s">
        <v>129</v>
      </c>
      <c r="I118" s="153"/>
      <c r="J118" s="153"/>
      <c r="K118" s="66"/>
      <c r="L118" s="154"/>
      <c r="M118" s="154"/>
      <c r="N118" s="154"/>
      <c r="O118" s="66"/>
      <c r="P118" s="69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</row>
    <row r="119" spans="2:148" s="71" customFormat="1" ht="24" customHeight="1">
      <c r="B119" s="72"/>
      <c r="C119" s="107" t="str">
        <f ca="1">IF(M$3="","",IF(INDEX(девушки!$A$103:$I$470,$M$3+5-100,7)="","",INDEX(девушки!$A$103:$I$470,$M$3+5-100,7)))</f>
        <v/>
      </c>
      <c r="D119" s="70"/>
      <c r="E119" s="70"/>
      <c r="F119" s="70"/>
      <c r="G119" s="101" t="str">
        <f ca="1">IF(M$3="","",IF(INDEX(девушки!$A$103:$I$470,$M$3+5-100,8)="","",CONCATENATE("( ",INDEX(девушки!$A$103:$I$470,$M$3+5-100,8)," )")))</f>
        <v/>
      </c>
      <c r="H119" s="166" t="e">
        <f ca="1">IF(M$3="","",IF(INDEX(девушки!$A$103:$I$470,$M$3+5-100,10)="","",INDEX(девушки!$A$103:$I$470,$M$3+5-100,10)))</f>
        <v>#REF!</v>
      </c>
      <c r="I119" s="166"/>
      <c r="J119" s="166"/>
      <c r="K119" s="166"/>
      <c r="L119" s="166"/>
      <c r="M119" s="166"/>
      <c r="N119" s="166"/>
      <c r="O119" s="74"/>
      <c r="P119" s="75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</row>
    <row r="120" spans="2:148" s="64" customFormat="1" ht="9.9499999999999993" customHeight="1">
      <c r="B120" s="65"/>
      <c r="C120" s="66" t="s">
        <v>130</v>
      </c>
      <c r="D120" s="66"/>
      <c r="E120" s="66"/>
      <c r="F120" s="66"/>
      <c r="G120" s="111"/>
      <c r="H120" s="153" t="s">
        <v>117</v>
      </c>
      <c r="I120" s="153"/>
      <c r="J120" s="153"/>
      <c r="K120" s="153"/>
      <c r="L120" s="153"/>
      <c r="M120" s="153"/>
      <c r="N120" s="66"/>
      <c r="O120" s="66"/>
      <c r="P120" s="69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6"/>
      <c r="DR120" s="116"/>
      <c r="DS120" s="116"/>
      <c r="DT120" s="116"/>
      <c r="DU120" s="116"/>
      <c r="DV120" s="116"/>
      <c r="DW120" s="116"/>
      <c r="DX120" s="116"/>
      <c r="DY120" s="116"/>
      <c r="DZ120" s="116"/>
      <c r="EA120" s="116"/>
      <c r="EB120" s="116"/>
      <c r="EC120" s="116"/>
      <c r="ED120" s="116"/>
      <c r="EE120" s="116"/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</row>
    <row r="121" spans="2:148" s="64" customFormat="1" ht="9.9499999999999993" customHeight="1"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9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16"/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</row>
    <row r="122" spans="2:148" ht="26.25" customHeight="1">
      <c r="B122" s="55"/>
      <c r="C122" s="105" t="e">
        <f ca="1">IF(M$3="","",IF(INDEX(девушки!$A$103:$I$470,$M$3+5-100,11)="","",INDEX(девушки!$A$103:$I$470,$M$3+5-100,11)))</f>
        <v>#REF!</v>
      </c>
      <c r="D122" s="70"/>
      <c r="E122" s="70"/>
      <c r="F122" s="70"/>
      <c r="G122" s="70"/>
      <c r="H122" s="70"/>
      <c r="I122" s="70"/>
      <c r="J122" s="70"/>
      <c r="K122" s="51"/>
      <c r="L122" s="103" t="e">
        <f ca="1">IF(M$3="","",IF(INDEX(девушки!$A$103:$I$470,$M$3+5-100,12)="","",INDEX(девушки!$A$103:$I$470,$M$3+5-100,12)))</f>
        <v>#REF!</v>
      </c>
      <c r="M122" s="104"/>
      <c r="N122" s="120" t="e">
        <f ca="1">IF(M$3="","",IF(INDEX(девушки!$A$103:$I$470,$M$3+5-100,13)="","",INDEX(девушки!$A$103:$I$470,$M$3+5-100,13)))</f>
        <v>#REF!</v>
      </c>
      <c r="O122" s="51"/>
      <c r="P122" s="57"/>
    </row>
    <row r="123" spans="2:148" s="64" customFormat="1" ht="14.25" customHeight="1">
      <c r="B123" s="65"/>
      <c r="C123" s="66" t="s">
        <v>126</v>
      </c>
      <c r="D123" s="66"/>
      <c r="E123" s="66"/>
      <c r="F123" s="66"/>
      <c r="G123" s="66"/>
      <c r="H123" s="66"/>
      <c r="I123" s="66"/>
      <c r="J123" s="154"/>
      <c r="K123" s="154"/>
      <c r="L123" s="67" t="s">
        <v>127</v>
      </c>
      <c r="M123" s="102"/>
      <c r="N123" s="67" t="s">
        <v>141</v>
      </c>
      <c r="O123" s="66"/>
      <c r="P123" s="69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</row>
    <row r="124" spans="2:148" s="64" customFormat="1" ht="21" customHeight="1">
      <c r="B124" s="65"/>
      <c r="C124" s="66"/>
      <c r="D124" s="66"/>
      <c r="E124" s="66"/>
      <c r="F124" s="66"/>
      <c r="G124" s="66"/>
      <c r="H124" s="66"/>
      <c r="I124" s="66"/>
      <c r="J124" s="68"/>
      <c r="K124" s="68"/>
      <c r="L124" s="66"/>
      <c r="M124" s="68"/>
      <c r="N124" s="68"/>
      <c r="O124" s="66"/>
      <c r="P124" s="69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6"/>
      <c r="DQ124" s="116"/>
      <c r="DR124" s="116"/>
      <c r="DS124" s="116"/>
      <c r="DT124" s="116"/>
      <c r="DU124" s="116"/>
      <c r="DV124" s="116"/>
      <c r="DW124" s="116"/>
      <c r="DX124" s="116"/>
      <c r="DY124" s="116"/>
      <c r="DZ124" s="116"/>
      <c r="EA124" s="116"/>
      <c r="EB124" s="116"/>
      <c r="EC124" s="116"/>
      <c r="ED124" s="116"/>
      <c r="EE124" s="116"/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</row>
    <row r="125" spans="2:148" s="64" customFormat="1" ht="17.25" customHeight="1">
      <c r="B125" s="65"/>
      <c r="C125" s="76" t="s">
        <v>131</v>
      </c>
      <c r="D125" s="77"/>
      <c r="E125" s="78"/>
      <c r="F125" s="109" t="s">
        <v>142</v>
      </c>
      <c r="G125" s="78"/>
      <c r="H125" s="78"/>
      <c r="I125" s="79"/>
      <c r="J125" s="168" t="s">
        <v>143</v>
      </c>
      <c r="K125" s="169"/>
      <c r="L125" s="110" t="s">
        <v>132</v>
      </c>
      <c r="M125" s="110" t="s">
        <v>133</v>
      </c>
      <c r="N125" s="110" t="s">
        <v>134</v>
      </c>
      <c r="O125" s="66"/>
      <c r="P125" s="69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</row>
    <row r="126" spans="2:148" s="64" customFormat="1" ht="24.75" customHeight="1">
      <c r="B126" s="65"/>
      <c r="C126" s="80" t="s">
        <v>135</v>
      </c>
      <c r="D126" s="81"/>
      <c r="E126" s="82"/>
      <c r="F126" s="82"/>
      <c r="G126" s="82"/>
      <c r="H126" s="82"/>
      <c r="I126" s="81"/>
      <c r="J126" s="83"/>
      <c r="K126" s="81"/>
      <c r="L126" s="84"/>
      <c r="M126" s="84"/>
      <c r="N126" s="84"/>
      <c r="O126" s="66"/>
      <c r="P126" s="69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  <c r="DK126" s="116"/>
      <c r="DL126" s="116"/>
      <c r="DM126" s="116"/>
      <c r="DN126" s="116"/>
      <c r="DO126" s="116"/>
      <c r="DP126" s="116"/>
      <c r="DQ126" s="116"/>
      <c r="DR126" s="116"/>
      <c r="DS126" s="116"/>
      <c r="DT126" s="116"/>
      <c r="DU126" s="116"/>
      <c r="DV126" s="116"/>
      <c r="DW126" s="116"/>
      <c r="DX126" s="116"/>
      <c r="DY126" s="116"/>
      <c r="DZ126" s="116"/>
      <c r="EA126" s="116"/>
      <c r="EB126" s="116"/>
      <c r="EC126" s="116"/>
      <c r="ED126" s="116"/>
      <c r="EE126" s="116"/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</row>
    <row r="127" spans="2:148" s="64" customFormat="1" ht="24.75" customHeight="1">
      <c r="B127" s="65"/>
      <c r="C127" s="80" t="s">
        <v>136</v>
      </c>
      <c r="D127" s="81"/>
      <c r="E127" s="82"/>
      <c r="F127" s="82"/>
      <c r="G127" s="82"/>
      <c r="H127" s="82"/>
      <c r="I127" s="81"/>
      <c r="J127" s="83"/>
      <c r="K127" s="81"/>
      <c r="L127" s="84"/>
      <c r="M127" s="84"/>
      <c r="N127" s="84"/>
      <c r="O127" s="66"/>
      <c r="P127" s="69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/>
      <c r="DN127" s="116"/>
      <c r="DO127" s="116"/>
      <c r="DP127" s="116"/>
      <c r="DQ127" s="116"/>
      <c r="DR127" s="116"/>
      <c r="DS127" s="116"/>
      <c r="DT127" s="116"/>
      <c r="DU127" s="116"/>
      <c r="DV127" s="116"/>
      <c r="DW127" s="116"/>
      <c r="DX127" s="116"/>
      <c r="DY127" s="116"/>
      <c r="DZ127" s="116"/>
      <c r="EA127" s="116"/>
      <c r="EB127" s="116"/>
      <c r="EC127" s="116"/>
      <c r="ED127" s="116"/>
      <c r="EE127" s="116"/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</row>
    <row r="128" spans="2:148" s="64" customFormat="1" ht="24.75" customHeight="1">
      <c r="B128" s="65"/>
      <c r="C128" s="85" t="s">
        <v>137</v>
      </c>
      <c r="D128" s="86"/>
      <c r="E128" s="87"/>
      <c r="F128" s="87"/>
      <c r="G128" s="87"/>
      <c r="H128" s="87"/>
      <c r="I128" s="86"/>
      <c r="J128" s="88"/>
      <c r="K128" s="86"/>
      <c r="L128" s="84"/>
      <c r="M128" s="84"/>
      <c r="N128" s="84"/>
      <c r="O128" s="66"/>
      <c r="P128" s="69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  <c r="DT128" s="116"/>
      <c r="DU128" s="116"/>
      <c r="DV128" s="116"/>
      <c r="DW128" s="116"/>
      <c r="DX128" s="116"/>
      <c r="DY128" s="116"/>
      <c r="DZ128" s="116"/>
      <c r="EA128" s="116"/>
      <c r="EB128" s="116"/>
      <c r="EC128" s="116"/>
      <c r="ED128" s="116"/>
      <c r="EE128" s="116"/>
      <c r="EF128" s="116"/>
      <c r="EG128" s="116"/>
      <c r="EH128" s="116"/>
      <c r="EI128" s="116"/>
      <c r="EJ128" s="116"/>
      <c r="EK128" s="116"/>
      <c r="EL128" s="116"/>
      <c r="EM128" s="116"/>
      <c r="EN128" s="116"/>
      <c r="EO128" s="116"/>
      <c r="EP128" s="116"/>
      <c r="EQ128" s="116"/>
      <c r="ER128" s="116"/>
    </row>
    <row r="129" spans="2:148" s="64" customFormat="1" ht="10.5" customHeight="1">
      <c r="B129" s="88"/>
      <c r="C129" s="121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</row>
    <row r="130" spans="2:148" ht="3.75" customHeight="1"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4"/>
    </row>
    <row r="131" spans="2:148" ht="26.25" customHeight="1">
      <c r="B131" s="55"/>
      <c r="C131" s="51"/>
      <c r="D131" s="51"/>
      <c r="E131" s="51"/>
      <c r="F131" s="51"/>
      <c r="G131" s="56"/>
      <c r="H131" s="51"/>
      <c r="I131" s="51"/>
      <c r="J131" s="51"/>
      <c r="K131" s="51"/>
      <c r="L131" s="51"/>
      <c r="M131" s="99" t="s">
        <v>122</v>
      </c>
      <c r="N131" s="159"/>
      <c r="O131" s="160"/>
      <c r="P131" s="57"/>
    </row>
    <row r="132" spans="2:148" s="93" customFormat="1" ht="35.25" customHeight="1">
      <c r="B132" s="94"/>
      <c r="C132" s="149" t="e">
        <f ca="1">IF(M$3="","",IF(INDEX(девушки!$A$103:$I$470,$M$3+6-100,14)="","",INDEX(девушки!$A$103:$I$470,$M$3+6-100,14)))</f>
        <v>#REF!</v>
      </c>
      <c r="D132" s="150"/>
      <c r="E132" s="95"/>
      <c r="F132" s="164"/>
      <c r="G132" s="165"/>
      <c r="H132" s="51"/>
      <c r="I132" s="96"/>
      <c r="J132" s="162" t="str">
        <f ca="1">IF(M$3="","",IF(INDEX(девушки!$A$103:$I$470,$M$3+6-100,1)="","",INDEX(девушки!$A$103:$I$470,$M$3+6-100,1)))</f>
        <v/>
      </c>
      <c r="K132" s="163"/>
      <c r="L132" s="96"/>
      <c r="M132" s="99" t="s">
        <v>140</v>
      </c>
      <c r="N132" s="119" t="str">
        <f ca="1">IF(M$3="","",CONCATENATE(IF(INDEX(девушки!$A$103:$I$470,$M$3+6-100,6)="","",INDEX(девушки!$A$103:$I$470,$M$3+6-100,6)),"  ",IF(INDEX(девушки!$A$103:$I$470,$M$3+6-100,8)="","",INDEX(девушки!$A$103:$I$470,$M$3+6-100,8))))</f>
        <v xml:space="preserve">  </v>
      </c>
      <c r="O132" s="97"/>
      <c r="P132" s="98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</row>
    <row r="133" spans="2:148" s="58" customFormat="1" ht="15.75" customHeight="1">
      <c r="B133" s="59"/>
      <c r="C133" s="156" t="s">
        <v>123</v>
      </c>
      <c r="D133" s="156"/>
      <c r="E133" s="92"/>
      <c r="F133" s="152" t="s">
        <v>138</v>
      </c>
      <c r="G133" s="152"/>
      <c r="H133" s="106"/>
      <c r="I133" s="92"/>
      <c r="J133" s="156" t="s">
        <v>139</v>
      </c>
      <c r="K133" s="156"/>
      <c r="L133" s="60"/>
      <c r="M133" s="60"/>
      <c r="N133" s="60"/>
      <c r="O133" s="60"/>
      <c r="P133" s="61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</row>
    <row r="134" spans="2:148" ht="39.75" customHeight="1">
      <c r="B134" s="55"/>
      <c r="C134" s="161" t="str">
        <f ca="1">IF(M$3="","",IF(INDEX(девушки!$A$103:$I$470,$M$3+6-100,2)="","",INDEX(девушки!$A$103:$I$470,$M$3+6-100,2)))</f>
        <v/>
      </c>
      <c r="D134" s="161"/>
      <c r="E134" s="161"/>
      <c r="F134" s="161"/>
      <c r="G134" s="161"/>
      <c r="H134" s="161"/>
      <c r="I134" s="62"/>
      <c r="J134" s="151" t="str">
        <f ca="1">IF(M$3="","",IF(INDEX(девушки!$A$103:$I$470,$M$3+6-100,3)="","",INDEX(девушки!$A$103:$I$470,$M$3+6-100,3)))</f>
        <v/>
      </c>
      <c r="K134" s="151"/>
      <c r="L134" s="63"/>
      <c r="M134" s="100" t="str">
        <f ca="1">IF(M$3="","",IF(INDEX(девушки!$A$103:$I$470,$M$3+6-100,4)="","",INDEX(девушки!$A$103:$I$470,$M$3+6-100,4)))</f>
        <v/>
      </c>
      <c r="N134" s="51"/>
      <c r="O134" s="51"/>
      <c r="P134" s="57"/>
    </row>
    <row r="135" spans="2:148" s="64" customFormat="1" ht="12.75" customHeight="1">
      <c r="B135" s="65"/>
      <c r="C135" s="66" t="s">
        <v>124</v>
      </c>
      <c r="D135" s="66"/>
      <c r="E135" s="66"/>
      <c r="F135" s="66"/>
      <c r="G135" s="66"/>
      <c r="H135" s="66"/>
      <c r="I135" s="66"/>
      <c r="J135" s="155" t="s">
        <v>114</v>
      </c>
      <c r="K135" s="155"/>
      <c r="L135" s="66"/>
      <c r="M135" s="68" t="s">
        <v>125</v>
      </c>
      <c r="N135" s="66"/>
      <c r="O135" s="66"/>
      <c r="P135" s="69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  <c r="DK135" s="116"/>
      <c r="DL135" s="116"/>
      <c r="DM135" s="116"/>
      <c r="DN135" s="116"/>
      <c r="DO135" s="116"/>
      <c r="DP135" s="116"/>
      <c r="DQ135" s="116"/>
      <c r="DR135" s="116"/>
      <c r="DS135" s="116"/>
      <c r="DT135" s="116"/>
      <c r="DU135" s="116"/>
      <c r="DV135" s="116"/>
      <c r="DW135" s="116"/>
      <c r="DX135" s="116"/>
      <c r="DY135" s="116"/>
      <c r="DZ135" s="116"/>
      <c r="EA135" s="116"/>
      <c r="EB135" s="116"/>
      <c r="EC135" s="116"/>
      <c r="ED135" s="116"/>
      <c r="EE135" s="116"/>
      <c r="EF135" s="116"/>
      <c r="EG135" s="116"/>
      <c r="EH135" s="116"/>
      <c r="EI135" s="116"/>
      <c r="EJ135" s="116"/>
      <c r="EK135" s="116"/>
      <c r="EL135" s="116"/>
      <c r="EM135" s="116"/>
      <c r="EN135" s="116"/>
      <c r="EO135" s="116"/>
      <c r="EP135" s="116"/>
      <c r="EQ135" s="116"/>
      <c r="ER135" s="116"/>
    </row>
    <row r="136" spans="2:148" s="71" customFormat="1" ht="35.25" customHeight="1">
      <c r="B136" s="72"/>
      <c r="C136" s="108" t="str">
        <f ca="1">IF(M$3="","",IF(INDEX(девушки!$A$103:$I$470,$M$3+6-100,5)="","",INDEX(девушки!$A$103:$I$470,$M$3+6-100,5)))</f>
        <v/>
      </c>
      <c r="D136" s="73"/>
      <c r="E136" s="73"/>
      <c r="F136" s="73"/>
      <c r="G136" s="101" t="str">
        <f ca="1">IF(M$3="","",IF(INDEX(девушки!$A$103:$I$470,$M$3+6-100,6)="","",CONCATENATE("( ",INDEX(девушки!$A$103:$I$470,$M$3+6-100,6)," )")))</f>
        <v/>
      </c>
      <c r="H136" s="166" t="str">
        <f ca="1">IF(M$3="","",IF(INDEX(девушки!$A$103:$I$470,$M$3+6-100,9)="","",INDEX(девушки!$A$103:$I$470,$M$3+6-100,9)))</f>
        <v/>
      </c>
      <c r="I136" s="166"/>
      <c r="J136" s="166"/>
      <c r="K136" s="74"/>
      <c r="L136" s="167"/>
      <c r="M136" s="167"/>
      <c r="N136" s="167"/>
      <c r="O136" s="74"/>
      <c r="P136" s="75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/>
      <c r="DY136" s="117"/>
      <c r="DZ136" s="117"/>
      <c r="EA136" s="117"/>
      <c r="EB136" s="117"/>
      <c r="EC136" s="117"/>
      <c r="ED136" s="117"/>
      <c r="EE136" s="117"/>
      <c r="EF136" s="117"/>
      <c r="EG136" s="117"/>
      <c r="EH136" s="117"/>
      <c r="EI136" s="117"/>
      <c r="EJ136" s="117"/>
      <c r="EK136" s="117"/>
      <c r="EL136" s="117"/>
      <c r="EM136" s="117"/>
      <c r="EN136" s="117"/>
      <c r="EO136" s="117"/>
      <c r="EP136" s="117"/>
      <c r="EQ136" s="117"/>
      <c r="ER136" s="117"/>
    </row>
    <row r="137" spans="2:148" s="64" customFormat="1" ht="11.25" customHeight="1">
      <c r="B137" s="65"/>
      <c r="C137" s="66" t="s">
        <v>128</v>
      </c>
      <c r="D137" s="66"/>
      <c r="E137" s="66"/>
      <c r="F137" s="66"/>
      <c r="G137" s="111"/>
      <c r="H137" s="153" t="s">
        <v>129</v>
      </c>
      <c r="I137" s="153"/>
      <c r="J137" s="153"/>
      <c r="K137" s="66"/>
      <c r="L137" s="154"/>
      <c r="M137" s="154"/>
      <c r="N137" s="154"/>
      <c r="O137" s="66"/>
      <c r="P137" s="69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  <c r="DK137" s="116"/>
      <c r="DL137" s="116"/>
      <c r="DM137" s="116"/>
      <c r="DN137" s="116"/>
      <c r="DO137" s="116"/>
      <c r="DP137" s="116"/>
      <c r="DQ137" s="116"/>
      <c r="DR137" s="116"/>
      <c r="DS137" s="116"/>
      <c r="DT137" s="116"/>
      <c r="DU137" s="116"/>
      <c r="DV137" s="116"/>
      <c r="DW137" s="116"/>
      <c r="DX137" s="116"/>
      <c r="DY137" s="116"/>
      <c r="DZ137" s="116"/>
      <c r="EA137" s="116"/>
      <c r="EB137" s="116"/>
      <c r="EC137" s="116"/>
      <c r="ED137" s="116"/>
      <c r="EE137" s="116"/>
      <c r="EF137" s="116"/>
      <c r="EG137" s="116"/>
      <c r="EH137" s="116"/>
      <c r="EI137" s="116"/>
      <c r="EJ137" s="116"/>
      <c r="EK137" s="116"/>
      <c r="EL137" s="116"/>
      <c r="EM137" s="116"/>
      <c r="EN137" s="116"/>
      <c r="EO137" s="116"/>
      <c r="EP137" s="116"/>
      <c r="EQ137" s="116"/>
      <c r="ER137" s="116"/>
    </row>
    <row r="138" spans="2:148" s="71" customFormat="1" ht="24" customHeight="1">
      <c r="B138" s="72"/>
      <c r="C138" s="107" t="str">
        <f ca="1">IF(M$3="","",IF(INDEX(девушки!$A$103:$I$470,$M$3+6-100,7)="","",INDEX(девушки!$A$103:$I$470,$M$3+6-100,7)))</f>
        <v/>
      </c>
      <c r="D138" s="70"/>
      <c r="E138" s="70"/>
      <c r="F138" s="70"/>
      <c r="G138" s="101" t="str">
        <f ca="1">IF(M$3="","",IF(INDEX(девушки!$A$103:$I$470,$M$3+6-100,8)="","",CONCATENATE("( ",INDEX(девушки!$A$103:$I$470,$M$3+6-100,8)," )")))</f>
        <v/>
      </c>
      <c r="H138" s="166" t="e">
        <f ca="1">IF(M$3="","",IF(INDEX(девушки!$A$103:$I$470,$M$3+6-100,10)="","",INDEX(девушки!$A$103:$I$470,$M$3+6-100,10)))</f>
        <v>#REF!</v>
      </c>
      <c r="I138" s="166"/>
      <c r="J138" s="166"/>
      <c r="K138" s="166"/>
      <c r="L138" s="166"/>
      <c r="M138" s="166"/>
      <c r="N138" s="166"/>
      <c r="O138" s="74"/>
      <c r="P138" s="75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7"/>
      <c r="DF138" s="117"/>
      <c r="DG138" s="117"/>
      <c r="DH138" s="117"/>
      <c r="DI138" s="117"/>
      <c r="DJ138" s="117"/>
      <c r="DK138" s="117"/>
      <c r="DL138" s="117"/>
      <c r="DM138" s="117"/>
      <c r="DN138" s="117"/>
      <c r="DO138" s="117"/>
      <c r="DP138" s="117"/>
      <c r="DQ138" s="117"/>
      <c r="DR138" s="117"/>
      <c r="DS138" s="117"/>
      <c r="DT138" s="117"/>
      <c r="DU138" s="117"/>
      <c r="DV138" s="117"/>
      <c r="DW138" s="117"/>
      <c r="DX138" s="117"/>
      <c r="DY138" s="117"/>
      <c r="DZ138" s="117"/>
      <c r="EA138" s="117"/>
      <c r="EB138" s="117"/>
      <c r="EC138" s="117"/>
      <c r="ED138" s="117"/>
      <c r="EE138" s="117"/>
      <c r="EF138" s="117"/>
      <c r="EG138" s="117"/>
      <c r="EH138" s="117"/>
      <c r="EI138" s="117"/>
      <c r="EJ138" s="117"/>
      <c r="EK138" s="117"/>
      <c r="EL138" s="117"/>
      <c r="EM138" s="117"/>
      <c r="EN138" s="117"/>
      <c r="EO138" s="117"/>
      <c r="EP138" s="117"/>
      <c r="EQ138" s="117"/>
      <c r="ER138" s="117"/>
    </row>
    <row r="139" spans="2:148" s="64" customFormat="1" ht="9.9499999999999993" customHeight="1">
      <c r="B139" s="65"/>
      <c r="C139" s="66" t="s">
        <v>130</v>
      </c>
      <c r="D139" s="66"/>
      <c r="E139" s="66"/>
      <c r="F139" s="66"/>
      <c r="G139" s="66"/>
      <c r="H139" s="153" t="s">
        <v>117</v>
      </c>
      <c r="I139" s="153"/>
      <c r="J139" s="153"/>
      <c r="K139" s="153"/>
      <c r="L139" s="153"/>
      <c r="M139" s="153"/>
      <c r="N139" s="66"/>
      <c r="O139" s="66"/>
      <c r="P139" s="69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</row>
    <row r="140" spans="2:148" s="64" customFormat="1" ht="9.9499999999999993" customHeight="1"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9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</row>
    <row r="141" spans="2:148" ht="26.25" customHeight="1">
      <c r="B141" s="55"/>
      <c r="C141" s="105" t="e">
        <f ca="1">IF(M$3="","",IF(INDEX(девушки!$A$103:$I$470,$M$3+6-100,11)="","",INDEX(девушки!$A$103:$I$470,$M$3+6-100,11)))</f>
        <v>#REF!</v>
      </c>
      <c r="D141" s="70"/>
      <c r="E141" s="70"/>
      <c r="F141" s="70"/>
      <c r="G141" s="70"/>
      <c r="H141" s="70"/>
      <c r="I141" s="70"/>
      <c r="J141" s="70"/>
      <c r="K141" s="51"/>
      <c r="L141" s="103" t="e">
        <f ca="1">IF(M$3="","",IF(INDEX(девушки!$A$103:$I$470,$M$3+6-100,12)="","",INDEX(девушки!$A$103:$I$470,$M$3+6-100,12)))</f>
        <v>#REF!</v>
      </c>
      <c r="M141" s="104"/>
      <c r="N141" s="120" t="e">
        <f ca="1">IF(M$3="","",IF(INDEX(девушки!$A$103:$I$470,$M$3+6-100,13)="","",INDEX(девушки!$A$103:$I$470,$M$3+6-100,13)))</f>
        <v>#REF!</v>
      </c>
      <c r="O141" s="51"/>
      <c r="P141" s="57"/>
    </row>
    <row r="142" spans="2:148" s="64" customFormat="1" ht="14.25" customHeight="1">
      <c r="B142" s="65"/>
      <c r="C142" s="66" t="s">
        <v>126</v>
      </c>
      <c r="D142" s="66"/>
      <c r="E142" s="66"/>
      <c r="F142" s="66"/>
      <c r="G142" s="66"/>
      <c r="H142" s="66"/>
      <c r="I142" s="66"/>
      <c r="J142" s="154"/>
      <c r="K142" s="154"/>
      <c r="L142" s="67" t="s">
        <v>127</v>
      </c>
      <c r="M142" s="102"/>
      <c r="N142" s="67" t="s">
        <v>141</v>
      </c>
      <c r="O142" s="66"/>
      <c r="P142" s="69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  <c r="DK142" s="116"/>
      <c r="DL142" s="116"/>
      <c r="DM142" s="116"/>
      <c r="DN142" s="116"/>
      <c r="DO142" s="116"/>
      <c r="DP142" s="116"/>
      <c r="DQ142" s="116"/>
      <c r="DR142" s="116"/>
      <c r="DS142" s="116"/>
      <c r="DT142" s="116"/>
      <c r="DU142" s="116"/>
      <c r="DV142" s="116"/>
      <c r="DW142" s="116"/>
      <c r="DX142" s="116"/>
      <c r="DY142" s="116"/>
      <c r="DZ142" s="116"/>
      <c r="EA142" s="116"/>
      <c r="EB142" s="116"/>
      <c r="EC142" s="116"/>
      <c r="ED142" s="116"/>
      <c r="EE142" s="116"/>
      <c r="EF142" s="116"/>
      <c r="EG142" s="116"/>
      <c r="EH142" s="116"/>
      <c r="EI142" s="116"/>
      <c r="EJ142" s="116"/>
      <c r="EK142" s="116"/>
      <c r="EL142" s="116"/>
      <c r="EM142" s="116"/>
      <c r="EN142" s="116"/>
      <c r="EO142" s="116"/>
      <c r="EP142" s="116"/>
      <c r="EQ142" s="116"/>
      <c r="ER142" s="116"/>
    </row>
    <row r="143" spans="2:148" s="64" customFormat="1" ht="21" customHeight="1">
      <c r="B143" s="65"/>
      <c r="C143" s="66"/>
      <c r="D143" s="66"/>
      <c r="E143" s="66"/>
      <c r="F143" s="66"/>
      <c r="G143" s="66"/>
      <c r="H143" s="66"/>
      <c r="I143" s="66"/>
      <c r="J143" s="68"/>
      <c r="K143" s="68"/>
      <c r="L143" s="66"/>
      <c r="M143" s="68"/>
      <c r="N143" s="68"/>
      <c r="O143" s="66"/>
      <c r="P143" s="69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</row>
    <row r="144" spans="2:148" s="64" customFormat="1" ht="17.25" customHeight="1">
      <c r="B144" s="65"/>
      <c r="C144" s="76" t="s">
        <v>131</v>
      </c>
      <c r="D144" s="77"/>
      <c r="E144" s="78"/>
      <c r="F144" s="109" t="s">
        <v>142</v>
      </c>
      <c r="G144" s="78"/>
      <c r="H144" s="78"/>
      <c r="I144" s="79"/>
      <c r="J144" s="168" t="s">
        <v>143</v>
      </c>
      <c r="K144" s="169"/>
      <c r="L144" s="110" t="s">
        <v>132</v>
      </c>
      <c r="M144" s="110" t="s">
        <v>133</v>
      </c>
      <c r="N144" s="110" t="s">
        <v>134</v>
      </c>
      <c r="O144" s="66"/>
      <c r="P144" s="69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</row>
    <row r="145" spans="2:148" s="64" customFormat="1" ht="24.75" customHeight="1">
      <c r="B145" s="65"/>
      <c r="C145" s="80" t="s">
        <v>135</v>
      </c>
      <c r="D145" s="81"/>
      <c r="E145" s="82"/>
      <c r="F145" s="82"/>
      <c r="G145" s="82"/>
      <c r="H145" s="82"/>
      <c r="I145" s="81"/>
      <c r="J145" s="83"/>
      <c r="K145" s="81"/>
      <c r="L145" s="84"/>
      <c r="M145" s="84"/>
      <c r="N145" s="84"/>
      <c r="O145" s="66"/>
      <c r="P145" s="69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6"/>
      <c r="DW145" s="116"/>
      <c r="DX145" s="116"/>
      <c r="DY145" s="116"/>
      <c r="DZ145" s="116"/>
      <c r="EA145" s="116"/>
      <c r="EB145" s="116"/>
      <c r="EC145" s="116"/>
      <c r="ED145" s="116"/>
      <c r="EE145" s="116"/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</row>
    <row r="146" spans="2:148" s="64" customFormat="1" ht="24.75" customHeight="1">
      <c r="B146" s="65"/>
      <c r="C146" s="80" t="s">
        <v>136</v>
      </c>
      <c r="D146" s="81"/>
      <c r="E146" s="82"/>
      <c r="F146" s="82"/>
      <c r="G146" s="82"/>
      <c r="H146" s="82"/>
      <c r="I146" s="81"/>
      <c r="J146" s="83"/>
      <c r="K146" s="81"/>
      <c r="L146" s="84"/>
      <c r="M146" s="84"/>
      <c r="N146" s="84"/>
      <c r="O146" s="66"/>
      <c r="P146" s="69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  <c r="DK146" s="116"/>
      <c r="DL146" s="116"/>
      <c r="DM146" s="116"/>
      <c r="DN146" s="116"/>
      <c r="DO146" s="116"/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/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6"/>
      <c r="ER146" s="116"/>
    </row>
    <row r="147" spans="2:148" s="64" customFormat="1" ht="24.75" customHeight="1">
      <c r="B147" s="65"/>
      <c r="C147" s="85" t="s">
        <v>137</v>
      </c>
      <c r="D147" s="86"/>
      <c r="E147" s="87"/>
      <c r="F147" s="87"/>
      <c r="G147" s="87"/>
      <c r="H147" s="87"/>
      <c r="I147" s="86"/>
      <c r="J147" s="88"/>
      <c r="K147" s="86"/>
      <c r="L147" s="84"/>
      <c r="M147" s="84"/>
      <c r="N147" s="84"/>
      <c r="O147" s="66"/>
      <c r="P147" s="69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  <c r="DU147" s="116"/>
      <c r="DV147" s="116"/>
      <c r="DW147" s="116"/>
      <c r="DX147" s="116"/>
      <c r="DY147" s="116"/>
      <c r="DZ147" s="116"/>
      <c r="EA147" s="116"/>
      <c r="EB147" s="116"/>
      <c r="EC147" s="116"/>
      <c r="ED147" s="116"/>
      <c r="EE147" s="116"/>
      <c r="EF147" s="116"/>
      <c r="EG147" s="116"/>
      <c r="EH147" s="116"/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</row>
    <row r="148" spans="2:148" ht="10.5" customHeight="1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1"/>
    </row>
    <row r="150" spans="2:148" ht="18.75" customHeight="1"/>
    <row r="152" spans="2:148" ht="3.75" customHeight="1">
      <c r="B152" s="5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4"/>
    </row>
    <row r="153" spans="2:148" ht="26.25" customHeight="1">
      <c r="B153" s="55"/>
      <c r="C153" s="51"/>
      <c r="D153" s="51"/>
      <c r="E153" s="51"/>
      <c r="F153" s="51"/>
      <c r="G153" s="56"/>
      <c r="H153" s="51"/>
      <c r="I153" s="51"/>
      <c r="J153" s="51"/>
      <c r="K153" s="51"/>
      <c r="L153" s="51"/>
      <c r="M153" s="99" t="s">
        <v>122</v>
      </c>
      <c r="N153" s="159"/>
      <c r="O153" s="160"/>
      <c r="P153" s="57"/>
    </row>
    <row r="154" spans="2:148" s="93" customFormat="1" ht="35.25" customHeight="1">
      <c r="B154" s="94"/>
      <c r="C154" s="149" t="e">
        <f ca="1">IF(M$3="","",IF(INDEX(девушки!$A$103:$I$470,$M$3+7-100,14)="","",INDEX(девушки!$A$103:$I$470,$M$3+7-100,14)))</f>
        <v>#REF!</v>
      </c>
      <c r="D154" s="150"/>
      <c r="E154" s="95"/>
      <c r="F154" s="164"/>
      <c r="G154" s="165"/>
      <c r="H154" s="51"/>
      <c r="I154" s="96"/>
      <c r="J154" s="162" t="str">
        <f ca="1">IF(M$3="","",IF(INDEX(девушки!$A$103:$I$470,$M$3+7-100,1)="","",INDEX(девушки!$A$103:$I$470,$M$3+7-100,1)))</f>
        <v/>
      </c>
      <c r="K154" s="163"/>
      <c r="L154" s="96"/>
      <c r="M154" s="99" t="s">
        <v>140</v>
      </c>
      <c r="N154" s="119" t="str">
        <f ca="1">IF(M$3="","",CONCATENATE(IF(INDEX(девушки!$A$103:$I$470,$M$3+7-100,6)="","",INDEX(девушки!$A$103:$I$470,$M$3+7-100,6)),"  ",IF(INDEX(девушки!$A$103:$I$470,$M$3+7-100,8)="","",INDEX(девушки!$A$103:$I$470,$M$3+7-100,8))))</f>
        <v xml:space="preserve">  </v>
      </c>
      <c r="O154" s="97"/>
      <c r="P154" s="98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</row>
    <row r="155" spans="2:148" s="58" customFormat="1" ht="15.75" customHeight="1">
      <c r="B155" s="59"/>
      <c r="C155" s="156" t="s">
        <v>123</v>
      </c>
      <c r="D155" s="156"/>
      <c r="E155" s="92"/>
      <c r="F155" s="152" t="s">
        <v>138</v>
      </c>
      <c r="G155" s="152"/>
      <c r="H155" s="106"/>
      <c r="I155" s="92"/>
      <c r="J155" s="156" t="s">
        <v>139</v>
      </c>
      <c r="K155" s="156"/>
      <c r="L155" s="60"/>
      <c r="M155" s="60"/>
      <c r="N155" s="60"/>
      <c r="O155" s="60"/>
      <c r="P155" s="61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</row>
    <row r="156" spans="2:148" ht="39.75" customHeight="1">
      <c r="B156" s="55"/>
      <c r="C156" s="161" t="str">
        <f ca="1">IF(M$3="","",IF(INDEX(девушки!$A$103:$I$470,$M$3+7-100,2)="","",INDEX(девушки!$A$103:$I$470,$M$3+7-100,2)))</f>
        <v/>
      </c>
      <c r="D156" s="161"/>
      <c r="E156" s="161"/>
      <c r="F156" s="161"/>
      <c r="G156" s="161"/>
      <c r="H156" s="161"/>
      <c r="I156" s="62"/>
      <c r="J156" s="151" t="str">
        <f ca="1">IF(M$3="","",IF(INDEX(девушки!$A$103:$I$470,$M$3+7-100,3)="","",INDEX(девушки!$A$103:$I$470,$M$3+7-100,3)))</f>
        <v/>
      </c>
      <c r="K156" s="151"/>
      <c r="L156" s="63"/>
      <c r="M156" s="100" t="str">
        <f ca="1">IF(M$3="","",IF(INDEX(девушки!$A$103:$I$470,$M$3+7-100,4)="","",INDEX(девушки!$A$103:$I$470,$M$3+7-100,4)))</f>
        <v/>
      </c>
      <c r="N156" s="51"/>
      <c r="O156" s="51"/>
      <c r="P156" s="57"/>
    </row>
    <row r="157" spans="2:148" s="64" customFormat="1" ht="12.75" customHeight="1">
      <c r="B157" s="65"/>
      <c r="C157" s="66" t="s">
        <v>124</v>
      </c>
      <c r="D157" s="66"/>
      <c r="E157" s="66"/>
      <c r="F157" s="66"/>
      <c r="G157" s="66"/>
      <c r="H157" s="66"/>
      <c r="I157" s="66"/>
      <c r="J157" s="155" t="s">
        <v>114</v>
      </c>
      <c r="K157" s="155"/>
      <c r="L157" s="66"/>
      <c r="M157" s="68" t="s">
        <v>125</v>
      </c>
      <c r="N157" s="66"/>
      <c r="O157" s="66"/>
      <c r="P157" s="69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6"/>
      <c r="DW157" s="116"/>
      <c r="DX157" s="116"/>
      <c r="DY157" s="116"/>
      <c r="DZ157" s="116"/>
      <c r="EA157" s="116"/>
      <c r="EB157" s="116"/>
      <c r="EC157" s="116"/>
      <c r="ED157" s="116"/>
      <c r="EE157" s="116"/>
      <c r="EF157" s="116"/>
      <c r="EG157" s="116"/>
      <c r="EH157" s="116"/>
      <c r="EI157" s="116"/>
      <c r="EJ157" s="116"/>
      <c r="EK157" s="116"/>
      <c r="EL157" s="116"/>
      <c r="EM157" s="116"/>
      <c r="EN157" s="116"/>
      <c r="EO157" s="116"/>
      <c r="EP157" s="116"/>
      <c r="EQ157" s="116"/>
      <c r="ER157" s="116"/>
    </row>
    <row r="158" spans="2:148" s="71" customFormat="1" ht="35.25" customHeight="1">
      <c r="B158" s="72"/>
      <c r="C158" s="108" t="str">
        <f ca="1">IF(M$3="","",IF(INDEX(девушки!$A$103:$I$470,$M$3+7-100,5)="","",INDEX(девушки!$A$103:$I$470,$M$3+7-100,5)))</f>
        <v/>
      </c>
      <c r="D158" s="73"/>
      <c r="E158" s="73"/>
      <c r="F158" s="73"/>
      <c r="G158" s="101" t="str">
        <f ca="1">IF(M$3="","",IF(INDEX(девушки!$A$103:$I$470,$M$3+7-100,6)="","",CONCATENATE("( ",INDEX(девушки!$A$103:$I$470,$M$3+7-100,6)," )")))</f>
        <v/>
      </c>
      <c r="H158" s="166" t="str">
        <f ca="1">IF(M$3="","",IF(INDEX(девушки!$A$103:$I$470,$M$3+7-100,9)="","",INDEX(девушки!$A$103:$I$470,$M$3+7-100,9)))</f>
        <v/>
      </c>
      <c r="I158" s="166"/>
      <c r="J158" s="166"/>
      <c r="K158" s="74"/>
      <c r="L158" s="167"/>
      <c r="M158" s="167"/>
      <c r="N158" s="167"/>
      <c r="O158" s="74"/>
      <c r="P158" s="75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117"/>
      <c r="DD158" s="117"/>
      <c r="DE158" s="117"/>
      <c r="DF158" s="117"/>
      <c r="DG158" s="117"/>
      <c r="DH158" s="117"/>
      <c r="DI158" s="117"/>
      <c r="DJ158" s="117"/>
      <c r="DK158" s="117"/>
      <c r="DL158" s="117"/>
      <c r="DM158" s="117"/>
      <c r="DN158" s="117"/>
      <c r="DO158" s="117"/>
      <c r="DP158" s="117"/>
      <c r="DQ158" s="117"/>
      <c r="DR158" s="117"/>
      <c r="DS158" s="117"/>
      <c r="DT158" s="117"/>
      <c r="DU158" s="117"/>
      <c r="DV158" s="117"/>
      <c r="DW158" s="117"/>
      <c r="DX158" s="117"/>
      <c r="DY158" s="117"/>
      <c r="DZ158" s="117"/>
      <c r="EA158" s="117"/>
      <c r="EB158" s="117"/>
      <c r="EC158" s="117"/>
      <c r="ED158" s="117"/>
      <c r="EE158" s="117"/>
      <c r="EF158" s="117"/>
      <c r="EG158" s="117"/>
      <c r="EH158" s="117"/>
      <c r="EI158" s="117"/>
      <c r="EJ158" s="117"/>
      <c r="EK158" s="117"/>
      <c r="EL158" s="117"/>
      <c r="EM158" s="117"/>
      <c r="EN158" s="117"/>
      <c r="EO158" s="117"/>
      <c r="EP158" s="117"/>
      <c r="EQ158" s="117"/>
      <c r="ER158" s="117"/>
    </row>
    <row r="159" spans="2:148" s="64" customFormat="1" ht="11.25" customHeight="1">
      <c r="B159" s="65"/>
      <c r="C159" s="66" t="s">
        <v>128</v>
      </c>
      <c r="D159" s="66"/>
      <c r="E159" s="66"/>
      <c r="F159" s="66"/>
      <c r="G159" s="111"/>
      <c r="H159" s="153" t="s">
        <v>129</v>
      </c>
      <c r="I159" s="153"/>
      <c r="J159" s="153"/>
      <c r="K159" s="66"/>
      <c r="L159" s="154"/>
      <c r="M159" s="154"/>
      <c r="N159" s="154"/>
      <c r="O159" s="66"/>
      <c r="P159" s="69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/>
      <c r="DL159" s="116"/>
      <c r="DM159" s="116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/>
      <c r="DY159" s="116"/>
      <c r="DZ159" s="116"/>
      <c r="EA159" s="116"/>
      <c r="EB159" s="116"/>
      <c r="EC159" s="116"/>
      <c r="ED159" s="116"/>
      <c r="EE159" s="116"/>
      <c r="EF159" s="116"/>
      <c r="EG159" s="116"/>
      <c r="EH159" s="116"/>
      <c r="EI159" s="116"/>
      <c r="EJ159" s="116"/>
      <c r="EK159" s="116"/>
      <c r="EL159" s="116"/>
      <c r="EM159" s="116"/>
      <c r="EN159" s="116"/>
      <c r="EO159" s="116"/>
      <c r="EP159" s="116"/>
      <c r="EQ159" s="116"/>
      <c r="ER159" s="116"/>
    </row>
    <row r="160" spans="2:148" s="71" customFormat="1" ht="24" customHeight="1">
      <c r="B160" s="72"/>
      <c r="C160" s="107" t="str">
        <f ca="1">IF(M$3="","",IF(INDEX(девушки!$A$103:$I$470,$M$3+7-100,7)="","",INDEX(девушки!$A$103:$I$470,$M$3+7-100,7)))</f>
        <v/>
      </c>
      <c r="D160" s="70"/>
      <c r="E160" s="70"/>
      <c r="F160" s="70"/>
      <c r="G160" s="101" t="str">
        <f ca="1">IF(M$3="","",IF(INDEX(девушки!$A$103:$I$470,$M$3+7-100,8)="","",CONCATENATE("( ",INDEX(девушки!$A$103:$I$470,$M$3+7-100,8)," )")))</f>
        <v/>
      </c>
      <c r="H160" s="166" t="e">
        <f ca="1">IF(M$3="","",IF(INDEX(девушки!$A$103:$I$470,$M$3+7-100,10)="","",INDEX(девушки!$A$103:$I$470,$M$3+7-100,10)))</f>
        <v>#REF!</v>
      </c>
      <c r="I160" s="166"/>
      <c r="J160" s="166"/>
      <c r="K160" s="166"/>
      <c r="L160" s="166"/>
      <c r="M160" s="166"/>
      <c r="N160" s="166"/>
      <c r="O160" s="74"/>
      <c r="P160" s="75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7"/>
      <c r="DF160" s="117"/>
      <c r="DG160" s="117"/>
      <c r="DH160" s="117"/>
      <c r="DI160" s="117"/>
      <c r="DJ160" s="117"/>
      <c r="DK160" s="117"/>
      <c r="DL160" s="117"/>
      <c r="DM160" s="117"/>
      <c r="DN160" s="117"/>
      <c r="DO160" s="117"/>
      <c r="DP160" s="117"/>
      <c r="DQ160" s="117"/>
      <c r="DR160" s="117"/>
      <c r="DS160" s="117"/>
      <c r="DT160" s="117"/>
      <c r="DU160" s="117"/>
      <c r="DV160" s="117"/>
      <c r="DW160" s="117"/>
      <c r="DX160" s="117"/>
      <c r="DY160" s="117"/>
      <c r="DZ160" s="117"/>
      <c r="EA160" s="117"/>
      <c r="EB160" s="117"/>
      <c r="EC160" s="117"/>
      <c r="ED160" s="117"/>
      <c r="EE160" s="117"/>
      <c r="EF160" s="117"/>
      <c r="EG160" s="117"/>
      <c r="EH160" s="117"/>
      <c r="EI160" s="117"/>
      <c r="EJ160" s="117"/>
      <c r="EK160" s="117"/>
      <c r="EL160" s="117"/>
      <c r="EM160" s="117"/>
      <c r="EN160" s="117"/>
      <c r="EO160" s="117"/>
      <c r="EP160" s="117"/>
      <c r="EQ160" s="117"/>
      <c r="ER160" s="117"/>
    </row>
    <row r="161" spans="2:148" s="64" customFormat="1" ht="9.9499999999999993" customHeight="1">
      <c r="B161" s="65"/>
      <c r="C161" s="66" t="s">
        <v>130</v>
      </c>
      <c r="D161" s="66"/>
      <c r="E161" s="66"/>
      <c r="F161" s="66"/>
      <c r="G161" s="111"/>
      <c r="H161" s="153" t="s">
        <v>117</v>
      </c>
      <c r="I161" s="153"/>
      <c r="J161" s="153"/>
      <c r="K161" s="153"/>
      <c r="L161" s="153"/>
      <c r="M161" s="153"/>
      <c r="N161" s="66"/>
      <c r="O161" s="66"/>
      <c r="P161" s="69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</row>
    <row r="162" spans="2:148" s="64" customFormat="1" ht="9.9499999999999993" customHeight="1">
      <c r="B162" s="65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9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  <c r="DK162" s="116"/>
      <c r="DL162" s="116"/>
      <c r="DM162" s="116"/>
      <c r="DN162" s="116"/>
      <c r="DO162" s="116"/>
      <c r="DP162" s="116"/>
      <c r="DQ162" s="116"/>
      <c r="DR162" s="116"/>
      <c r="DS162" s="116"/>
      <c r="DT162" s="116"/>
      <c r="DU162" s="116"/>
      <c r="DV162" s="116"/>
      <c r="DW162" s="116"/>
      <c r="DX162" s="116"/>
      <c r="DY162" s="116"/>
      <c r="DZ162" s="116"/>
      <c r="EA162" s="116"/>
      <c r="EB162" s="116"/>
      <c r="EC162" s="116"/>
      <c r="ED162" s="116"/>
      <c r="EE162" s="116"/>
      <c r="EF162" s="116"/>
      <c r="EG162" s="116"/>
      <c r="EH162" s="116"/>
      <c r="EI162" s="116"/>
      <c r="EJ162" s="116"/>
      <c r="EK162" s="116"/>
      <c r="EL162" s="116"/>
      <c r="EM162" s="116"/>
      <c r="EN162" s="116"/>
      <c r="EO162" s="116"/>
      <c r="EP162" s="116"/>
      <c r="EQ162" s="116"/>
      <c r="ER162" s="116"/>
    </row>
    <row r="163" spans="2:148" ht="26.25" customHeight="1">
      <c r="B163" s="55"/>
      <c r="C163" s="105" t="e">
        <f ca="1">IF(M$3="","",IF(INDEX(девушки!$A$103:$I$470,$M$3+7-100,11)="","",INDEX(девушки!$A$103:$I$470,$M$3+7-100,11)))</f>
        <v>#REF!</v>
      </c>
      <c r="D163" s="70"/>
      <c r="E163" s="70"/>
      <c r="F163" s="70"/>
      <c r="G163" s="70"/>
      <c r="H163" s="70"/>
      <c r="I163" s="70"/>
      <c r="J163" s="70"/>
      <c r="K163" s="51"/>
      <c r="L163" s="103" t="e">
        <f ca="1">IF(M$3="","",IF(INDEX(девушки!$A$103:$I$470,$M$3+7-100,12)="","",INDEX(девушки!$A$103:$I$470,$M$3+7-100,12)))</f>
        <v>#REF!</v>
      </c>
      <c r="M163" s="104"/>
      <c r="N163" s="120" t="e">
        <f ca="1">IF(M$3="","",IF(INDEX(девушки!$A$103:$I$470,$M$3+7-100,13)="","",INDEX(девушки!$A$103:$I$470,$M$3+7-100,13)))</f>
        <v>#REF!</v>
      </c>
      <c r="O163" s="51"/>
      <c r="P163" s="57"/>
    </row>
    <row r="164" spans="2:148" s="64" customFormat="1" ht="14.25" customHeight="1">
      <c r="B164" s="65"/>
      <c r="C164" s="66" t="s">
        <v>126</v>
      </c>
      <c r="D164" s="66"/>
      <c r="E164" s="66"/>
      <c r="F164" s="66"/>
      <c r="G164" s="66"/>
      <c r="H164" s="66"/>
      <c r="I164" s="66"/>
      <c r="J164" s="154"/>
      <c r="K164" s="154"/>
      <c r="L164" s="67" t="s">
        <v>127</v>
      </c>
      <c r="M164" s="102"/>
      <c r="N164" s="67" t="s">
        <v>141</v>
      </c>
      <c r="O164" s="66"/>
      <c r="P164" s="69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  <c r="DK164" s="116"/>
      <c r="DL164" s="116"/>
      <c r="DM164" s="116"/>
      <c r="DN164" s="116"/>
      <c r="DO164" s="116"/>
      <c r="DP164" s="116"/>
      <c r="DQ164" s="116"/>
      <c r="DR164" s="116"/>
      <c r="DS164" s="116"/>
      <c r="DT164" s="116"/>
      <c r="DU164" s="116"/>
      <c r="DV164" s="116"/>
      <c r="DW164" s="116"/>
      <c r="DX164" s="116"/>
      <c r="DY164" s="116"/>
      <c r="DZ164" s="116"/>
      <c r="EA164" s="116"/>
      <c r="EB164" s="116"/>
      <c r="EC164" s="116"/>
      <c r="ED164" s="116"/>
      <c r="EE164" s="116"/>
      <c r="EF164" s="116"/>
      <c r="EG164" s="116"/>
      <c r="EH164" s="116"/>
      <c r="EI164" s="116"/>
      <c r="EJ164" s="116"/>
      <c r="EK164" s="116"/>
      <c r="EL164" s="116"/>
      <c r="EM164" s="116"/>
      <c r="EN164" s="116"/>
      <c r="EO164" s="116"/>
      <c r="EP164" s="116"/>
      <c r="EQ164" s="116"/>
      <c r="ER164" s="116"/>
    </row>
    <row r="165" spans="2:148" s="64" customFormat="1" ht="21" customHeight="1">
      <c r="B165" s="65"/>
      <c r="C165" s="66"/>
      <c r="D165" s="66"/>
      <c r="E165" s="66"/>
      <c r="F165" s="66"/>
      <c r="G165" s="66"/>
      <c r="H165" s="66"/>
      <c r="I165" s="66"/>
      <c r="J165" s="68"/>
      <c r="K165" s="68"/>
      <c r="L165" s="66"/>
      <c r="M165" s="68"/>
      <c r="N165" s="68"/>
      <c r="O165" s="66"/>
      <c r="P165" s="69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  <c r="DK165" s="116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16"/>
      <c r="EB165" s="116"/>
      <c r="EC165" s="116"/>
      <c r="ED165" s="116"/>
      <c r="EE165" s="116"/>
      <c r="EF165" s="116"/>
      <c r="EG165" s="116"/>
      <c r="EH165" s="116"/>
      <c r="EI165" s="116"/>
      <c r="EJ165" s="116"/>
      <c r="EK165" s="116"/>
      <c r="EL165" s="116"/>
      <c r="EM165" s="116"/>
      <c r="EN165" s="116"/>
      <c r="EO165" s="116"/>
      <c r="EP165" s="116"/>
      <c r="EQ165" s="116"/>
      <c r="ER165" s="116"/>
    </row>
    <row r="166" spans="2:148" s="64" customFormat="1" ht="17.25" customHeight="1">
      <c r="B166" s="65"/>
      <c r="C166" s="76" t="s">
        <v>131</v>
      </c>
      <c r="D166" s="77"/>
      <c r="E166" s="78"/>
      <c r="F166" s="109" t="s">
        <v>142</v>
      </c>
      <c r="G166" s="78"/>
      <c r="H166" s="78"/>
      <c r="I166" s="79"/>
      <c r="J166" s="168" t="s">
        <v>143</v>
      </c>
      <c r="K166" s="169"/>
      <c r="L166" s="110" t="s">
        <v>132</v>
      </c>
      <c r="M166" s="110" t="s">
        <v>133</v>
      </c>
      <c r="N166" s="110" t="s">
        <v>134</v>
      </c>
      <c r="O166" s="66"/>
      <c r="P166" s="69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  <c r="DK166" s="116"/>
      <c r="DL166" s="116"/>
      <c r="DM166" s="116"/>
      <c r="DN166" s="116"/>
      <c r="DO166" s="116"/>
      <c r="DP166" s="116"/>
      <c r="DQ166" s="116"/>
      <c r="DR166" s="116"/>
      <c r="DS166" s="116"/>
      <c r="DT166" s="116"/>
      <c r="DU166" s="116"/>
      <c r="DV166" s="116"/>
      <c r="DW166" s="116"/>
      <c r="DX166" s="116"/>
      <c r="DY166" s="116"/>
      <c r="DZ166" s="116"/>
      <c r="EA166" s="116"/>
      <c r="EB166" s="116"/>
      <c r="EC166" s="116"/>
      <c r="ED166" s="116"/>
      <c r="EE166" s="116"/>
      <c r="EF166" s="116"/>
      <c r="EG166" s="116"/>
      <c r="EH166" s="116"/>
      <c r="EI166" s="116"/>
      <c r="EJ166" s="116"/>
      <c r="EK166" s="116"/>
      <c r="EL166" s="116"/>
      <c r="EM166" s="116"/>
      <c r="EN166" s="116"/>
      <c r="EO166" s="116"/>
      <c r="EP166" s="116"/>
      <c r="EQ166" s="116"/>
      <c r="ER166" s="116"/>
    </row>
    <row r="167" spans="2:148" s="64" customFormat="1" ht="24.75" customHeight="1">
      <c r="B167" s="65"/>
      <c r="C167" s="80" t="s">
        <v>135</v>
      </c>
      <c r="D167" s="81"/>
      <c r="E167" s="82"/>
      <c r="F167" s="82"/>
      <c r="G167" s="82"/>
      <c r="H167" s="82"/>
      <c r="I167" s="81"/>
      <c r="J167" s="83"/>
      <c r="K167" s="81"/>
      <c r="L167" s="84"/>
      <c r="M167" s="84"/>
      <c r="N167" s="84"/>
      <c r="O167" s="66"/>
      <c r="P167" s="69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  <c r="DK167" s="116"/>
      <c r="DL167" s="116"/>
      <c r="DM167" s="116"/>
      <c r="DN167" s="116"/>
      <c r="DO167" s="116"/>
      <c r="DP167" s="116"/>
      <c r="DQ167" s="116"/>
      <c r="DR167" s="116"/>
      <c r="DS167" s="116"/>
      <c r="DT167" s="116"/>
      <c r="DU167" s="116"/>
      <c r="DV167" s="116"/>
      <c r="DW167" s="116"/>
      <c r="DX167" s="116"/>
      <c r="DY167" s="116"/>
      <c r="DZ167" s="116"/>
      <c r="EA167" s="116"/>
      <c r="EB167" s="116"/>
      <c r="EC167" s="116"/>
      <c r="ED167" s="116"/>
      <c r="EE167" s="116"/>
      <c r="EF167" s="116"/>
      <c r="EG167" s="116"/>
      <c r="EH167" s="116"/>
      <c r="EI167" s="116"/>
      <c r="EJ167" s="116"/>
      <c r="EK167" s="116"/>
      <c r="EL167" s="116"/>
      <c r="EM167" s="116"/>
      <c r="EN167" s="116"/>
      <c r="EO167" s="116"/>
      <c r="EP167" s="116"/>
      <c r="EQ167" s="116"/>
      <c r="ER167" s="116"/>
    </row>
    <row r="168" spans="2:148" s="64" customFormat="1" ht="24.75" customHeight="1">
      <c r="B168" s="65"/>
      <c r="C168" s="80" t="s">
        <v>136</v>
      </c>
      <c r="D168" s="81"/>
      <c r="E168" s="82"/>
      <c r="F168" s="82"/>
      <c r="G168" s="82"/>
      <c r="H168" s="82"/>
      <c r="I168" s="81"/>
      <c r="J168" s="83"/>
      <c r="K168" s="81"/>
      <c r="L168" s="84"/>
      <c r="M168" s="84"/>
      <c r="N168" s="84"/>
      <c r="O168" s="66"/>
      <c r="P168" s="69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  <c r="DK168" s="116"/>
      <c r="DL168" s="116"/>
      <c r="DM168" s="116"/>
      <c r="DN168" s="116"/>
      <c r="DO168" s="116"/>
      <c r="DP168" s="116"/>
      <c r="DQ168" s="116"/>
      <c r="DR168" s="116"/>
      <c r="DS168" s="116"/>
      <c r="DT168" s="116"/>
      <c r="DU168" s="116"/>
      <c r="DV168" s="116"/>
      <c r="DW168" s="116"/>
      <c r="DX168" s="116"/>
      <c r="DY168" s="116"/>
      <c r="DZ168" s="116"/>
      <c r="EA168" s="116"/>
      <c r="EB168" s="116"/>
      <c r="EC168" s="116"/>
      <c r="ED168" s="116"/>
      <c r="EE168" s="116"/>
      <c r="EF168" s="116"/>
      <c r="EG168" s="116"/>
      <c r="EH168" s="116"/>
      <c r="EI168" s="116"/>
      <c r="EJ168" s="116"/>
      <c r="EK168" s="116"/>
      <c r="EL168" s="116"/>
      <c r="EM168" s="116"/>
      <c r="EN168" s="116"/>
      <c r="EO168" s="116"/>
      <c r="EP168" s="116"/>
      <c r="EQ168" s="116"/>
      <c r="ER168" s="116"/>
    </row>
    <row r="169" spans="2:148" s="64" customFormat="1" ht="24.75" customHeight="1">
      <c r="B169" s="65"/>
      <c r="C169" s="85" t="s">
        <v>137</v>
      </c>
      <c r="D169" s="86"/>
      <c r="E169" s="87"/>
      <c r="F169" s="87"/>
      <c r="G169" s="87"/>
      <c r="H169" s="87"/>
      <c r="I169" s="86"/>
      <c r="J169" s="88"/>
      <c r="K169" s="86"/>
      <c r="L169" s="84"/>
      <c r="M169" s="84"/>
      <c r="N169" s="84"/>
      <c r="O169" s="66"/>
      <c r="P169" s="69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  <c r="DK169" s="116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16"/>
      <c r="EB169" s="116"/>
      <c r="EC169" s="116"/>
      <c r="ED169" s="116"/>
      <c r="EE169" s="116"/>
      <c r="EF169" s="116"/>
      <c r="EG169" s="116"/>
      <c r="EH169" s="116"/>
      <c r="EI169" s="116"/>
      <c r="EJ169" s="116"/>
      <c r="EK169" s="116"/>
      <c r="EL169" s="116"/>
      <c r="EM169" s="116"/>
      <c r="EN169" s="116"/>
      <c r="EO169" s="116"/>
      <c r="EP169" s="116"/>
      <c r="EQ169" s="116"/>
      <c r="ER169" s="116"/>
    </row>
    <row r="170" spans="2:148" s="64" customFormat="1" ht="10.5" customHeight="1">
      <c r="B170" s="88"/>
      <c r="C170" s="121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  <c r="DK170" s="116"/>
      <c r="DL170" s="116"/>
      <c r="DM170" s="116"/>
      <c r="DN170" s="116"/>
      <c r="DO170" s="116"/>
      <c r="DP170" s="116"/>
      <c r="DQ170" s="116"/>
      <c r="DR170" s="116"/>
      <c r="DS170" s="116"/>
      <c r="DT170" s="116"/>
      <c r="DU170" s="116"/>
      <c r="DV170" s="116"/>
      <c r="DW170" s="116"/>
      <c r="DX170" s="116"/>
      <c r="DY170" s="116"/>
      <c r="DZ170" s="116"/>
      <c r="EA170" s="116"/>
      <c r="EB170" s="116"/>
      <c r="EC170" s="116"/>
      <c r="ED170" s="116"/>
      <c r="EE170" s="116"/>
      <c r="EF170" s="116"/>
      <c r="EG170" s="116"/>
      <c r="EH170" s="116"/>
      <c r="EI170" s="116"/>
      <c r="EJ170" s="116"/>
      <c r="EK170" s="116"/>
      <c r="EL170" s="116"/>
      <c r="EM170" s="116"/>
      <c r="EN170" s="116"/>
      <c r="EO170" s="116"/>
      <c r="EP170" s="116"/>
      <c r="EQ170" s="116"/>
      <c r="ER170" s="116"/>
    </row>
    <row r="171" spans="2:148" ht="3.75" customHeight="1">
      <c r="B171" s="52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4"/>
    </row>
    <row r="172" spans="2:148" ht="26.25" customHeight="1">
      <c r="B172" s="55"/>
      <c r="C172" s="51"/>
      <c r="D172" s="51"/>
      <c r="E172" s="51"/>
      <c r="F172" s="51"/>
      <c r="G172" s="56"/>
      <c r="H172" s="51"/>
      <c r="I172" s="51"/>
      <c r="J172" s="51"/>
      <c r="K172" s="51"/>
      <c r="L172" s="51"/>
      <c r="M172" s="99" t="s">
        <v>122</v>
      </c>
      <c r="N172" s="159"/>
      <c r="O172" s="160"/>
      <c r="P172" s="57"/>
    </row>
    <row r="173" spans="2:148" s="93" customFormat="1" ht="35.25" customHeight="1">
      <c r="B173" s="94"/>
      <c r="C173" s="149" t="e">
        <f ca="1">IF(M$3="","",IF(INDEX(девушки!$A$103:$I$470,$M$3+8-100,14)="","",INDEX(девушки!$A$103:$I$470,$M$3+8-100,14)))</f>
        <v>#REF!</v>
      </c>
      <c r="D173" s="150"/>
      <c r="E173" s="95"/>
      <c r="F173" s="164"/>
      <c r="G173" s="165"/>
      <c r="H173" s="51"/>
      <c r="I173" s="96"/>
      <c r="J173" s="162" t="str">
        <f ca="1">IF(M$3="","",IF(INDEX(девушки!$A$103:$I$470,$M$3+8-100,1)="","",INDEX(девушки!$A$103:$I$470,$M$3+8-100,1)))</f>
        <v/>
      </c>
      <c r="K173" s="163"/>
      <c r="L173" s="96"/>
      <c r="M173" s="99" t="s">
        <v>140</v>
      </c>
      <c r="N173" s="119" t="str">
        <f ca="1">IF(M$3="","",CONCATENATE(IF(INDEX(девушки!$A$103:$I$470,$M$3+8-100,6)="","",INDEX(девушки!$A$103:$I$470,$M$3+8-100,6)),"  ",IF(INDEX(девушки!$A$103:$I$470,$M$3+8-100,8)="","",INDEX(девушки!$A$103:$I$470,$M$3+8-100,8))))</f>
        <v xml:space="preserve">  </v>
      </c>
      <c r="O173" s="97"/>
      <c r="P173" s="98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4"/>
      <c r="CO173" s="114"/>
      <c r="CP173" s="114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4"/>
      <c r="DE173" s="114"/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4"/>
      <c r="DR173" s="114"/>
      <c r="DS173" s="114"/>
      <c r="DT173" s="114"/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4"/>
      <c r="EL173" s="114"/>
      <c r="EM173" s="114"/>
      <c r="EN173" s="114"/>
      <c r="EO173" s="114"/>
      <c r="EP173" s="114"/>
      <c r="EQ173" s="114"/>
      <c r="ER173" s="114"/>
    </row>
    <row r="174" spans="2:148" s="58" customFormat="1" ht="15.75" customHeight="1">
      <c r="B174" s="59"/>
      <c r="C174" s="156" t="s">
        <v>123</v>
      </c>
      <c r="D174" s="156"/>
      <c r="E174" s="92"/>
      <c r="F174" s="152" t="s">
        <v>138</v>
      </c>
      <c r="G174" s="152"/>
      <c r="H174" s="106"/>
      <c r="I174" s="92"/>
      <c r="J174" s="156" t="s">
        <v>139</v>
      </c>
      <c r="K174" s="156"/>
      <c r="L174" s="60"/>
      <c r="M174" s="60"/>
      <c r="N174" s="60"/>
      <c r="O174" s="60"/>
      <c r="P174" s="61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</row>
    <row r="175" spans="2:148" ht="39.75" customHeight="1">
      <c r="B175" s="55"/>
      <c r="C175" s="161" t="str">
        <f ca="1">IF(M$3="","",IF(INDEX(девушки!$A$103:$I$470,$M$3+8-100,2)="","",INDEX(девушки!$A$103:$I$470,$M$3+8-100,2)))</f>
        <v/>
      </c>
      <c r="D175" s="161"/>
      <c r="E175" s="161"/>
      <c r="F175" s="161"/>
      <c r="G175" s="161"/>
      <c r="H175" s="161"/>
      <c r="I175" s="62"/>
      <c r="J175" s="151" t="str">
        <f ca="1">IF(M$3="","",IF(INDEX(девушки!$A$103:$I$470,$M$3+8-100,3)="","",INDEX(девушки!$A$103:$I$470,$M$3+8-100,3)))</f>
        <v/>
      </c>
      <c r="K175" s="151"/>
      <c r="L175" s="63"/>
      <c r="M175" s="100" t="str">
        <f ca="1">IF(M$3="","",IF(INDEX(девушки!$A$103:$I$470,$M$3+8-100,4)="","",INDEX(девушки!$A$103:$I$470,$M$3+8-100,4)))</f>
        <v/>
      </c>
      <c r="N175" s="51"/>
      <c r="O175" s="51"/>
      <c r="P175" s="57"/>
    </row>
    <row r="176" spans="2:148" s="64" customFormat="1" ht="12.75" customHeight="1">
      <c r="B176" s="65"/>
      <c r="C176" s="66" t="s">
        <v>124</v>
      </c>
      <c r="D176" s="66"/>
      <c r="E176" s="66"/>
      <c r="F176" s="66"/>
      <c r="G176" s="66"/>
      <c r="H176" s="66"/>
      <c r="I176" s="66"/>
      <c r="J176" s="155" t="s">
        <v>114</v>
      </c>
      <c r="K176" s="155"/>
      <c r="L176" s="66"/>
      <c r="M176" s="68" t="s">
        <v>125</v>
      </c>
      <c r="N176" s="66"/>
      <c r="O176" s="66"/>
      <c r="P176" s="69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  <c r="DK176" s="116"/>
      <c r="DL176" s="116"/>
      <c r="DM176" s="116"/>
      <c r="DN176" s="116"/>
      <c r="DO176" s="116"/>
      <c r="DP176" s="116"/>
      <c r="DQ176" s="116"/>
      <c r="DR176" s="116"/>
      <c r="DS176" s="116"/>
      <c r="DT176" s="116"/>
      <c r="DU176" s="116"/>
      <c r="DV176" s="116"/>
      <c r="DW176" s="116"/>
      <c r="DX176" s="116"/>
      <c r="DY176" s="116"/>
      <c r="DZ176" s="116"/>
      <c r="EA176" s="116"/>
      <c r="EB176" s="116"/>
      <c r="EC176" s="116"/>
      <c r="ED176" s="116"/>
      <c r="EE176" s="116"/>
      <c r="EF176" s="116"/>
      <c r="EG176" s="116"/>
      <c r="EH176" s="116"/>
      <c r="EI176" s="116"/>
      <c r="EJ176" s="116"/>
      <c r="EK176" s="116"/>
      <c r="EL176" s="116"/>
      <c r="EM176" s="116"/>
      <c r="EN176" s="116"/>
      <c r="EO176" s="116"/>
      <c r="EP176" s="116"/>
      <c r="EQ176" s="116"/>
      <c r="ER176" s="116"/>
    </row>
    <row r="177" spans="2:148" s="71" customFormat="1" ht="35.25" customHeight="1">
      <c r="B177" s="72"/>
      <c r="C177" s="108" t="str">
        <f ca="1">IF(M$3="","",IF(INDEX(девушки!$A$103:$I$470,$M$3+8-100,5)="","",INDEX(девушки!$A$103:$I$470,$M$3+8-100,5)))</f>
        <v/>
      </c>
      <c r="D177" s="73"/>
      <c r="E177" s="73"/>
      <c r="F177" s="73"/>
      <c r="G177" s="101" t="str">
        <f ca="1">IF(M$3="","",IF(INDEX(девушки!$A$103:$I$470,$M$3+8-100,6)="","",CONCATENATE("( ",INDEX(девушки!$A$103:$I$470,$M$3+8-100,6)," )")))</f>
        <v/>
      </c>
      <c r="H177" s="166" t="str">
        <f ca="1">IF(M$3="","",IF(INDEX(девушки!$A$103:$I$470,$M$3+8-100,9)="","",INDEX(девушки!$A$103:$I$470,$M$3+8-100,9)))</f>
        <v/>
      </c>
      <c r="I177" s="166"/>
      <c r="J177" s="166"/>
      <c r="K177" s="74"/>
      <c r="L177" s="167"/>
      <c r="M177" s="167"/>
      <c r="N177" s="167"/>
      <c r="O177" s="74"/>
      <c r="P177" s="75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17"/>
      <c r="BS177" s="117"/>
      <c r="BT177" s="117"/>
      <c r="BU177" s="117"/>
      <c r="BV177" s="117"/>
      <c r="BW177" s="117"/>
      <c r="BX177" s="117"/>
      <c r="BY177" s="117"/>
      <c r="BZ177" s="117"/>
      <c r="CA177" s="117"/>
      <c r="CB177" s="117"/>
      <c r="CC177" s="117"/>
      <c r="CD177" s="117"/>
      <c r="CE177" s="117"/>
      <c r="CF177" s="117"/>
      <c r="CG177" s="117"/>
      <c r="CH177" s="117"/>
      <c r="CI177" s="117"/>
      <c r="CJ177" s="117"/>
      <c r="CK177" s="117"/>
      <c r="CL177" s="117"/>
      <c r="CM177" s="117"/>
      <c r="CN177" s="117"/>
      <c r="CO177" s="117"/>
      <c r="CP177" s="117"/>
      <c r="CQ177" s="117"/>
      <c r="CR177" s="117"/>
      <c r="CS177" s="117"/>
      <c r="CT177" s="117"/>
      <c r="CU177" s="117"/>
      <c r="CV177" s="117"/>
      <c r="CW177" s="117"/>
      <c r="CX177" s="117"/>
      <c r="CY177" s="117"/>
      <c r="CZ177" s="117"/>
      <c r="DA177" s="117"/>
      <c r="DB177" s="117"/>
      <c r="DC177" s="117"/>
      <c r="DD177" s="117"/>
      <c r="DE177" s="117"/>
      <c r="DF177" s="117"/>
      <c r="DG177" s="117"/>
      <c r="DH177" s="117"/>
      <c r="DI177" s="117"/>
      <c r="DJ177" s="117"/>
      <c r="DK177" s="117"/>
      <c r="DL177" s="117"/>
      <c r="DM177" s="117"/>
      <c r="DN177" s="117"/>
      <c r="DO177" s="117"/>
      <c r="DP177" s="117"/>
      <c r="DQ177" s="117"/>
      <c r="DR177" s="117"/>
      <c r="DS177" s="117"/>
      <c r="DT177" s="117"/>
      <c r="DU177" s="117"/>
      <c r="DV177" s="117"/>
      <c r="DW177" s="117"/>
      <c r="DX177" s="117"/>
      <c r="DY177" s="117"/>
      <c r="DZ177" s="117"/>
      <c r="EA177" s="117"/>
      <c r="EB177" s="117"/>
      <c r="EC177" s="117"/>
      <c r="ED177" s="117"/>
      <c r="EE177" s="117"/>
      <c r="EF177" s="117"/>
      <c r="EG177" s="117"/>
      <c r="EH177" s="117"/>
      <c r="EI177" s="117"/>
      <c r="EJ177" s="117"/>
      <c r="EK177" s="117"/>
      <c r="EL177" s="117"/>
      <c r="EM177" s="117"/>
      <c r="EN177" s="117"/>
      <c r="EO177" s="117"/>
      <c r="EP177" s="117"/>
      <c r="EQ177" s="117"/>
      <c r="ER177" s="117"/>
    </row>
    <row r="178" spans="2:148" s="64" customFormat="1" ht="11.25" customHeight="1">
      <c r="B178" s="65"/>
      <c r="C178" s="66" t="s">
        <v>128</v>
      </c>
      <c r="D178" s="66"/>
      <c r="E178" s="66"/>
      <c r="F178" s="66"/>
      <c r="G178" s="111"/>
      <c r="H178" s="153" t="s">
        <v>129</v>
      </c>
      <c r="I178" s="153"/>
      <c r="J178" s="153"/>
      <c r="K178" s="66"/>
      <c r="L178" s="154"/>
      <c r="M178" s="154"/>
      <c r="N178" s="154"/>
      <c r="O178" s="66"/>
      <c r="P178" s="69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  <c r="DK178" s="116"/>
      <c r="DL178" s="116"/>
      <c r="DM178" s="116"/>
      <c r="DN178" s="116"/>
      <c r="DO178" s="116"/>
      <c r="DP178" s="116"/>
      <c r="DQ178" s="116"/>
      <c r="DR178" s="116"/>
      <c r="DS178" s="116"/>
      <c r="DT178" s="116"/>
      <c r="DU178" s="116"/>
      <c r="DV178" s="116"/>
      <c r="DW178" s="116"/>
      <c r="DX178" s="116"/>
      <c r="DY178" s="116"/>
      <c r="DZ178" s="116"/>
      <c r="EA178" s="116"/>
      <c r="EB178" s="116"/>
      <c r="EC178" s="116"/>
      <c r="ED178" s="116"/>
      <c r="EE178" s="116"/>
      <c r="EF178" s="116"/>
      <c r="EG178" s="116"/>
      <c r="EH178" s="116"/>
      <c r="EI178" s="116"/>
      <c r="EJ178" s="116"/>
      <c r="EK178" s="116"/>
      <c r="EL178" s="116"/>
      <c r="EM178" s="116"/>
      <c r="EN178" s="116"/>
      <c r="EO178" s="116"/>
      <c r="EP178" s="116"/>
      <c r="EQ178" s="116"/>
      <c r="ER178" s="116"/>
    </row>
    <row r="179" spans="2:148" s="71" customFormat="1" ht="24" customHeight="1">
      <c r="B179" s="72"/>
      <c r="C179" s="107" t="str">
        <f ca="1">IF(M$3="","",IF(INDEX(девушки!$A$103:$I$470,$M$3+8-100,7)="","",INDEX(девушки!$A$103:$I$470,$M$3+8-100,7)))</f>
        <v/>
      </c>
      <c r="D179" s="70"/>
      <c r="E179" s="70"/>
      <c r="F179" s="70"/>
      <c r="G179" s="101" t="str">
        <f ca="1">IF(M$3="","",IF(INDEX(девушки!$A$103:$I$470,$M$3+8-100,8)="","",CONCATENATE("( ",INDEX(девушки!$A$103:$I$470,$M$3+8-100,8)," )")))</f>
        <v/>
      </c>
      <c r="H179" s="166" t="e">
        <f ca="1">IF(M$3="","",IF(INDEX(девушки!$A$103:$I$470,$M$3+8-100,10)="","",INDEX(девушки!$A$103:$I$470,$M$3+8-100,10)))</f>
        <v>#REF!</v>
      </c>
      <c r="I179" s="166"/>
      <c r="J179" s="166"/>
      <c r="K179" s="166"/>
      <c r="L179" s="166"/>
      <c r="M179" s="166"/>
      <c r="N179" s="166"/>
      <c r="O179" s="74"/>
      <c r="P179" s="75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117"/>
      <c r="BY179" s="117"/>
      <c r="BZ179" s="117"/>
      <c r="CA179" s="117"/>
      <c r="CB179" s="117"/>
      <c r="CC179" s="117"/>
      <c r="CD179" s="117"/>
      <c r="CE179" s="117"/>
      <c r="CF179" s="117"/>
      <c r="CG179" s="117"/>
      <c r="CH179" s="117"/>
      <c r="CI179" s="117"/>
      <c r="CJ179" s="117"/>
      <c r="CK179" s="117"/>
      <c r="CL179" s="117"/>
      <c r="CM179" s="117"/>
      <c r="CN179" s="117"/>
      <c r="CO179" s="117"/>
      <c r="CP179" s="117"/>
      <c r="CQ179" s="117"/>
      <c r="CR179" s="117"/>
      <c r="CS179" s="117"/>
      <c r="CT179" s="117"/>
      <c r="CU179" s="117"/>
      <c r="CV179" s="117"/>
      <c r="CW179" s="117"/>
      <c r="CX179" s="117"/>
      <c r="CY179" s="117"/>
      <c r="CZ179" s="117"/>
      <c r="DA179" s="117"/>
      <c r="DB179" s="117"/>
      <c r="DC179" s="117"/>
      <c r="DD179" s="117"/>
      <c r="DE179" s="117"/>
      <c r="DF179" s="117"/>
      <c r="DG179" s="117"/>
      <c r="DH179" s="117"/>
      <c r="DI179" s="117"/>
      <c r="DJ179" s="117"/>
      <c r="DK179" s="117"/>
      <c r="DL179" s="117"/>
      <c r="DM179" s="117"/>
      <c r="DN179" s="117"/>
      <c r="DO179" s="117"/>
      <c r="DP179" s="117"/>
      <c r="DQ179" s="117"/>
      <c r="DR179" s="117"/>
      <c r="DS179" s="117"/>
      <c r="DT179" s="117"/>
      <c r="DU179" s="117"/>
      <c r="DV179" s="117"/>
      <c r="DW179" s="117"/>
      <c r="DX179" s="117"/>
      <c r="DY179" s="117"/>
      <c r="DZ179" s="117"/>
      <c r="EA179" s="117"/>
      <c r="EB179" s="117"/>
      <c r="EC179" s="117"/>
      <c r="ED179" s="117"/>
      <c r="EE179" s="117"/>
      <c r="EF179" s="117"/>
      <c r="EG179" s="117"/>
      <c r="EH179" s="117"/>
      <c r="EI179" s="117"/>
      <c r="EJ179" s="117"/>
      <c r="EK179" s="117"/>
      <c r="EL179" s="117"/>
      <c r="EM179" s="117"/>
      <c r="EN179" s="117"/>
      <c r="EO179" s="117"/>
      <c r="EP179" s="117"/>
      <c r="EQ179" s="117"/>
      <c r="ER179" s="117"/>
    </row>
    <row r="180" spans="2:148" s="64" customFormat="1" ht="9.9499999999999993" customHeight="1">
      <c r="B180" s="65"/>
      <c r="C180" s="66" t="s">
        <v>130</v>
      </c>
      <c r="D180" s="66"/>
      <c r="E180" s="66"/>
      <c r="F180" s="66"/>
      <c r="G180" s="66"/>
      <c r="H180" s="153" t="s">
        <v>117</v>
      </c>
      <c r="I180" s="153"/>
      <c r="J180" s="153"/>
      <c r="K180" s="153"/>
      <c r="L180" s="153"/>
      <c r="M180" s="153"/>
      <c r="N180" s="66"/>
      <c r="O180" s="66"/>
      <c r="P180" s="69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  <c r="DK180" s="116"/>
      <c r="DL180" s="116"/>
      <c r="DM180" s="116"/>
      <c r="DN180" s="116"/>
      <c r="DO180" s="116"/>
      <c r="DP180" s="116"/>
      <c r="DQ180" s="116"/>
      <c r="DR180" s="116"/>
      <c r="DS180" s="116"/>
      <c r="DT180" s="116"/>
      <c r="DU180" s="116"/>
      <c r="DV180" s="116"/>
      <c r="DW180" s="116"/>
      <c r="DX180" s="116"/>
      <c r="DY180" s="116"/>
      <c r="DZ180" s="116"/>
      <c r="EA180" s="116"/>
      <c r="EB180" s="116"/>
      <c r="EC180" s="116"/>
      <c r="ED180" s="116"/>
      <c r="EE180" s="116"/>
      <c r="EF180" s="116"/>
      <c r="EG180" s="116"/>
      <c r="EH180" s="116"/>
      <c r="EI180" s="116"/>
      <c r="EJ180" s="116"/>
      <c r="EK180" s="116"/>
      <c r="EL180" s="116"/>
      <c r="EM180" s="116"/>
      <c r="EN180" s="116"/>
      <c r="EO180" s="116"/>
      <c r="EP180" s="116"/>
      <c r="EQ180" s="116"/>
      <c r="ER180" s="116"/>
    </row>
    <row r="181" spans="2:148" s="64" customFormat="1" ht="9.9499999999999993" customHeight="1">
      <c r="B181" s="65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9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  <c r="DK181" s="116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16"/>
      <c r="EB181" s="116"/>
      <c r="EC181" s="116"/>
      <c r="ED181" s="116"/>
      <c r="EE181" s="116"/>
      <c r="EF181" s="116"/>
      <c r="EG181" s="116"/>
      <c r="EH181" s="116"/>
      <c r="EI181" s="116"/>
      <c r="EJ181" s="116"/>
      <c r="EK181" s="116"/>
      <c r="EL181" s="116"/>
      <c r="EM181" s="116"/>
      <c r="EN181" s="116"/>
      <c r="EO181" s="116"/>
      <c r="EP181" s="116"/>
      <c r="EQ181" s="116"/>
      <c r="ER181" s="116"/>
    </row>
    <row r="182" spans="2:148" ht="26.25" customHeight="1">
      <c r="B182" s="55"/>
      <c r="C182" s="105" t="e">
        <f ca="1">IF(M$3="","",IF(INDEX(девушки!$A$103:$I$470,$M$3+8-100,11)="","",INDEX(девушки!$A$103:$I$470,$M$3+8-100,11)))</f>
        <v>#REF!</v>
      </c>
      <c r="D182" s="70"/>
      <c r="E182" s="70"/>
      <c r="F182" s="70"/>
      <c r="G182" s="70"/>
      <c r="H182" s="70"/>
      <c r="I182" s="70"/>
      <c r="J182" s="70"/>
      <c r="K182" s="51"/>
      <c r="L182" s="103" t="e">
        <f ca="1">IF(M$3="","",IF(INDEX(девушки!$A$103:$I$470,$M$3+8-100,12)="","",INDEX(девушки!$A$103:$I$470,$M$3+8-100,12)))</f>
        <v>#REF!</v>
      </c>
      <c r="M182" s="104"/>
      <c r="N182" s="120" t="e">
        <f ca="1">IF(M$3="","",IF(INDEX(девушки!$A$103:$I$470,$M$3+8-100,13)="","",INDEX(девушки!$A$103:$I$470,$M$3+8-100,13)))</f>
        <v>#REF!</v>
      </c>
      <c r="O182" s="51"/>
      <c r="P182" s="57"/>
    </row>
    <row r="183" spans="2:148" s="64" customFormat="1" ht="14.25" customHeight="1">
      <c r="B183" s="65"/>
      <c r="C183" s="66" t="s">
        <v>126</v>
      </c>
      <c r="D183" s="66"/>
      <c r="E183" s="66"/>
      <c r="F183" s="66"/>
      <c r="G183" s="66"/>
      <c r="H183" s="66"/>
      <c r="I183" s="66"/>
      <c r="J183" s="154"/>
      <c r="K183" s="154"/>
      <c r="L183" s="67" t="s">
        <v>127</v>
      </c>
      <c r="M183" s="102"/>
      <c r="N183" s="67" t="s">
        <v>141</v>
      </c>
      <c r="O183" s="66"/>
      <c r="P183" s="69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  <c r="DK183" s="116"/>
      <c r="DL183" s="116"/>
      <c r="DM183" s="116"/>
      <c r="DN183" s="116"/>
      <c r="DO183" s="116"/>
      <c r="DP183" s="116"/>
      <c r="DQ183" s="116"/>
      <c r="DR183" s="116"/>
      <c r="DS183" s="116"/>
      <c r="DT183" s="116"/>
      <c r="DU183" s="116"/>
      <c r="DV183" s="116"/>
      <c r="DW183" s="116"/>
      <c r="DX183" s="116"/>
      <c r="DY183" s="116"/>
      <c r="DZ183" s="116"/>
      <c r="EA183" s="116"/>
      <c r="EB183" s="116"/>
      <c r="EC183" s="116"/>
      <c r="ED183" s="116"/>
      <c r="EE183" s="116"/>
      <c r="EF183" s="116"/>
      <c r="EG183" s="116"/>
      <c r="EH183" s="116"/>
      <c r="EI183" s="116"/>
      <c r="EJ183" s="116"/>
      <c r="EK183" s="116"/>
      <c r="EL183" s="116"/>
      <c r="EM183" s="116"/>
      <c r="EN183" s="116"/>
      <c r="EO183" s="116"/>
      <c r="EP183" s="116"/>
      <c r="EQ183" s="116"/>
      <c r="ER183" s="116"/>
    </row>
    <row r="184" spans="2:148" s="64" customFormat="1" ht="21" customHeight="1">
      <c r="B184" s="65"/>
      <c r="C184" s="66"/>
      <c r="D184" s="66"/>
      <c r="E184" s="66"/>
      <c r="F184" s="66"/>
      <c r="G184" s="66"/>
      <c r="H184" s="66"/>
      <c r="I184" s="66"/>
      <c r="J184" s="68"/>
      <c r="K184" s="68"/>
      <c r="L184" s="66"/>
      <c r="M184" s="68"/>
      <c r="N184" s="68"/>
      <c r="O184" s="66"/>
      <c r="P184" s="69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  <c r="DK184" s="116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16"/>
      <c r="EB184" s="116"/>
      <c r="EC184" s="116"/>
      <c r="ED184" s="116"/>
      <c r="EE184" s="116"/>
      <c r="EF184" s="116"/>
      <c r="EG184" s="116"/>
      <c r="EH184" s="116"/>
      <c r="EI184" s="116"/>
      <c r="EJ184" s="116"/>
      <c r="EK184" s="116"/>
      <c r="EL184" s="116"/>
      <c r="EM184" s="116"/>
      <c r="EN184" s="116"/>
      <c r="EO184" s="116"/>
      <c r="EP184" s="116"/>
      <c r="EQ184" s="116"/>
      <c r="ER184" s="116"/>
    </row>
    <row r="185" spans="2:148" s="64" customFormat="1" ht="17.25" customHeight="1">
      <c r="B185" s="65"/>
      <c r="C185" s="76" t="s">
        <v>131</v>
      </c>
      <c r="D185" s="77"/>
      <c r="E185" s="78"/>
      <c r="F185" s="109" t="s">
        <v>142</v>
      </c>
      <c r="G185" s="78"/>
      <c r="H185" s="78"/>
      <c r="I185" s="79"/>
      <c r="J185" s="168" t="s">
        <v>143</v>
      </c>
      <c r="K185" s="169"/>
      <c r="L185" s="110" t="s">
        <v>132</v>
      </c>
      <c r="M185" s="110" t="s">
        <v>133</v>
      </c>
      <c r="N185" s="110" t="s">
        <v>134</v>
      </c>
      <c r="O185" s="66"/>
      <c r="P185" s="69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  <c r="DK185" s="116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  <c r="EC185" s="116"/>
      <c r="ED185" s="116"/>
      <c r="EE185" s="116"/>
      <c r="EF185" s="116"/>
      <c r="EG185" s="116"/>
      <c r="EH185" s="116"/>
      <c r="EI185" s="116"/>
      <c r="EJ185" s="116"/>
      <c r="EK185" s="116"/>
      <c r="EL185" s="116"/>
      <c r="EM185" s="116"/>
      <c r="EN185" s="116"/>
      <c r="EO185" s="116"/>
      <c r="EP185" s="116"/>
      <c r="EQ185" s="116"/>
      <c r="ER185" s="116"/>
    </row>
    <row r="186" spans="2:148" s="64" customFormat="1" ht="24.75" customHeight="1">
      <c r="B186" s="65"/>
      <c r="C186" s="80" t="s">
        <v>135</v>
      </c>
      <c r="D186" s="81"/>
      <c r="E186" s="82"/>
      <c r="F186" s="82"/>
      <c r="G186" s="82"/>
      <c r="H186" s="82"/>
      <c r="I186" s="81"/>
      <c r="J186" s="83"/>
      <c r="K186" s="81"/>
      <c r="L186" s="84"/>
      <c r="M186" s="84"/>
      <c r="N186" s="84"/>
      <c r="O186" s="66"/>
      <c r="P186" s="69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  <c r="DK186" s="116"/>
      <c r="DL186" s="116"/>
      <c r="DM186" s="116"/>
      <c r="DN186" s="116"/>
      <c r="DO186" s="116"/>
      <c r="DP186" s="116"/>
      <c r="DQ186" s="116"/>
      <c r="DR186" s="116"/>
      <c r="DS186" s="116"/>
      <c r="DT186" s="116"/>
      <c r="DU186" s="116"/>
      <c r="DV186" s="116"/>
      <c r="DW186" s="116"/>
      <c r="DX186" s="116"/>
      <c r="DY186" s="116"/>
      <c r="DZ186" s="116"/>
      <c r="EA186" s="116"/>
      <c r="EB186" s="116"/>
      <c r="EC186" s="116"/>
      <c r="ED186" s="116"/>
      <c r="EE186" s="116"/>
      <c r="EF186" s="116"/>
      <c r="EG186" s="116"/>
      <c r="EH186" s="116"/>
      <c r="EI186" s="116"/>
      <c r="EJ186" s="116"/>
      <c r="EK186" s="116"/>
      <c r="EL186" s="116"/>
      <c r="EM186" s="116"/>
      <c r="EN186" s="116"/>
      <c r="EO186" s="116"/>
      <c r="EP186" s="116"/>
      <c r="EQ186" s="116"/>
      <c r="ER186" s="116"/>
    </row>
    <row r="187" spans="2:148" s="64" customFormat="1" ht="24.75" customHeight="1">
      <c r="B187" s="65"/>
      <c r="C187" s="80" t="s">
        <v>136</v>
      </c>
      <c r="D187" s="81"/>
      <c r="E187" s="82"/>
      <c r="F187" s="82"/>
      <c r="G187" s="82"/>
      <c r="H187" s="82"/>
      <c r="I187" s="81"/>
      <c r="J187" s="83"/>
      <c r="K187" s="81"/>
      <c r="L187" s="84"/>
      <c r="M187" s="84"/>
      <c r="N187" s="84"/>
      <c r="O187" s="66"/>
      <c r="P187" s="69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  <c r="DK187" s="116"/>
      <c r="DL187" s="116"/>
      <c r="DM187" s="116"/>
      <c r="DN187" s="116"/>
      <c r="DO187" s="116"/>
      <c r="DP187" s="116"/>
      <c r="DQ187" s="116"/>
      <c r="DR187" s="116"/>
      <c r="DS187" s="116"/>
      <c r="DT187" s="116"/>
      <c r="DU187" s="116"/>
      <c r="DV187" s="116"/>
      <c r="DW187" s="116"/>
      <c r="DX187" s="116"/>
      <c r="DY187" s="116"/>
      <c r="DZ187" s="116"/>
      <c r="EA187" s="116"/>
      <c r="EB187" s="116"/>
      <c r="EC187" s="116"/>
      <c r="ED187" s="116"/>
      <c r="EE187" s="116"/>
      <c r="EF187" s="116"/>
      <c r="EG187" s="116"/>
      <c r="EH187" s="116"/>
      <c r="EI187" s="116"/>
      <c r="EJ187" s="116"/>
      <c r="EK187" s="116"/>
      <c r="EL187" s="116"/>
      <c r="EM187" s="116"/>
      <c r="EN187" s="116"/>
      <c r="EO187" s="116"/>
      <c r="EP187" s="116"/>
      <c r="EQ187" s="116"/>
      <c r="ER187" s="116"/>
    </row>
    <row r="188" spans="2:148" s="64" customFormat="1" ht="24.75" customHeight="1">
      <c r="B188" s="65"/>
      <c r="C188" s="85" t="s">
        <v>137</v>
      </c>
      <c r="D188" s="86"/>
      <c r="E188" s="87"/>
      <c r="F188" s="87"/>
      <c r="G188" s="87"/>
      <c r="H188" s="87"/>
      <c r="I188" s="86"/>
      <c r="J188" s="88"/>
      <c r="K188" s="86"/>
      <c r="L188" s="84"/>
      <c r="M188" s="84"/>
      <c r="N188" s="84"/>
      <c r="O188" s="66"/>
      <c r="P188" s="69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  <c r="DK188" s="116"/>
      <c r="DL188" s="116"/>
      <c r="DM188" s="116"/>
      <c r="DN188" s="116"/>
      <c r="DO188" s="116"/>
      <c r="DP188" s="116"/>
      <c r="DQ188" s="116"/>
      <c r="DR188" s="116"/>
      <c r="DS188" s="116"/>
      <c r="DT188" s="116"/>
      <c r="DU188" s="116"/>
      <c r="DV188" s="116"/>
      <c r="DW188" s="116"/>
      <c r="DX188" s="116"/>
      <c r="DY188" s="116"/>
      <c r="DZ188" s="116"/>
      <c r="EA188" s="116"/>
      <c r="EB188" s="116"/>
      <c r="EC188" s="116"/>
      <c r="ED188" s="116"/>
      <c r="EE188" s="116"/>
      <c r="EF188" s="116"/>
      <c r="EG188" s="116"/>
      <c r="EH188" s="116"/>
      <c r="EI188" s="116"/>
      <c r="EJ188" s="116"/>
      <c r="EK188" s="116"/>
      <c r="EL188" s="116"/>
      <c r="EM188" s="116"/>
      <c r="EN188" s="116"/>
      <c r="EO188" s="116"/>
      <c r="EP188" s="116"/>
      <c r="EQ188" s="116"/>
      <c r="ER188" s="116"/>
    </row>
    <row r="189" spans="2:148" ht="10.5" customHeight="1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1"/>
    </row>
    <row r="191" spans="2:148" ht="18.75" customHeight="1"/>
    <row r="193" spans="2:148" ht="3.75" customHeight="1">
      <c r="B193" s="52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4"/>
    </row>
    <row r="194" spans="2:148" ht="26.25" customHeight="1">
      <c r="B194" s="55"/>
      <c r="C194" s="51"/>
      <c r="D194" s="51"/>
      <c r="E194" s="51"/>
      <c r="F194" s="51"/>
      <c r="G194" s="56"/>
      <c r="H194" s="51"/>
      <c r="I194" s="51"/>
      <c r="J194" s="51"/>
      <c r="K194" s="51"/>
      <c r="L194" s="51"/>
      <c r="M194" s="99" t="s">
        <v>122</v>
      </c>
      <c r="N194" s="159"/>
      <c r="O194" s="160"/>
      <c r="P194" s="57"/>
    </row>
    <row r="195" spans="2:148" s="93" customFormat="1" ht="35.25" customHeight="1">
      <c r="B195" s="94"/>
      <c r="C195" s="149" t="e">
        <f ca="1">IF(M$3="","",IF(INDEX(девушки!$A$103:$I$470,$M$3+9-100,14)="","",INDEX(девушки!$A$103:$I$470,$M$3+9-100,14)))</f>
        <v>#REF!</v>
      </c>
      <c r="D195" s="150"/>
      <c r="E195" s="95"/>
      <c r="F195" s="164"/>
      <c r="G195" s="165"/>
      <c r="H195" s="51"/>
      <c r="I195" s="96"/>
      <c r="J195" s="162" t="str">
        <f ca="1">IF(M$3="","",IF(INDEX(девушки!$A$103:$I$470,$M$3+9-100,1)="","",INDEX(девушки!$A$103:$I$470,$M$3+9-100,1)))</f>
        <v/>
      </c>
      <c r="K195" s="163"/>
      <c r="L195" s="96"/>
      <c r="M195" s="99" t="s">
        <v>140</v>
      </c>
      <c r="N195" s="119" t="str">
        <f ca="1">IF(M$3="","",CONCATENATE(IF(INDEX(девушки!$A$103:$I$470,$M$3+9-100,6)="","",INDEX(девушки!$A$103:$I$470,$M$3+9-100,6)),"  ",IF(INDEX(девушки!$A$103:$I$470,$M$3+9-100,8)="","",INDEX(девушки!$A$103:$I$470,$M$3+9-100,8))))</f>
        <v xml:space="preserve">  </v>
      </c>
      <c r="O195" s="97"/>
      <c r="P195" s="98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4"/>
      <c r="CA195" s="114"/>
      <c r="CB195" s="114"/>
      <c r="CC195" s="114"/>
      <c r="CD195" s="114"/>
      <c r="CE195" s="114"/>
      <c r="CF195" s="114"/>
      <c r="CG195" s="114"/>
      <c r="CH195" s="114"/>
      <c r="CI195" s="114"/>
      <c r="CJ195" s="114"/>
      <c r="CK195" s="114"/>
      <c r="CL195" s="114"/>
      <c r="CM195" s="114"/>
      <c r="CN195" s="114"/>
      <c r="CO195" s="114"/>
      <c r="CP195" s="114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4"/>
      <c r="DE195" s="114"/>
      <c r="DF195" s="114"/>
      <c r="DG195" s="114"/>
      <c r="DH195" s="114"/>
      <c r="DI195" s="114"/>
      <c r="DJ195" s="114"/>
      <c r="DK195" s="114"/>
      <c r="DL195" s="114"/>
      <c r="DM195" s="114"/>
      <c r="DN195" s="114"/>
      <c r="DO195" s="114"/>
      <c r="DP195" s="114"/>
      <c r="DQ195" s="114"/>
      <c r="DR195" s="114"/>
      <c r="DS195" s="114"/>
      <c r="DT195" s="114"/>
      <c r="DU195" s="114"/>
      <c r="DV195" s="114"/>
      <c r="DW195" s="114"/>
      <c r="DX195" s="114"/>
      <c r="DY195" s="114"/>
      <c r="DZ195" s="114"/>
      <c r="EA195" s="114"/>
      <c r="EB195" s="114"/>
      <c r="EC195" s="114"/>
      <c r="ED195" s="114"/>
      <c r="EE195" s="114"/>
      <c r="EF195" s="114"/>
      <c r="EG195" s="114"/>
      <c r="EH195" s="114"/>
      <c r="EI195" s="114"/>
      <c r="EJ195" s="114"/>
      <c r="EK195" s="114"/>
      <c r="EL195" s="114"/>
      <c r="EM195" s="114"/>
      <c r="EN195" s="114"/>
      <c r="EO195" s="114"/>
      <c r="EP195" s="114"/>
      <c r="EQ195" s="114"/>
      <c r="ER195" s="114"/>
    </row>
    <row r="196" spans="2:148" s="58" customFormat="1" ht="15.75" customHeight="1">
      <c r="B196" s="59"/>
      <c r="C196" s="156" t="s">
        <v>123</v>
      </c>
      <c r="D196" s="156"/>
      <c r="E196" s="92"/>
      <c r="F196" s="152" t="s">
        <v>138</v>
      </c>
      <c r="G196" s="152"/>
      <c r="H196" s="106"/>
      <c r="I196" s="92"/>
      <c r="J196" s="156" t="s">
        <v>139</v>
      </c>
      <c r="K196" s="156"/>
      <c r="L196" s="60"/>
      <c r="M196" s="60"/>
      <c r="N196" s="60"/>
      <c r="O196" s="60"/>
      <c r="P196" s="61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</row>
    <row r="197" spans="2:148" ht="39.75" customHeight="1">
      <c r="B197" s="55"/>
      <c r="C197" s="161" t="str">
        <f ca="1">IF(M$3="","",IF(INDEX(девушки!$A$103:$I$470,$M$3+9-100,2)="","",INDEX(девушки!$A$103:$I$470,$M$3+9-100,2)))</f>
        <v/>
      </c>
      <c r="D197" s="161"/>
      <c r="E197" s="161"/>
      <c r="F197" s="161"/>
      <c r="G197" s="161"/>
      <c r="H197" s="161"/>
      <c r="I197" s="62"/>
      <c r="J197" s="151" t="str">
        <f ca="1">IF(M$3="","",IF(INDEX(девушки!$A$103:$I$470,$M$3+9-100,3)="","",INDEX(девушки!$A$103:$I$470,$M$3+9-100,3)))</f>
        <v/>
      </c>
      <c r="K197" s="151"/>
      <c r="L197" s="63"/>
      <c r="M197" s="100" t="str">
        <f ca="1">IF(M$3="","",IF(INDEX(девушки!$A$103:$I$470,$M$3+9-100,4)="","",INDEX(девушки!$A$103:$I$470,$M$3+9-100,4)))</f>
        <v/>
      </c>
      <c r="N197" s="51"/>
      <c r="O197" s="51"/>
      <c r="P197" s="57"/>
    </row>
    <row r="198" spans="2:148" s="64" customFormat="1" ht="12.75" customHeight="1">
      <c r="B198" s="65"/>
      <c r="C198" s="66" t="s">
        <v>124</v>
      </c>
      <c r="D198" s="66"/>
      <c r="E198" s="66"/>
      <c r="F198" s="66"/>
      <c r="G198" s="66"/>
      <c r="H198" s="66"/>
      <c r="I198" s="66"/>
      <c r="J198" s="155" t="s">
        <v>114</v>
      </c>
      <c r="K198" s="155"/>
      <c r="L198" s="66"/>
      <c r="M198" s="68" t="s">
        <v>125</v>
      </c>
      <c r="N198" s="66"/>
      <c r="O198" s="66"/>
      <c r="P198" s="69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  <c r="DK198" s="116"/>
      <c r="DL198" s="116"/>
      <c r="DM198" s="116"/>
      <c r="DN198" s="116"/>
      <c r="DO198" s="116"/>
      <c r="DP198" s="116"/>
      <c r="DQ198" s="116"/>
      <c r="DR198" s="116"/>
      <c r="DS198" s="116"/>
      <c r="DT198" s="116"/>
      <c r="DU198" s="116"/>
      <c r="DV198" s="116"/>
      <c r="DW198" s="116"/>
      <c r="DX198" s="116"/>
      <c r="DY198" s="116"/>
      <c r="DZ198" s="116"/>
      <c r="EA198" s="116"/>
      <c r="EB198" s="116"/>
      <c r="EC198" s="116"/>
      <c r="ED198" s="116"/>
      <c r="EE198" s="116"/>
      <c r="EF198" s="116"/>
      <c r="EG198" s="116"/>
      <c r="EH198" s="116"/>
      <c r="EI198" s="116"/>
      <c r="EJ198" s="116"/>
      <c r="EK198" s="116"/>
      <c r="EL198" s="116"/>
      <c r="EM198" s="116"/>
      <c r="EN198" s="116"/>
      <c r="EO198" s="116"/>
      <c r="EP198" s="116"/>
      <c r="EQ198" s="116"/>
      <c r="ER198" s="116"/>
    </row>
    <row r="199" spans="2:148" s="71" customFormat="1" ht="35.25" customHeight="1">
      <c r="B199" s="72"/>
      <c r="C199" s="108" t="str">
        <f ca="1">IF(M$3="","",IF(INDEX(девушки!$A$103:$I$470,$M$3+9-100,5)="","",INDEX(девушки!$A$103:$I$470,$M$3+9-100,5)))</f>
        <v/>
      </c>
      <c r="D199" s="73"/>
      <c r="E199" s="73"/>
      <c r="F199" s="73"/>
      <c r="G199" s="101" t="str">
        <f ca="1">IF(M$3="","",IF(INDEX(девушки!$A$103:$I$470,$M$3+9-100,6)="","",CONCATENATE("( ",INDEX(девушки!$A$103:$I$470,$M$3+9-100,6)," )")))</f>
        <v/>
      </c>
      <c r="H199" s="166" t="str">
        <f ca="1">IF(M$3="","",IF(INDEX(девушки!$A$103:$I$470,$M$3+9-100,9)="","",INDEX(девушки!$A$103:$I$470,$M$3+9-100,9)))</f>
        <v/>
      </c>
      <c r="I199" s="166"/>
      <c r="J199" s="166"/>
      <c r="K199" s="74"/>
      <c r="L199" s="167"/>
      <c r="M199" s="167"/>
      <c r="N199" s="167"/>
      <c r="O199" s="74"/>
      <c r="P199" s="75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117"/>
      <c r="BN199" s="117"/>
      <c r="BO199" s="117"/>
      <c r="BP199" s="117"/>
      <c r="BQ199" s="117"/>
      <c r="BR199" s="117"/>
      <c r="BS199" s="117"/>
      <c r="BT199" s="117"/>
      <c r="BU199" s="117"/>
      <c r="BV199" s="117"/>
      <c r="BW199" s="117"/>
      <c r="BX199" s="117"/>
      <c r="BY199" s="117"/>
      <c r="BZ199" s="117"/>
      <c r="CA199" s="117"/>
      <c r="CB199" s="117"/>
      <c r="CC199" s="117"/>
      <c r="CD199" s="117"/>
      <c r="CE199" s="117"/>
      <c r="CF199" s="117"/>
      <c r="CG199" s="117"/>
      <c r="CH199" s="117"/>
      <c r="CI199" s="117"/>
      <c r="CJ199" s="117"/>
      <c r="CK199" s="117"/>
      <c r="CL199" s="117"/>
      <c r="CM199" s="117"/>
      <c r="CN199" s="117"/>
      <c r="CO199" s="117"/>
      <c r="CP199" s="117"/>
      <c r="CQ199" s="117"/>
      <c r="CR199" s="117"/>
      <c r="CS199" s="117"/>
      <c r="CT199" s="117"/>
      <c r="CU199" s="117"/>
      <c r="CV199" s="117"/>
      <c r="CW199" s="117"/>
      <c r="CX199" s="117"/>
      <c r="CY199" s="117"/>
      <c r="CZ199" s="117"/>
      <c r="DA199" s="117"/>
      <c r="DB199" s="117"/>
      <c r="DC199" s="117"/>
      <c r="DD199" s="117"/>
      <c r="DE199" s="117"/>
      <c r="DF199" s="117"/>
      <c r="DG199" s="117"/>
      <c r="DH199" s="117"/>
      <c r="DI199" s="117"/>
      <c r="DJ199" s="117"/>
      <c r="DK199" s="117"/>
      <c r="DL199" s="117"/>
      <c r="DM199" s="117"/>
      <c r="DN199" s="117"/>
      <c r="DO199" s="117"/>
      <c r="DP199" s="117"/>
      <c r="DQ199" s="117"/>
      <c r="DR199" s="117"/>
      <c r="DS199" s="117"/>
      <c r="DT199" s="117"/>
      <c r="DU199" s="117"/>
      <c r="DV199" s="117"/>
      <c r="DW199" s="117"/>
      <c r="DX199" s="117"/>
      <c r="DY199" s="117"/>
      <c r="DZ199" s="117"/>
      <c r="EA199" s="117"/>
      <c r="EB199" s="117"/>
      <c r="EC199" s="117"/>
      <c r="ED199" s="117"/>
      <c r="EE199" s="117"/>
      <c r="EF199" s="117"/>
      <c r="EG199" s="117"/>
      <c r="EH199" s="117"/>
      <c r="EI199" s="117"/>
      <c r="EJ199" s="117"/>
      <c r="EK199" s="117"/>
      <c r="EL199" s="117"/>
      <c r="EM199" s="117"/>
      <c r="EN199" s="117"/>
      <c r="EO199" s="117"/>
      <c r="EP199" s="117"/>
      <c r="EQ199" s="117"/>
      <c r="ER199" s="117"/>
    </row>
    <row r="200" spans="2:148" s="64" customFormat="1" ht="11.25" customHeight="1">
      <c r="B200" s="65"/>
      <c r="C200" s="66" t="s">
        <v>128</v>
      </c>
      <c r="D200" s="66"/>
      <c r="E200" s="66"/>
      <c r="F200" s="66"/>
      <c r="G200" s="111"/>
      <c r="H200" s="153" t="s">
        <v>129</v>
      </c>
      <c r="I200" s="153"/>
      <c r="J200" s="153"/>
      <c r="K200" s="66"/>
      <c r="L200" s="154"/>
      <c r="M200" s="154"/>
      <c r="N200" s="154"/>
      <c r="O200" s="66"/>
      <c r="P200" s="69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  <c r="DK200" s="116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16"/>
      <c r="DY200" s="116"/>
      <c r="DZ200" s="116"/>
      <c r="EA200" s="116"/>
      <c r="EB200" s="116"/>
      <c r="EC200" s="116"/>
      <c r="ED200" s="116"/>
      <c r="EE200" s="116"/>
      <c r="EF200" s="116"/>
      <c r="EG200" s="116"/>
      <c r="EH200" s="116"/>
      <c r="EI200" s="116"/>
      <c r="EJ200" s="116"/>
      <c r="EK200" s="116"/>
      <c r="EL200" s="116"/>
      <c r="EM200" s="116"/>
      <c r="EN200" s="116"/>
      <c r="EO200" s="116"/>
      <c r="EP200" s="116"/>
      <c r="EQ200" s="116"/>
      <c r="ER200" s="116"/>
    </row>
    <row r="201" spans="2:148" s="71" customFormat="1" ht="24" customHeight="1">
      <c r="B201" s="72"/>
      <c r="C201" s="107" t="str">
        <f ca="1">IF(M$3="","",IF(INDEX(девушки!$A$103:$I$470,$M$3+9-100,7)="","",INDEX(девушки!$A$103:$I$470,$M$3+9-100,7)))</f>
        <v/>
      </c>
      <c r="D201" s="70"/>
      <c r="E201" s="70"/>
      <c r="F201" s="70"/>
      <c r="G201" s="101" t="str">
        <f ca="1">IF(M$3="","",IF(INDEX(девушки!$A$103:$I$470,$M$3+9-100,8)="","",CONCATENATE("( ",INDEX(девушки!$A$103:$I$470,$M$3+9-100,8)," )")))</f>
        <v/>
      </c>
      <c r="H201" s="166" t="e">
        <f ca="1">IF(M$3="","",IF(INDEX(девушки!$A$103:$I$470,$M$3+9-100,10)="","",INDEX(девушки!$A$103:$I$470,$M$3+9-100,10)))</f>
        <v>#REF!</v>
      </c>
      <c r="I201" s="166"/>
      <c r="J201" s="166"/>
      <c r="K201" s="166"/>
      <c r="L201" s="166"/>
      <c r="M201" s="166"/>
      <c r="N201" s="166"/>
      <c r="O201" s="74"/>
      <c r="P201" s="75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  <c r="BM201" s="117"/>
      <c r="BN201" s="117"/>
      <c r="BO201" s="117"/>
      <c r="BP201" s="117"/>
      <c r="BQ201" s="117"/>
      <c r="BR201" s="117"/>
      <c r="BS201" s="117"/>
      <c r="BT201" s="117"/>
      <c r="BU201" s="117"/>
      <c r="BV201" s="117"/>
      <c r="BW201" s="117"/>
      <c r="BX201" s="117"/>
      <c r="BY201" s="117"/>
      <c r="BZ201" s="117"/>
      <c r="CA201" s="117"/>
      <c r="CB201" s="117"/>
      <c r="CC201" s="117"/>
      <c r="CD201" s="117"/>
      <c r="CE201" s="117"/>
      <c r="CF201" s="117"/>
      <c r="CG201" s="117"/>
      <c r="CH201" s="117"/>
      <c r="CI201" s="117"/>
      <c r="CJ201" s="117"/>
      <c r="CK201" s="117"/>
      <c r="CL201" s="117"/>
      <c r="CM201" s="117"/>
      <c r="CN201" s="117"/>
      <c r="CO201" s="117"/>
      <c r="CP201" s="117"/>
      <c r="CQ201" s="117"/>
      <c r="CR201" s="117"/>
      <c r="CS201" s="117"/>
      <c r="CT201" s="117"/>
      <c r="CU201" s="117"/>
      <c r="CV201" s="117"/>
      <c r="CW201" s="117"/>
      <c r="CX201" s="117"/>
      <c r="CY201" s="117"/>
      <c r="CZ201" s="117"/>
      <c r="DA201" s="117"/>
      <c r="DB201" s="117"/>
      <c r="DC201" s="117"/>
      <c r="DD201" s="117"/>
      <c r="DE201" s="117"/>
      <c r="DF201" s="117"/>
      <c r="DG201" s="117"/>
      <c r="DH201" s="117"/>
      <c r="DI201" s="117"/>
      <c r="DJ201" s="117"/>
      <c r="DK201" s="117"/>
      <c r="DL201" s="117"/>
      <c r="DM201" s="117"/>
      <c r="DN201" s="117"/>
      <c r="DO201" s="117"/>
      <c r="DP201" s="117"/>
      <c r="DQ201" s="117"/>
      <c r="DR201" s="117"/>
      <c r="DS201" s="117"/>
      <c r="DT201" s="117"/>
      <c r="DU201" s="117"/>
      <c r="DV201" s="117"/>
      <c r="DW201" s="117"/>
      <c r="DX201" s="117"/>
      <c r="DY201" s="117"/>
      <c r="DZ201" s="117"/>
      <c r="EA201" s="117"/>
      <c r="EB201" s="117"/>
      <c r="EC201" s="117"/>
      <c r="ED201" s="117"/>
      <c r="EE201" s="117"/>
      <c r="EF201" s="117"/>
      <c r="EG201" s="117"/>
      <c r="EH201" s="117"/>
      <c r="EI201" s="117"/>
      <c r="EJ201" s="117"/>
      <c r="EK201" s="117"/>
      <c r="EL201" s="117"/>
      <c r="EM201" s="117"/>
      <c r="EN201" s="117"/>
      <c r="EO201" s="117"/>
      <c r="EP201" s="117"/>
      <c r="EQ201" s="117"/>
      <c r="ER201" s="117"/>
    </row>
    <row r="202" spans="2:148" s="64" customFormat="1" ht="9.9499999999999993" customHeight="1">
      <c r="B202" s="65"/>
      <c r="C202" s="66" t="s">
        <v>130</v>
      </c>
      <c r="D202" s="66"/>
      <c r="E202" s="66"/>
      <c r="F202" s="66"/>
      <c r="G202" s="111"/>
      <c r="H202" s="153" t="s">
        <v>117</v>
      </c>
      <c r="I202" s="153"/>
      <c r="J202" s="153"/>
      <c r="K202" s="153"/>
      <c r="L202" s="153"/>
      <c r="M202" s="153"/>
      <c r="N202" s="66"/>
      <c r="O202" s="66"/>
      <c r="P202" s="69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  <c r="DK202" s="116"/>
      <c r="DL202" s="116"/>
      <c r="DM202" s="116"/>
      <c r="DN202" s="116"/>
      <c r="DO202" s="116"/>
      <c r="DP202" s="116"/>
      <c r="DQ202" s="116"/>
      <c r="DR202" s="116"/>
      <c r="DS202" s="116"/>
      <c r="DT202" s="116"/>
      <c r="DU202" s="116"/>
      <c r="DV202" s="116"/>
      <c r="DW202" s="116"/>
      <c r="DX202" s="116"/>
      <c r="DY202" s="116"/>
      <c r="DZ202" s="116"/>
      <c r="EA202" s="116"/>
      <c r="EB202" s="116"/>
      <c r="EC202" s="116"/>
      <c r="ED202" s="116"/>
      <c r="EE202" s="116"/>
      <c r="EF202" s="116"/>
      <c r="EG202" s="116"/>
      <c r="EH202" s="116"/>
      <c r="EI202" s="116"/>
      <c r="EJ202" s="116"/>
      <c r="EK202" s="116"/>
      <c r="EL202" s="116"/>
      <c r="EM202" s="116"/>
      <c r="EN202" s="116"/>
      <c r="EO202" s="116"/>
      <c r="EP202" s="116"/>
      <c r="EQ202" s="116"/>
      <c r="ER202" s="116"/>
    </row>
    <row r="203" spans="2:148" s="64" customFormat="1" ht="9.9499999999999993" customHeight="1">
      <c r="B203" s="65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9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  <c r="DK203" s="116"/>
      <c r="DL203" s="116"/>
      <c r="DM203" s="116"/>
      <c r="DN203" s="116"/>
      <c r="DO203" s="116"/>
      <c r="DP203" s="116"/>
      <c r="DQ203" s="116"/>
      <c r="DR203" s="116"/>
      <c r="DS203" s="116"/>
      <c r="DT203" s="116"/>
      <c r="DU203" s="116"/>
      <c r="DV203" s="116"/>
      <c r="DW203" s="116"/>
      <c r="DX203" s="116"/>
      <c r="DY203" s="116"/>
      <c r="DZ203" s="116"/>
      <c r="EA203" s="116"/>
      <c r="EB203" s="116"/>
      <c r="EC203" s="116"/>
      <c r="ED203" s="116"/>
      <c r="EE203" s="116"/>
      <c r="EF203" s="116"/>
      <c r="EG203" s="116"/>
      <c r="EH203" s="116"/>
      <c r="EI203" s="116"/>
      <c r="EJ203" s="116"/>
      <c r="EK203" s="116"/>
      <c r="EL203" s="116"/>
      <c r="EM203" s="116"/>
      <c r="EN203" s="116"/>
      <c r="EO203" s="116"/>
      <c r="EP203" s="116"/>
      <c r="EQ203" s="116"/>
      <c r="ER203" s="116"/>
    </row>
    <row r="204" spans="2:148" ht="26.25" customHeight="1">
      <c r="B204" s="55"/>
      <c r="C204" s="105" t="e">
        <f ca="1">IF(M$3="","",IF(INDEX(девушки!$A$103:$I$470,$M$3+9-100,11)="","",INDEX(девушки!$A$103:$I$470,$M$3+9-100,11)))</f>
        <v>#REF!</v>
      </c>
      <c r="D204" s="70"/>
      <c r="E204" s="70"/>
      <c r="F204" s="70"/>
      <c r="G204" s="70"/>
      <c r="H204" s="70"/>
      <c r="I204" s="70"/>
      <c r="J204" s="70"/>
      <c r="K204" s="51"/>
      <c r="L204" s="103" t="e">
        <f ca="1">IF(M$3="","",IF(INDEX(девушки!$A$103:$I$470,$M$3+9-100,12)="","",INDEX(девушки!$A$103:$I$470,$M$3+9-100,12)))</f>
        <v>#REF!</v>
      </c>
      <c r="M204" s="104"/>
      <c r="N204" s="120" t="e">
        <f ca="1">IF(M$3="","",IF(INDEX(девушки!$A$103:$I$470,$M$3+9-100,13)="","",INDEX(девушки!$A$103:$I$470,$M$3+9-100,13)))</f>
        <v>#REF!</v>
      </c>
      <c r="O204" s="51"/>
      <c r="P204" s="57"/>
    </row>
    <row r="205" spans="2:148" s="64" customFormat="1" ht="14.25" customHeight="1">
      <c r="B205" s="65"/>
      <c r="C205" s="66" t="s">
        <v>126</v>
      </c>
      <c r="D205" s="66"/>
      <c r="E205" s="66"/>
      <c r="F205" s="66"/>
      <c r="G205" s="66"/>
      <c r="H205" s="66"/>
      <c r="I205" s="66"/>
      <c r="J205" s="154"/>
      <c r="K205" s="154"/>
      <c r="L205" s="67" t="s">
        <v>127</v>
      </c>
      <c r="M205" s="102"/>
      <c r="N205" s="67" t="s">
        <v>141</v>
      </c>
      <c r="O205" s="66"/>
      <c r="P205" s="69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  <c r="DK205" s="116"/>
      <c r="DL205" s="116"/>
      <c r="DM205" s="116"/>
      <c r="DN205" s="116"/>
      <c r="DO205" s="116"/>
      <c r="DP205" s="116"/>
      <c r="DQ205" s="116"/>
      <c r="DR205" s="116"/>
      <c r="DS205" s="116"/>
      <c r="DT205" s="116"/>
      <c r="DU205" s="116"/>
      <c r="DV205" s="116"/>
      <c r="DW205" s="116"/>
      <c r="DX205" s="116"/>
      <c r="DY205" s="116"/>
      <c r="DZ205" s="116"/>
      <c r="EA205" s="116"/>
      <c r="EB205" s="116"/>
      <c r="EC205" s="116"/>
      <c r="ED205" s="116"/>
      <c r="EE205" s="116"/>
      <c r="EF205" s="116"/>
      <c r="EG205" s="116"/>
      <c r="EH205" s="116"/>
      <c r="EI205" s="116"/>
      <c r="EJ205" s="116"/>
      <c r="EK205" s="116"/>
      <c r="EL205" s="116"/>
      <c r="EM205" s="116"/>
      <c r="EN205" s="116"/>
      <c r="EO205" s="116"/>
      <c r="EP205" s="116"/>
      <c r="EQ205" s="116"/>
      <c r="ER205" s="116"/>
    </row>
    <row r="206" spans="2:148" s="64" customFormat="1" ht="21" customHeight="1">
      <c r="B206" s="65"/>
      <c r="C206" s="66"/>
      <c r="D206" s="66"/>
      <c r="E206" s="66"/>
      <c r="F206" s="66"/>
      <c r="G206" s="66"/>
      <c r="H206" s="66"/>
      <c r="I206" s="66"/>
      <c r="J206" s="68"/>
      <c r="K206" s="68"/>
      <c r="L206" s="66"/>
      <c r="M206" s="68"/>
      <c r="N206" s="68"/>
      <c r="O206" s="66"/>
      <c r="P206" s="69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  <c r="DK206" s="116"/>
      <c r="DL206" s="116"/>
      <c r="DM206" s="116"/>
      <c r="DN206" s="116"/>
      <c r="DO206" s="116"/>
      <c r="DP206" s="116"/>
      <c r="DQ206" s="116"/>
      <c r="DR206" s="116"/>
      <c r="DS206" s="116"/>
      <c r="DT206" s="116"/>
      <c r="DU206" s="116"/>
      <c r="DV206" s="116"/>
      <c r="DW206" s="116"/>
      <c r="DX206" s="116"/>
      <c r="DY206" s="116"/>
      <c r="DZ206" s="116"/>
      <c r="EA206" s="116"/>
      <c r="EB206" s="116"/>
      <c r="EC206" s="116"/>
      <c r="ED206" s="116"/>
      <c r="EE206" s="116"/>
      <c r="EF206" s="116"/>
      <c r="EG206" s="116"/>
      <c r="EH206" s="116"/>
      <c r="EI206" s="116"/>
      <c r="EJ206" s="116"/>
      <c r="EK206" s="116"/>
      <c r="EL206" s="116"/>
      <c r="EM206" s="116"/>
      <c r="EN206" s="116"/>
      <c r="EO206" s="116"/>
      <c r="EP206" s="116"/>
      <c r="EQ206" s="116"/>
      <c r="ER206" s="116"/>
    </row>
    <row r="207" spans="2:148" s="64" customFormat="1" ht="17.25" customHeight="1">
      <c r="B207" s="65"/>
      <c r="C207" s="76" t="s">
        <v>131</v>
      </c>
      <c r="D207" s="77"/>
      <c r="E207" s="78"/>
      <c r="F207" s="109" t="s">
        <v>142</v>
      </c>
      <c r="G207" s="78"/>
      <c r="H207" s="78"/>
      <c r="I207" s="79"/>
      <c r="J207" s="168" t="s">
        <v>143</v>
      </c>
      <c r="K207" s="169"/>
      <c r="L207" s="110" t="s">
        <v>132</v>
      </c>
      <c r="M207" s="110" t="s">
        <v>133</v>
      </c>
      <c r="N207" s="110" t="s">
        <v>134</v>
      </c>
      <c r="O207" s="66"/>
      <c r="P207" s="69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  <c r="DK207" s="116"/>
      <c r="DL207" s="116"/>
      <c r="DM207" s="116"/>
      <c r="DN207" s="116"/>
      <c r="DO207" s="116"/>
      <c r="DP207" s="116"/>
      <c r="DQ207" s="116"/>
      <c r="DR207" s="116"/>
      <c r="DS207" s="116"/>
      <c r="DT207" s="116"/>
      <c r="DU207" s="116"/>
      <c r="DV207" s="116"/>
      <c r="DW207" s="116"/>
      <c r="DX207" s="116"/>
      <c r="DY207" s="116"/>
      <c r="DZ207" s="116"/>
      <c r="EA207" s="116"/>
      <c r="EB207" s="116"/>
      <c r="EC207" s="116"/>
      <c r="ED207" s="116"/>
      <c r="EE207" s="116"/>
      <c r="EF207" s="116"/>
      <c r="EG207" s="116"/>
      <c r="EH207" s="116"/>
      <c r="EI207" s="116"/>
      <c r="EJ207" s="116"/>
      <c r="EK207" s="116"/>
      <c r="EL207" s="116"/>
      <c r="EM207" s="116"/>
      <c r="EN207" s="116"/>
      <c r="EO207" s="116"/>
      <c r="EP207" s="116"/>
      <c r="EQ207" s="116"/>
      <c r="ER207" s="116"/>
    </row>
    <row r="208" spans="2:148" s="64" customFormat="1" ht="24.75" customHeight="1">
      <c r="B208" s="65"/>
      <c r="C208" s="80" t="s">
        <v>135</v>
      </c>
      <c r="D208" s="81"/>
      <c r="E208" s="82"/>
      <c r="F208" s="82"/>
      <c r="G208" s="82"/>
      <c r="H208" s="82"/>
      <c r="I208" s="81"/>
      <c r="J208" s="83"/>
      <c r="K208" s="81"/>
      <c r="L208" s="84"/>
      <c r="M208" s="84"/>
      <c r="N208" s="84"/>
      <c r="O208" s="66"/>
      <c r="P208" s="69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6"/>
      <c r="DA208" s="116"/>
      <c r="DB208" s="116"/>
      <c r="DC208" s="116"/>
      <c r="DD208" s="116"/>
      <c r="DE208" s="116"/>
      <c r="DF208" s="116"/>
      <c r="DG208" s="116"/>
      <c r="DH208" s="116"/>
      <c r="DI208" s="116"/>
      <c r="DJ208" s="116"/>
      <c r="DK208" s="116"/>
      <c r="DL208" s="116"/>
      <c r="DM208" s="116"/>
      <c r="DN208" s="116"/>
      <c r="DO208" s="116"/>
      <c r="DP208" s="116"/>
      <c r="DQ208" s="116"/>
      <c r="DR208" s="116"/>
      <c r="DS208" s="116"/>
      <c r="DT208" s="116"/>
      <c r="DU208" s="116"/>
      <c r="DV208" s="116"/>
      <c r="DW208" s="116"/>
      <c r="DX208" s="116"/>
      <c r="DY208" s="116"/>
      <c r="DZ208" s="116"/>
      <c r="EA208" s="116"/>
      <c r="EB208" s="116"/>
      <c r="EC208" s="116"/>
      <c r="ED208" s="116"/>
      <c r="EE208" s="116"/>
      <c r="EF208" s="116"/>
      <c r="EG208" s="116"/>
      <c r="EH208" s="116"/>
      <c r="EI208" s="116"/>
      <c r="EJ208" s="116"/>
      <c r="EK208" s="116"/>
      <c r="EL208" s="116"/>
      <c r="EM208" s="116"/>
      <c r="EN208" s="116"/>
      <c r="EO208" s="116"/>
      <c r="EP208" s="116"/>
      <c r="EQ208" s="116"/>
      <c r="ER208" s="116"/>
    </row>
    <row r="209" spans="2:148" s="64" customFormat="1" ht="24.75" customHeight="1">
      <c r="B209" s="65"/>
      <c r="C209" s="80" t="s">
        <v>136</v>
      </c>
      <c r="D209" s="81"/>
      <c r="E209" s="82"/>
      <c r="F209" s="82"/>
      <c r="G209" s="82"/>
      <c r="H209" s="82"/>
      <c r="I209" s="81"/>
      <c r="J209" s="83"/>
      <c r="K209" s="81"/>
      <c r="L209" s="84"/>
      <c r="M209" s="84"/>
      <c r="N209" s="84"/>
      <c r="O209" s="66"/>
      <c r="P209" s="69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  <c r="CZ209" s="116"/>
      <c r="DA209" s="116"/>
      <c r="DB209" s="116"/>
      <c r="DC209" s="116"/>
      <c r="DD209" s="116"/>
      <c r="DE209" s="116"/>
      <c r="DF209" s="116"/>
      <c r="DG209" s="116"/>
      <c r="DH209" s="116"/>
      <c r="DI209" s="116"/>
      <c r="DJ209" s="116"/>
      <c r="DK209" s="116"/>
      <c r="DL209" s="116"/>
      <c r="DM209" s="116"/>
      <c r="DN209" s="116"/>
      <c r="DO209" s="116"/>
      <c r="DP209" s="116"/>
      <c r="DQ209" s="116"/>
      <c r="DR209" s="116"/>
      <c r="DS209" s="116"/>
      <c r="DT209" s="116"/>
      <c r="DU209" s="116"/>
      <c r="DV209" s="116"/>
      <c r="DW209" s="116"/>
      <c r="DX209" s="116"/>
      <c r="DY209" s="116"/>
      <c r="DZ209" s="116"/>
      <c r="EA209" s="116"/>
      <c r="EB209" s="116"/>
      <c r="EC209" s="116"/>
      <c r="ED209" s="116"/>
      <c r="EE209" s="116"/>
      <c r="EF209" s="116"/>
      <c r="EG209" s="116"/>
      <c r="EH209" s="116"/>
      <c r="EI209" s="116"/>
      <c r="EJ209" s="116"/>
      <c r="EK209" s="116"/>
      <c r="EL209" s="116"/>
      <c r="EM209" s="116"/>
      <c r="EN209" s="116"/>
      <c r="EO209" s="116"/>
      <c r="EP209" s="116"/>
      <c r="EQ209" s="116"/>
      <c r="ER209" s="116"/>
    </row>
    <row r="210" spans="2:148" s="64" customFormat="1" ht="24.75" customHeight="1">
      <c r="B210" s="65"/>
      <c r="C210" s="85" t="s">
        <v>137</v>
      </c>
      <c r="D210" s="86"/>
      <c r="E210" s="87"/>
      <c r="F210" s="87"/>
      <c r="G210" s="87"/>
      <c r="H210" s="87"/>
      <c r="I210" s="86"/>
      <c r="J210" s="88"/>
      <c r="K210" s="86"/>
      <c r="L210" s="84"/>
      <c r="M210" s="84"/>
      <c r="N210" s="84"/>
      <c r="O210" s="66"/>
      <c r="P210" s="69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16"/>
      <c r="DB210" s="116"/>
      <c r="DC210" s="116"/>
      <c r="DD210" s="116"/>
      <c r="DE210" s="116"/>
      <c r="DF210" s="116"/>
      <c r="DG210" s="116"/>
      <c r="DH210" s="116"/>
      <c r="DI210" s="116"/>
      <c r="DJ210" s="116"/>
      <c r="DK210" s="116"/>
      <c r="DL210" s="116"/>
      <c r="DM210" s="116"/>
      <c r="DN210" s="116"/>
      <c r="DO210" s="116"/>
      <c r="DP210" s="116"/>
      <c r="DQ210" s="116"/>
      <c r="DR210" s="116"/>
      <c r="DS210" s="116"/>
      <c r="DT210" s="116"/>
      <c r="DU210" s="116"/>
      <c r="DV210" s="116"/>
      <c r="DW210" s="116"/>
      <c r="DX210" s="116"/>
      <c r="DY210" s="116"/>
      <c r="DZ210" s="116"/>
      <c r="EA210" s="116"/>
      <c r="EB210" s="116"/>
      <c r="EC210" s="116"/>
      <c r="ED210" s="116"/>
      <c r="EE210" s="116"/>
      <c r="EF210" s="116"/>
      <c r="EG210" s="116"/>
      <c r="EH210" s="116"/>
      <c r="EI210" s="116"/>
      <c r="EJ210" s="116"/>
      <c r="EK210" s="116"/>
      <c r="EL210" s="116"/>
      <c r="EM210" s="116"/>
      <c r="EN210" s="116"/>
      <c r="EO210" s="116"/>
      <c r="EP210" s="116"/>
      <c r="EQ210" s="116"/>
      <c r="ER210" s="116"/>
    </row>
    <row r="211" spans="2:148" s="64" customFormat="1" ht="10.5" customHeight="1">
      <c r="B211" s="88"/>
      <c r="C211" s="121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  <c r="CX211" s="116"/>
      <c r="CY211" s="116"/>
      <c r="CZ211" s="116"/>
      <c r="DA211" s="116"/>
      <c r="DB211" s="116"/>
      <c r="DC211" s="116"/>
      <c r="DD211" s="116"/>
      <c r="DE211" s="116"/>
      <c r="DF211" s="116"/>
      <c r="DG211" s="116"/>
      <c r="DH211" s="116"/>
      <c r="DI211" s="116"/>
      <c r="DJ211" s="116"/>
      <c r="DK211" s="116"/>
      <c r="DL211" s="116"/>
      <c r="DM211" s="116"/>
      <c r="DN211" s="116"/>
      <c r="DO211" s="116"/>
      <c r="DP211" s="116"/>
      <c r="DQ211" s="116"/>
      <c r="DR211" s="116"/>
      <c r="DS211" s="116"/>
      <c r="DT211" s="116"/>
      <c r="DU211" s="116"/>
      <c r="DV211" s="116"/>
      <c r="DW211" s="116"/>
      <c r="DX211" s="116"/>
      <c r="DY211" s="116"/>
      <c r="DZ211" s="116"/>
      <c r="EA211" s="116"/>
      <c r="EB211" s="116"/>
      <c r="EC211" s="116"/>
      <c r="ED211" s="116"/>
      <c r="EE211" s="116"/>
      <c r="EF211" s="116"/>
      <c r="EG211" s="116"/>
      <c r="EH211" s="116"/>
      <c r="EI211" s="116"/>
      <c r="EJ211" s="116"/>
      <c r="EK211" s="116"/>
      <c r="EL211" s="116"/>
      <c r="EM211" s="116"/>
      <c r="EN211" s="116"/>
      <c r="EO211" s="116"/>
      <c r="EP211" s="116"/>
      <c r="EQ211" s="116"/>
      <c r="ER211" s="116"/>
    </row>
  </sheetData>
  <sheetProtection password="CC63" sheet="1" objects="1" scenarios="1" formatCells="0" selectLockedCells="1"/>
  <mergeCells count="181">
    <mergeCell ref="H199:J199"/>
    <mergeCell ref="H161:M161"/>
    <mergeCell ref="J164:K164"/>
    <mergeCell ref="J197:K197"/>
    <mergeCell ref="J183:K183"/>
    <mergeCell ref="J185:K185"/>
    <mergeCell ref="L199:N199"/>
    <mergeCell ref="J198:K198"/>
    <mergeCell ref="L200:N200"/>
    <mergeCell ref="H201:N201"/>
    <mergeCell ref="H202:M202"/>
    <mergeCell ref="J205:K205"/>
    <mergeCell ref="J207:K207"/>
    <mergeCell ref="H200:J200"/>
    <mergeCell ref="C197:H197"/>
    <mergeCell ref="L178:N178"/>
    <mergeCell ref="J176:K176"/>
    <mergeCell ref="H177:J177"/>
    <mergeCell ref="H178:J178"/>
    <mergeCell ref="H180:M180"/>
    <mergeCell ref="C195:D195"/>
    <mergeCell ref="F195:G195"/>
    <mergeCell ref="C173:D173"/>
    <mergeCell ref="F173:G173"/>
    <mergeCell ref="J173:K173"/>
    <mergeCell ref="J195:K195"/>
    <mergeCell ref="C174:D174"/>
    <mergeCell ref="F174:G174"/>
    <mergeCell ref="H179:N179"/>
    <mergeCell ref="J174:K174"/>
    <mergeCell ref="J166:K166"/>
    <mergeCell ref="N172:O172"/>
    <mergeCell ref="C196:D196"/>
    <mergeCell ref="F196:G196"/>
    <mergeCell ref="J196:K196"/>
    <mergeCell ref="N194:O194"/>
    <mergeCell ref="C175:H175"/>
    <mergeCell ref="J175:K175"/>
    <mergeCell ref="L177:N177"/>
    <mergeCell ref="C154:D154"/>
    <mergeCell ref="H160:N160"/>
    <mergeCell ref="C156:H156"/>
    <mergeCell ref="J156:K156"/>
    <mergeCell ref="C155:D155"/>
    <mergeCell ref="F155:G155"/>
    <mergeCell ref="J155:K155"/>
    <mergeCell ref="F154:G154"/>
    <mergeCell ref="L159:N159"/>
    <mergeCell ref="N153:O153"/>
    <mergeCell ref="J154:K154"/>
    <mergeCell ref="H138:N138"/>
    <mergeCell ref="H159:J159"/>
    <mergeCell ref="H158:J158"/>
    <mergeCell ref="L158:N158"/>
    <mergeCell ref="J144:K144"/>
    <mergeCell ref="H139:M139"/>
    <mergeCell ref="J142:K142"/>
    <mergeCell ref="C133:D133"/>
    <mergeCell ref="F133:G133"/>
    <mergeCell ref="J133:K133"/>
    <mergeCell ref="C134:H134"/>
    <mergeCell ref="J134:K134"/>
    <mergeCell ref="L136:N136"/>
    <mergeCell ref="H137:J137"/>
    <mergeCell ref="L137:N137"/>
    <mergeCell ref="H120:M120"/>
    <mergeCell ref="J123:K123"/>
    <mergeCell ref="J125:K125"/>
    <mergeCell ref="J157:K157"/>
    <mergeCell ref="N131:O131"/>
    <mergeCell ref="C132:D132"/>
    <mergeCell ref="F132:G132"/>
    <mergeCell ref="J132:K132"/>
    <mergeCell ref="J135:K135"/>
    <mergeCell ref="H136:J136"/>
    <mergeCell ref="H119:N119"/>
    <mergeCell ref="C114:D114"/>
    <mergeCell ref="F114:G114"/>
    <mergeCell ref="J114:K114"/>
    <mergeCell ref="J116:K116"/>
    <mergeCell ref="L118:N118"/>
    <mergeCell ref="L117:N117"/>
    <mergeCell ref="C113:D113"/>
    <mergeCell ref="F113:G113"/>
    <mergeCell ref="J113:K113"/>
    <mergeCell ref="H118:J118"/>
    <mergeCell ref="C115:H115"/>
    <mergeCell ref="J115:K115"/>
    <mergeCell ref="H117:J117"/>
    <mergeCell ref="L95:N95"/>
    <mergeCell ref="C92:D92"/>
    <mergeCell ref="H96:J96"/>
    <mergeCell ref="H97:N97"/>
    <mergeCell ref="H98:M98"/>
    <mergeCell ref="L96:N96"/>
    <mergeCell ref="J101:K101"/>
    <mergeCell ref="N112:O112"/>
    <mergeCell ref="H77:J77"/>
    <mergeCell ref="L77:N77"/>
    <mergeCell ref="J94:K94"/>
    <mergeCell ref="H95:J95"/>
    <mergeCell ref="N90:O90"/>
    <mergeCell ref="C93:H93"/>
    <mergeCell ref="J93:K93"/>
    <mergeCell ref="J103:K103"/>
    <mergeCell ref="F92:G92"/>
    <mergeCell ref="J92:K92"/>
    <mergeCell ref="H78:N78"/>
    <mergeCell ref="C74:H74"/>
    <mergeCell ref="J74:K74"/>
    <mergeCell ref="H79:M79"/>
    <mergeCell ref="J82:K82"/>
    <mergeCell ref="C91:D91"/>
    <mergeCell ref="F91:G91"/>
    <mergeCell ref="J91:K91"/>
    <mergeCell ref="J84:K84"/>
    <mergeCell ref="J60:K60"/>
    <mergeCell ref="J73:K73"/>
    <mergeCell ref="J75:K75"/>
    <mergeCell ref="H76:J76"/>
    <mergeCell ref="L76:N76"/>
    <mergeCell ref="C72:D72"/>
    <mergeCell ref="F72:G72"/>
    <mergeCell ref="J62:K62"/>
    <mergeCell ref="N71:O71"/>
    <mergeCell ref="J72:K72"/>
    <mergeCell ref="J43:K43"/>
    <mergeCell ref="L35:N35"/>
    <mergeCell ref="J41:K41"/>
    <mergeCell ref="H37:N37"/>
    <mergeCell ref="N49:O49"/>
    <mergeCell ref="C73:D73"/>
    <mergeCell ref="F73:G73"/>
    <mergeCell ref="J53:K53"/>
    <mergeCell ref="H54:J54"/>
    <mergeCell ref="H57:M57"/>
    <mergeCell ref="L54:N54"/>
    <mergeCell ref="H55:J55"/>
    <mergeCell ref="L55:N55"/>
    <mergeCell ref="H56:N56"/>
    <mergeCell ref="C50:D50"/>
    <mergeCell ref="F50:G50"/>
    <mergeCell ref="J50:K50"/>
    <mergeCell ref="C51:D51"/>
    <mergeCell ref="F51:G51"/>
    <mergeCell ref="C52:H52"/>
    <mergeCell ref="J52:K52"/>
    <mergeCell ref="J51:K51"/>
    <mergeCell ref="H36:J36"/>
    <mergeCell ref="H35:J35"/>
    <mergeCell ref="H38:M38"/>
    <mergeCell ref="L36:N36"/>
    <mergeCell ref="L13:N13"/>
    <mergeCell ref="H16:M16"/>
    <mergeCell ref="H15:N15"/>
    <mergeCell ref="J31:K31"/>
    <mergeCell ref="J21:K21"/>
    <mergeCell ref="J19:K19"/>
    <mergeCell ref="C9:D9"/>
    <mergeCell ref="J9:K9"/>
    <mergeCell ref="F9:G9"/>
    <mergeCell ref="C10:D10"/>
    <mergeCell ref="J10:K10"/>
    <mergeCell ref="H13:J13"/>
    <mergeCell ref="C32:D32"/>
    <mergeCell ref="J33:K33"/>
    <mergeCell ref="J34:K34"/>
    <mergeCell ref="M3:N3"/>
    <mergeCell ref="N8:O8"/>
    <mergeCell ref="F32:G32"/>
    <mergeCell ref="N30:O30"/>
    <mergeCell ref="C33:H33"/>
    <mergeCell ref="J32:K32"/>
    <mergeCell ref="C11:H11"/>
    <mergeCell ref="C31:D31"/>
    <mergeCell ref="J11:K11"/>
    <mergeCell ref="F10:G10"/>
    <mergeCell ref="H14:J14"/>
    <mergeCell ref="L14:N14"/>
    <mergeCell ref="J12:K12"/>
    <mergeCell ref="F31:G31"/>
  </mergeCells>
  <phoneticPr fontId="17" type="noConversion"/>
  <pageMargins left="0.19" right="0.19" top="0.27" bottom="0.27" header="0.2" footer="0.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юноши</vt:lpstr>
      <vt:lpstr>девушки</vt:lpstr>
      <vt:lpstr>Карточка</vt:lpstr>
      <vt:lpstr>девушки!Заголовки_для_печати</vt:lpstr>
      <vt:lpstr>юноши!Заголовки_для_печати</vt:lpstr>
      <vt:lpstr>Карточка!Область_печати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Gimn6</dc:creator>
  <cp:lastModifiedBy>domo</cp:lastModifiedBy>
  <cp:lastPrinted>2018-10-25T08:51:23Z</cp:lastPrinted>
  <dcterms:created xsi:type="dcterms:W3CDTF">2011-06-07T06:07:10Z</dcterms:created>
  <dcterms:modified xsi:type="dcterms:W3CDTF">2019-10-15T09:47:02Z</dcterms:modified>
</cp:coreProperties>
</file>