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74" activeTab="2"/>
  </bookViews>
  <sheets>
    <sheet name="К" sheetId="1" r:id="rId1"/>
    <sheet name="Справка" sheetId="2" r:id="rId2"/>
    <sheet name="Район" sheetId="3" r:id="rId3"/>
    <sheet name="Ал" sheetId="4" r:id="rId4"/>
    <sheet name="Б.Сун" sheetId="5" r:id="rId5"/>
    <sheet name="Иль" sheetId="6" r:id="rId6"/>
    <sheet name="Кад" sheetId="7" r:id="rId7"/>
    <sheet name="Мор" sheetId="8" r:id="rId8"/>
    <sheet name="Мос" sheetId="9" r:id="rId9"/>
    <sheet name="Ори" sheetId="10" r:id="rId10"/>
    <sheet name="Сятр" sheetId="11" r:id="rId11"/>
    <sheet name="Тор" sheetId="12" r:id="rId12"/>
    <sheet name="Хор" sheetId="13" r:id="rId13"/>
    <sheet name="Чум" sheetId="14" r:id="rId14"/>
    <sheet name="Шать" sheetId="15" r:id="rId15"/>
    <sheet name="Юнг" sheetId="16" r:id="rId16"/>
    <sheet name="Юськ" sheetId="17" r:id="rId17"/>
    <sheet name="Яраб" sheetId="18" r:id="rId18"/>
    <sheet name="Ярос" sheetId="19" r:id="rId19"/>
  </sheets>
  <externalReferences>
    <externalReference r:id="rId22"/>
  </externalReferences>
  <definedNames>
    <definedName name="_xlnm.Print_Area" localSheetId="3">'Ал'!$A$1:$F$107</definedName>
    <definedName name="_xlnm.Print_Area" localSheetId="2">'Район'!$A$1:$F$119</definedName>
    <definedName name="_xlnm.Print_Area" localSheetId="1">'Справка'!$A$1:$DR$30</definedName>
  </definedNames>
  <calcPr fullCalcOnLoad="1"/>
</workbook>
</file>

<file path=xl/sharedStrings.xml><?xml version="1.0" encoding="utf-8"?>
<sst xmlns="http://schemas.openxmlformats.org/spreadsheetml/2006/main" count="2913" uniqueCount="332">
  <si>
    <t>Коды бюджетной классификации РФ</t>
  </si>
  <si>
    <t>Наименование доходов</t>
  </si>
  <si>
    <t>назначено на 2011 г.</t>
  </si>
  <si>
    <t>% испол.</t>
  </si>
  <si>
    <t>отклон.</t>
  </si>
  <si>
    <t>НАЛОГОВЫЕ ДОХОДЫ</t>
  </si>
  <si>
    <t>НАЛОГИ НА ПРИБЫЛЬ</t>
  </si>
  <si>
    <t xml:space="preserve">    Налог на доходы физических лиц</t>
  </si>
  <si>
    <t>НАЛОГИ НА СОВОКУПНЫЙ ДОХОД</t>
  </si>
  <si>
    <t xml:space="preserve">    ЕН с/х предприятий</t>
  </si>
  <si>
    <t>НАЛОГ НА ИМУЩЕСТВО</t>
  </si>
  <si>
    <t>Земельный налог</t>
  </si>
  <si>
    <t>Налог на имущество физ. лиц</t>
  </si>
  <si>
    <t>НАЛОГИ, СБОРЫ И РЕГУЛЯРНЫЕ ПЛАТЕЖИ ЗА ПОЛЬЗОВАНИЕ ПРИРОДНЫМИ РЕСУРСАМИ</t>
  </si>
  <si>
    <t xml:space="preserve">    Налог на добычу общераспрос.полез.ископ.</t>
  </si>
  <si>
    <t>ПРОЧИЕ НАЛОГИ, СБОРЫ И ПОШЛИНЫ</t>
  </si>
  <si>
    <t xml:space="preserve">   Государственная пошлина по делам, рассм. в судах </t>
  </si>
  <si>
    <t xml:space="preserve">Государственная пошлина за совершение нотариальных действий </t>
  </si>
  <si>
    <t xml:space="preserve">Государственная пошлина за государственную регистрацию </t>
  </si>
  <si>
    <t>Задолженность и перерасчет по отмененным налогам</t>
  </si>
  <si>
    <t>НЕНАЛОГОВЫЕ ДОХОДЫ</t>
  </si>
  <si>
    <t xml:space="preserve">   Арендная плата за землю</t>
  </si>
  <si>
    <t xml:space="preserve">   Доходы от сдачи в аренду имущ.наход.</t>
  </si>
  <si>
    <t xml:space="preserve">   Доходы от муниципальных унитарных предприятий</t>
  </si>
  <si>
    <t xml:space="preserve">   Плата за негативные воздействия на окружающую среду</t>
  </si>
  <si>
    <t xml:space="preserve">  Доходы от продажи земли</t>
  </si>
  <si>
    <t xml:space="preserve">   Штрафные санкции, возмещение ущерба, в т.ч.:</t>
  </si>
  <si>
    <t xml:space="preserve">   Ден.взыс. за наруш. закон. о налогах и сборах</t>
  </si>
  <si>
    <t xml:space="preserve">   Д.в. за административные правонарушения</t>
  </si>
  <si>
    <t xml:space="preserve">   Д. в. за наруш. закон. о применении контрольно-кассовой техники</t>
  </si>
  <si>
    <t>Д.в. за административные правонарушения в области оборота спиротосодержащей продукции</t>
  </si>
  <si>
    <t xml:space="preserve">   Д. в. за наруш. закон. о недрах</t>
  </si>
  <si>
    <t xml:space="preserve">   Д. в. за наруш. ФЗ "О пожарной безопасности"</t>
  </si>
  <si>
    <t xml:space="preserve">   Д. в. за наруш. Зак.в области сан.эпидем.благоп.</t>
  </si>
  <si>
    <t>Прочие доходы от оказ плат услуг получателям средств бюджетов поселений и комп затрат бюдж поселений</t>
  </si>
  <si>
    <t xml:space="preserve">   Прочие поступления от денежных взысканий и иных сумм от возмещение ущерба</t>
  </si>
  <si>
    <t xml:space="preserve">   Прочие неналоговые доходы</t>
  </si>
  <si>
    <t>Возврат остатков субсидий и субвенций</t>
  </si>
  <si>
    <t>ИТОГО СОБСТВЕННЫХ ДОХОДОВ</t>
  </si>
  <si>
    <t>БЕЗВОЗДМЕЗДНЫЕ ПЕРЕЧИСЛЕНИЯ</t>
  </si>
  <si>
    <t>Дотации</t>
  </si>
  <si>
    <t>Сбалансированность</t>
  </si>
  <si>
    <t>Субсидии</t>
  </si>
  <si>
    <t>Субвенции</t>
  </si>
  <si>
    <t>Иные межбюджетные трансферты</t>
  </si>
  <si>
    <t>ДОХОДЫ ОТ ПРЕДПРИНИМАТЕЛЬСКОЙ И ИНОЙ ПРИН.</t>
  </si>
  <si>
    <t xml:space="preserve">  ВСЕГО ДОХОДОВ</t>
  </si>
  <si>
    <t>Дефицит(профицит - )</t>
  </si>
  <si>
    <t>Наименование расходов</t>
  </si>
  <si>
    <t>0100</t>
  </si>
  <si>
    <t>ОБЩЕГОСУДАРСТВЕННЫЕ ВОПРОСЫ</t>
  </si>
  <si>
    <t>0104</t>
  </si>
  <si>
    <t>Функционирование местных администраций</t>
  </si>
  <si>
    <t>0107</t>
  </si>
  <si>
    <t>Выборы</t>
  </si>
  <si>
    <t>Резервный фонд</t>
  </si>
  <si>
    <t>0200</t>
  </si>
  <si>
    <t>НАЦИОНАЛЬНАЯ ОБОРОНА</t>
  </si>
  <si>
    <t>0203</t>
  </si>
  <si>
    <t>Мобилизационная и вневоинская подготовка</t>
  </si>
  <si>
    <t>0300</t>
  </si>
  <si>
    <t>НАЦИОНАЛЬНАЯ БЕЗОПАСНОСТЬ</t>
  </si>
  <si>
    <t>0302</t>
  </si>
  <si>
    <t>Органы внутренних дел</t>
  </si>
  <si>
    <t>0310</t>
  </si>
  <si>
    <t>Обеспечение пожарной безопасности</t>
  </si>
  <si>
    <t>0400</t>
  </si>
  <si>
    <t>НАЦИОНАЛЬНАЯ ЭКОНОМИКА</t>
  </si>
  <si>
    <t>0409</t>
  </si>
  <si>
    <t>Дорожное хозяйство</t>
  </si>
  <si>
    <t>0406</t>
  </si>
  <si>
    <t>Водные ресурсы</t>
  </si>
  <si>
    <t>0412</t>
  </si>
  <si>
    <t>Другие вопросы в области национальной экономики</t>
  </si>
  <si>
    <t>0500</t>
  </si>
  <si>
    <t xml:space="preserve">ЖИЛИЩНО-КОММУНАЛЬНОЕ ХОЗЯЙСТВО             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</si>
  <si>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</si>
  <si>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</si>
  <si>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</si>
  <si>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</si>
  <si>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</si>
  <si>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</si>
  <si>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</si>
  <si>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</si>
  <si>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</si>
  <si>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обьектов растительного и животного мира и среды их обитания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</si>
  <si>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</si>
  <si>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</si>
  <si>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</si>
  <si>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</si>
  <si>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</si>
  <si>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</si>
  <si>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0707</t>
  </si>
  <si>
    <t xml:space="preserve">  Молодежная политика и оздоровление детей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</si>
  <si>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</si>
  <si>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</si>
  <si>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</si>
  <si>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</si>
  <si>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</si>
  <si>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>Культура</t>
  </si>
  <si>
    <t>0900</t>
  </si>
  <si>
    <t xml:space="preserve">ЗДРАВООХРАНЕНИЕ И СПОРТ        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</si>
  <si>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</si>
  <si>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</si>
  <si>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</si>
  <si>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</si>
  <si>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</si>
  <si>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помщь в дневных стационарах всех типов</t>
  </si>
  <si>
    <t>0904</t>
  </si>
  <si>
    <t>Скорая медицинская помощь</t>
  </si>
  <si>
    <t>0910</t>
  </si>
  <si>
    <t>Другие вопросы в области здравоохранения, физической культуры и спорта</t>
  </si>
  <si>
    <t>СОЦИАЛЬНАЯ ПОЛИТИКА</t>
  </si>
  <si>
    <t>Социальное обеспечение населения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</si>
  <si>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</si>
  <si>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</si>
  <si>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</si>
  <si>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</si>
  <si>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</si>
  <si>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</si>
  <si>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 и спорт</t>
  </si>
  <si>
    <t>1102</t>
  </si>
  <si>
    <t>Массовый спорт</t>
  </si>
  <si>
    <t>1103</t>
  </si>
  <si>
    <t>Спорт высших достижений</t>
  </si>
  <si>
    <t>1104</t>
  </si>
  <si>
    <t>Прикладные научные исследования в области физической культуры и спорта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</si>
  <si>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</si>
  <si>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</si>
  <si>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</si>
  <si>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</si>
  <si>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</si>
  <si>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Периодическая печать и издательство</t>
  </si>
  <si>
    <t>1300</t>
  </si>
  <si>
    <t>ОБСЛУЖИВАНИЕ ГОСУДАРСТВЕННОГО И МУНИЦИПАЛЬНОГО ДОЛГА</t>
  </si>
  <si>
    <t>1301</t>
  </si>
  <si>
    <t>Обслуживание внутренноего государственного и муниципального долга</t>
  </si>
  <si>
    <t>МЕЖБЮДЖЕТНЫЕ ТРАНСФЕРТЫ</t>
  </si>
  <si>
    <t xml:space="preserve">   Фонды компенсаций</t>
  </si>
  <si>
    <t xml:space="preserve">Итого расходов  </t>
  </si>
  <si>
    <t>Начальник финансового отдела</t>
  </si>
  <si>
    <t xml:space="preserve">администрации Моргаушского района </t>
  </si>
  <si>
    <t xml:space="preserve">Р.И. Ананьева </t>
  </si>
  <si>
    <t xml:space="preserve">                     Анализ исполнения райбюджета</t>
  </si>
  <si>
    <t xml:space="preserve">    ЕН на вмененный доход</t>
  </si>
  <si>
    <t>НАЛОГИ НА ИММУЩЕСТВО</t>
  </si>
  <si>
    <t>Налог на имущество физ.лиц</t>
  </si>
  <si>
    <t xml:space="preserve">   Государственная пошлина за соверш.нотар.действ.</t>
  </si>
  <si>
    <t xml:space="preserve">   Задолженность и перерасчет по отмененным налогам</t>
  </si>
  <si>
    <t xml:space="preserve">   Проценты, полученные от предос. бюдж. кред </t>
  </si>
  <si>
    <t xml:space="preserve">  Доходы от оказания платных услуг</t>
  </si>
  <si>
    <t xml:space="preserve">  Доходы от реализации имущества, наход.в собственности муниципальных районов</t>
  </si>
  <si>
    <t xml:space="preserve">  Штрафы за адм. правонаруш. в обл. рег. произ-ва спирта</t>
  </si>
  <si>
    <t>Штрафы за нарушение бюджетного зак-ва</t>
  </si>
  <si>
    <t xml:space="preserve">Д. в. за соверш. преступл, и возмещение ущерба имущ. </t>
  </si>
  <si>
    <t xml:space="preserve">   Д. в. за админис. правонарушения в области дорожного движения</t>
  </si>
  <si>
    <t>Невыясненные поступления</t>
  </si>
  <si>
    <t>Возврат остатков субвенций и субсидий</t>
  </si>
  <si>
    <t>0105</t>
  </si>
  <si>
    <t>0106</t>
  </si>
  <si>
    <t>Обеспечение деятельности финансовых, налоговых и таможенных органов и органов финансового надзора</t>
  </si>
  <si>
    <t>0111</t>
  </si>
  <si>
    <t>0309</t>
  </si>
  <si>
    <t>Защита населения и территории от последствий ЧС</t>
  </si>
  <si>
    <t>0405</t>
  </si>
  <si>
    <t>Сельское хозяйство</t>
  </si>
  <si>
    <t xml:space="preserve">     Культура</t>
  </si>
  <si>
    <t>Стационарная медицинская помощь</t>
  </si>
  <si>
    <t>Другие вопросы в области здравоохранения и спорта</t>
  </si>
  <si>
    <t>Пенсионное обеспечение</t>
  </si>
  <si>
    <t>Ананьева Р.И.</t>
  </si>
  <si>
    <t>Приложение 3</t>
  </si>
  <si>
    <t>к письму Минфина Чувашии</t>
  </si>
  <si>
    <t>от 02.02.2007 №04-16/491</t>
  </si>
  <si>
    <t>С П Р А В К А</t>
  </si>
  <si>
    <t>№ п/п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</si>
  <si>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</si>
  <si>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</si>
  <si>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</si>
  <si>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</si>
  <si>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</si>
  <si>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</si>
  <si>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</si>
  <si>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</si>
  <si>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</si>
  <si>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</si>
  <si>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</si>
  <si>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</si>
  <si>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</si>
  <si>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Госпошлина                                      (108)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</si>
  <si>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</si>
  <si>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</si>
  <si>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</si>
  <si>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Задолженность и перерасчет по отмененным налогам (109)</t>
  </si>
  <si>
    <t>Продажа земли                                          000 114 06014100000 420</t>
  </si>
  <si>
    <t>Прочие доходы от оказания платных услуг получателям средств бюджетов поселений и компенсации затрат бюджетов поселений (код       000 113 03050 10 0000 180</t>
  </si>
  <si>
    <t xml:space="preserve">Государственная пошлина за совершение нотариальных  действийдолжностными лицами органов местного самоуправления (000 1 08 04020 01 0000 110) </t>
  </si>
  <si>
    <t>Возврат остатков субсидий и сцбвенций из бюджетов поселений (000 1 19 05000 10 0000 151)</t>
  </si>
  <si>
    <t>дотации  бюджетам поселений на выравнивание уровня бюджетной обеспеченности (код доходов 00020201010100000151)</t>
  </si>
  <si>
    <t>Общегосударственные вопросы (код расхода 00001000000000000000)</t>
  </si>
  <si>
    <t>Национальная оборона      (02000000000000)</t>
  </si>
  <si>
    <t>Национальная безопасность     (0300000000000000)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</si>
  <si>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</si>
  <si>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</si>
  <si>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</si>
  <si>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Cоциальная  политика (код БК расходов 100000000000)</t>
  </si>
  <si>
    <t>Функционирование местных администраций (код расхода 01040000000000000)</t>
  </si>
  <si>
    <t>Обеспечение проведения выборов и референдумов (010700000000000)</t>
  </si>
  <si>
    <t>Другие общегосударственные вопросы (0114)</t>
  </si>
  <si>
    <t xml:space="preserve">план </t>
  </si>
  <si>
    <t>факт</t>
  </si>
  <si>
    <t>процент исполнения</t>
  </si>
  <si>
    <t>план</t>
  </si>
  <si>
    <t>Александровское сельское поселение</t>
  </si>
  <si>
    <t>Большесундырское сельское поселение</t>
  </si>
  <si>
    <t>Ильинское сельское поселение</t>
  </si>
  <si>
    <t>Кадикасинское сельское поселение</t>
  </si>
  <si>
    <t>Моргаушское сельское поселение</t>
  </si>
  <si>
    <t>Москакасинское сельское поселение</t>
  </si>
  <si>
    <t>Орининское сельское поселение</t>
  </si>
  <si>
    <t>Сятракасинское сельское поселение</t>
  </si>
  <si>
    <t>Тораевское сельское поселение</t>
  </si>
  <si>
    <t>Хорнойское сельское поселение</t>
  </si>
  <si>
    <t>Чуманкасинское сельское поселение</t>
  </si>
  <si>
    <t>Шатьмапосинское сельское поселение</t>
  </si>
  <si>
    <t>Итого по поселениям</t>
  </si>
  <si>
    <t>Показатели</t>
  </si>
  <si>
    <t>Код БК</t>
  </si>
  <si>
    <t>Консолидированный бюджет</t>
  </si>
  <si>
    <t>Районный бюджет</t>
  </si>
  <si>
    <t>Бюджеты сельских поселений</t>
  </si>
  <si>
    <t>исполнено</t>
  </si>
  <si>
    <t>%</t>
  </si>
  <si>
    <t>налог на доходы физических лиц</t>
  </si>
  <si>
    <t>налог на совокупный доход</t>
  </si>
  <si>
    <t>налог на имущество</t>
  </si>
  <si>
    <t>земельный налог</t>
  </si>
  <si>
    <t>налоги, сборы за пользование природными ресурсами</t>
  </si>
  <si>
    <t>госпошлина</t>
  </si>
  <si>
    <t xml:space="preserve">задол. по отм. нал., сборам 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</si>
  <si>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</si>
  <si>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окуржающую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</si>
  <si>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</si>
  <si>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</si>
  <si>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прочие неналоговые доходы</t>
  </si>
  <si>
    <t>возврат остатков субсидий и субвенций</t>
  </si>
  <si>
    <t>ДОХОДЫ ОТ ПРЕДПРИНИМАТЕЛЬСКОЙ ДЕЯТЕЛЬНОСТИ</t>
  </si>
  <si>
    <t>БЕЗВОЗМЕЗДНЫЕ ПЕРЕЧИСЛЕНИЯ</t>
  </si>
  <si>
    <t>ВСЕГО ДОХОДОВ</t>
  </si>
  <si>
    <t>ВСЕГО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</si>
  <si>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</si>
  <si>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</si>
  <si>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</si>
  <si>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</si>
  <si>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</si>
  <si>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</si>
  <si>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</si>
  <si>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</si>
  <si>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</si>
  <si>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1000</t>
  </si>
  <si>
    <t>межбюджетные трансферты</t>
  </si>
  <si>
    <t>администрации Моргаушского района</t>
  </si>
  <si>
    <t>Р.И. Ананьева</t>
  </si>
  <si>
    <t xml:space="preserve">ЗДРАВООХРАНЕНИЕ       </t>
  </si>
  <si>
    <t>ЗДРАВООХРАНЕНИЕ</t>
  </si>
  <si>
    <t xml:space="preserve">ЗДРАВООХРАНЕНИЕ        </t>
  </si>
  <si>
    <t xml:space="preserve">ЗДРАВООХРАНЕНИЕ     </t>
  </si>
  <si>
    <t xml:space="preserve">ЗДРАВООХРАНЕНИЕ      </t>
  </si>
  <si>
    <t>1400</t>
  </si>
  <si>
    <t>физическая культура</t>
  </si>
  <si>
    <t>средства массовой информации</t>
  </si>
  <si>
    <t>обслуживание государственного и муниципального долга</t>
  </si>
  <si>
    <t>Защита населения и территорий от черезвычайных ситуаций природного и техногенного характера</t>
  </si>
  <si>
    <t>план на 2011 г.</t>
  </si>
  <si>
    <t>Другие вопросы в области физическая культуры и спорта</t>
  </si>
  <si>
    <t xml:space="preserve">Физическая культура </t>
  </si>
  <si>
    <t>Физическая культура и спорт    (011000000000000000)</t>
  </si>
  <si>
    <t>Межбюджетные трансферты   (140400000000)</t>
  </si>
  <si>
    <t>Резервные фонды (0111000000000000)</t>
  </si>
  <si>
    <t xml:space="preserve">здравоохранение </t>
  </si>
  <si>
    <t xml:space="preserve">КУЛЬТУРА И КИНЕМАТОГРАФИЯ </t>
  </si>
  <si>
    <t>0113</t>
  </si>
  <si>
    <t>Судебная система</t>
  </si>
  <si>
    <t xml:space="preserve">Медицинская помощь в дневных стационарах всех типов </t>
  </si>
  <si>
    <t xml:space="preserve">Мобилизационная и вневоинская подготовка  </t>
  </si>
  <si>
    <t xml:space="preserve">Другие общегосударственные вопросы        </t>
  </si>
  <si>
    <t xml:space="preserve">Резервные фонды                                                      </t>
  </si>
  <si>
    <t>Субсидии бюджетам РФ</t>
  </si>
  <si>
    <t>Субвенции бюджетам РФ</t>
  </si>
  <si>
    <t>Дотация от бюджетов других уровней</t>
  </si>
  <si>
    <t>штрафы, санкции, возмещние ущерба</t>
  </si>
  <si>
    <t>Прочие межбюджетные трансферты</t>
  </si>
  <si>
    <t>0103</t>
  </si>
  <si>
    <t>Функционирование представительных органов муниципальных образований</t>
  </si>
  <si>
    <t>прочие неналоговые доходы бюджетов поселений (код 000 1 17 00000 00 0000 000)</t>
  </si>
  <si>
    <t>дотации бюджетам  поселений на поддержку мер по обеспечению сбалансированности бюджетов (код доходов 00020201030100000151)</t>
  </si>
  <si>
    <t xml:space="preserve">   Государственная пошлина за государственную регистрацию, а также за совершение прочих юридически 
значимых действий</t>
  </si>
  <si>
    <t>Денежные взыскания  (штрафы) за нарушения законодательства РФ о размещении заказов на поставки товаров, выполнение работ, оказание услуг</t>
  </si>
  <si>
    <t>-</t>
  </si>
  <si>
    <t>Дотации на выравнивание бюджетной обеспеченности</t>
  </si>
  <si>
    <t xml:space="preserve">Прочие межбюджетные трансферты </t>
  </si>
  <si>
    <t>Иные дотации</t>
  </si>
  <si>
    <t>Денежные взыскания (штрафы) за нарушение законодательства о налогах и сборах                                    (116 00000 00 0000 000)</t>
  </si>
  <si>
    <t>Дефицит (профицит -)</t>
  </si>
  <si>
    <t>Юнгинское сельское поселение</t>
  </si>
  <si>
    <t>Юськасинское сельское поселение</t>
  </si>
  <si>
    <t>Ярабайкасинское сельское поселение</t>
  </si>
  <si>
    <t>Ярославское сельское поселение</t>
  </si>
  <si>
    <t>Прочие безвозмездные поступления от других бюджетов 
бюджетной системы</t>
  </si>
  <si>
    <t>Прочие безвозмездные поступления от других бюджетов бюджетной системы</t>
  </si>
  <si>
    <t>0304</t>
  </si>
  <si>
    <t>Органы юсиции</t>
  </si>
  <si>
    <t>Анализ исполнения консолидированного бюджета Моргаушского района на 01.12.2011</t>
  </si>
  <si>
    <t>об исполнении бюджетов поселений  Моргаушского района  на 1 декабря 2011 г.</t>
  </si>
  <si>
    <t xml:space="preserve">                          Моргаушского района на 01.12.2011 г.</t>
  </si>
  <si>
    <t>исполнено на 01.12.2011 г.</t>
  </si>
  <si>
    <t>Анализ исполнения бюджета Ярославского сельского поселения                                                                                             на 01.12.2011 г.</t>
  </si>
  <si>
    <t>Анализ исполнения бюджета Ярабайкасинского сельского поселения                                                                                             на 01.12.2011 г.</t>
  </si>
  <si>
    <t>Анализ исполнения бюджета Юськасинского сельского поселения                                                                                             на 01.12.2011 г.</t>
  </si>
  <si>
    <t>Анализ исполнения бюджета Юнгинского сельского поселения                                                                                             на 01.12.2011 г.</t>
  </si>
  <si>
    <t>Анализ исполнения бюджета Шатьмапосинского сельского поселения                                                                                             на 01.12.2011 г.</t>
  </si>
  <si>
    <t>Анализ исполнения бюджета Чуманкасинского сельского поселения                                                                                             на 01.12.2011 г.</t>
  </si>
  <si>
    <t>Анализ исполнения бюджета Хорнойского сельского поселения                                                                                             на 01.12.2011 г.</t>
  </si>
  <si>
    <t>Анализ исполнения бюджета Тораевского сельского поселения                                                                                             на 01.12.2011 г.</t>
  </si>
  <si>
    <t>Анализ исполнения бюджета Сятракасинского сельского поселения                                                                                             на 01.12.2011 г.</t>
  </si>
  <si>
    <t>Анализ исполнения бюджета Орининского сельского поселения                                                                                             на 01.12.2011 г.</t>
  </si>
  <si>
    <t>Анализ исполнения бюджета Москакасинского сельского поселения                                                                                             на 01.12.2011 г.</t>
  </si>
  <si>
    <t>Анализ исполнения бюджета Моргаушского сельского поселения                                                                                             на 01.12.2011 г.</t>
  </si>
  <si>
    <t>Анализ исполнения бюджета Кадикасинского сельского поселения                                                                                             на 01.12.2011 г.</t>
  </si>
  <si>
    <t>Анализ исполнения бюджета Ильинского сельского поселения                                                                                             на 01.12.2011 г.</t>
  </si>
  <si>
    <t>Анализ исполнения бюджета Большесундырского сельского поселения                                                                                             на 01.12.2011 г.</t>
  </si>
  <si>
    <t>Анализ исполнения бюджета Александровского сельского поселения                                                                                             на 01.12.2011 г.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</si>
</sst>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0.000"/>
    <numFmt numFmtId="187" formatCode="0.0000"/>
    <numFmt numFmtId="188" formatCode="0.00000"/>
    <numFmt numFmtId="189" formatCode="0.000000"/>
    <numFmt numFmtId="190" formatCode="0.000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#,##0.0000000"/>
    <numFmt numFmtId="199" formatCode="#,##0.00000000"/>
    <numFmt numFmtId="200" formatCode="#,##0.000000000"/>
    <numFmt numFmtId="201" formatCode="#,##0.0000000000"/>
    <numFmt numFmtId="202" formatCode="#,##0.00000000000"/>
    <numFmt numFmtId="203" formatCode="#,##0.000000000000"/>
    <numFmt numFmtId="204" formatCode="#,##0.0000000000000"/>
    <numFmt numFmtId="205" formatCode="#,##0.00000000000000"/>
    <numFmt numFmtId="206" formatCode="_(* #,##0.000_);_(* \(#,##0.000\);_(* &quot;-&quot;??_);_(@_)"/>
    <numFmt numFmtId="207" formatCode="_(* #,##0.0000_);_(* \(#,##0.0000\);_(* &quot;-&quot;??_);_(@_)"/>
    <numFmt numFmtId="208" formatCode="_(* #,##0.00000_);_(* \(#,##0.00000\);_(* &quot;-&quot;??_);_(@_)"/>
    <numFmt numFmtId="209" formatCode="_(* #,##0.000000_);_(* \(#,##0.000000\);_(* &quot;-&quot;??_);_(@_)"/>
    <numFmt numFmtId="210" formatCode="_(* #,##0.0000000_);_(* \(#,##0.0000000\);_(* &quot;-&quot;??_);_(@_)"/>
    <numFmt numFmtId="211" formatCode="_(* #,##0.0_);_(* \(#,##0.0\);_(* &quot;-&quot;??_);_(@_)"/>
    <numFmt numFmtId="212" formatCode="_(* #,##0_);_(* \(#,##0\);_(* &quot;-&quot;??_);_(@_)"/>
    <numFmt numFmtId="213" formatCode="_-* #,##0.0_р_._-;\-* #,##0.0_р_._-;_-* &quot;-&quot;?_р_._-;_-@_-"/>
    <numFmt numFmtId="214" formatCode="_(* #,##0.00000000_);_(* \(#,##0.00000000\);_(* &quot;-&quot;??_);_(@_)"/>
    <numFmt numFmtId="215" formatCode="_-* #,##0.00000_р_._-;\-* #,##0.00000_р_._-;_-* &quot;-&quot;?????_р_._-;_-@_-"/>
    <numFmt numFmtId="216" formatCode="_(&quot;$&quot;* #,##0.0_);_(&quot;$&quot;* \(#,##0.0\);_(&quot;$&quot;* &quot;-&quot;??_);_(@_)"/>
    <numFmt numFmtId="217" formatCode="_(&quot;$&quot;* #,##0.000_);_(&quot;$&quot;* \(#,##0.000\);_(&quot;$&quot;* &quot;-&quot;??_);_(@_)"/>
    <numFmt numFmtId="218" formatCode="_(&quot;$&quot;* #,##0.0000_);_(&quot;$&quot;* \(#,##0.0000\);_(&quot;$&quot;* &quot;-&quot;??_);_(@_)"/>
    <numFmt numFmtId="219" formatCode="_(&quot;$&quot;* #,##0.00000_);_(&quot;$&quot;* \(#,##0.00000\);_(&quot;$&quot;* &quot;-&quot;??_);_(@_)"/>
  </numFmts>
  <fonts count="62">
    <font>
      <sz val="10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Times New Roman Cyr"/>
      <family val="1"/>
    </font>
    <font>
      <sz val="16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8"/>
      <name val="Times New Roman"/>
      <family val="1"/>
    </font>
    <font>
      <sz val="8"/>
      <name val="TimesET"/>
      <family val="0"/>
    </font>
    <font>
      <sz val="8"/>
      <name val="Arial"/>
      <family val="2"/>
    </font>
    <font>
      <b/>
      <sz val="8"/>
      <name val="TimesET"/>
      <family val="0"/>
    </font>
    <font>
      <b/>
      <sz val="8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31" borderId="8" applyNumberFormat="0" applyFont="0" applyAlignment="0" applyProtection="0"/>
    <xf numFmtId="0" fontId="40" fillId="31" borderId="8" applyNumberFormat="0" applyFont="0" applyAlignment="0" applyProtection="0"/>
    <xf numFmtId="0" fontId="40" fillId="31" borderId="8" applyNumberFormat="0" applyFont="0" applyAlignment="0" applyProtection="0"/>
    <xf numFmtId="0" fontId="40" fillId="31" borderId="8" applyNumberFormat="0" applyFont="0" applyAlignment="0" applyProtection="0"/>
    <xf numFmtId="0" fontId="4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3" fillId="0" borderId="0" xfId="65" applyFont="1">
      <alignment/>
      <protection/>
    </xf>
    <xf numFmtId="0" fontId="3" fillId="0" borderId="0" xfId="60" applyFont="1">
      <alignment/>
      <protection/>
    </xf>
    <xf numFmtId="0" fontId="3" fillId="0" borderId="0" xfId="65" applyFont="1" applyFill="1">
      <alignment/>
      <protection/>
    </xf>
    <xf numFmtId="0" fontId="4" fillId="0" borderId="10" xfId="65" applyFont="1" applyBorder="1" applyAlignment="1">
      <alignment horizontal="center" vertical="center" wrapText="1"/>
      <protection/>
    </xf>
    <xf numFmtId="49" fontId="5" fillId="0" borderId="10" xfId="65" applyNumberFormat="1" applyFont="1" applyBorder="1" applyAlignment="1">
      <alignment horizontal="center" vertical="center" wrapText="1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5" fillId="0" borderId="10" xfId="65" applyFont="1" applyBorder="1" applyAlignment="1">
      <alignment horizontal="center" vertical="center" wrapText="1"/>
      <protection/>
    </xf>
    <xf numFmtId="0" fontId="5" fillId="0" borderId="10" xfId="65" applyFont="1" applyBorder="1" applyAlignment="1">
      <alignment horizontal="center" vertical="center"/>
      <protection/>
    </xf>
    <xf numFmtId="0" fontId="3" fillId="0" borderId="0" xfId="62" applyFont="1">
      <alignment/>
      <protection/>
    </xf>
    <xf numFmtId="0" fontId="4" fillId="0" borderId="10" xfId="65" applyFont="1" applyBorder="1">
      <alignment/>
      <protection/>
    </xf>
    <xf numFmtId="180" fontId="4" fillId="0" borderId="10" xfId="65" applyNumberFormat="1" applyFont="1" applyBorder="1">
      <alignment/>
      <protection/>
    </xf>
    <xf numFmtId="180" fontId="5" fillId="0" borderId="10" xfId="65" applyNumberFormat="1" applyFont="1" applyBorder="1">
      <alignment/>
      <protection/>
    </xf>
    <xf numFmtId="0" fontId="5" fillId="0" borderId="10" xfId="65" applyFont="1" applyBorder="1">
      <alignment/>
      <protection/>
    </xf>
    <xf numFmtId="0" fontId="5" fillId="0" borderId="10" xfId="65" applyFont="1" applyBorder="1" applyAlignment="1">
      <alignment wrapText="1"/>
      <protection/>
    </xf>
    <xf numFmtId="180" fontId="5" fillId="33" borderId="10" xfId="64" applyNumberFormat="1" applyFont="1" applyFill="1" applyBorder="1" applyAlignment="1">
      <alignment horizontal="right" vertical="top" shrinkToFit="1"/>
      <protection/>
    </xf>
    <xf numFmtId="0" fontId="5" fillId="0" borderId="10" xfId="62" applyFont="1" applyBorder="1" applyAlignment="1">
      <alignment horizontal="right"/>
      <protection/>
    </xf>
    <xf numFmtId="0" fontId="5" fillId="0" borderId="10" xfId="62" applyFont="1" applyBorder="1" applyAlignment="1">
      <alignment wrapText="1"/>
      <protection/>
    </xf>
    <xf numFmtId="180" fontId="5" fillId="0" borderId="10" xfId="62" applyNumberFormat="1" applyFont="1" applyBorder="1">
      <alignment/>
      <protection/>
    </xf>
    <xf numFmtId="0" fontId="4" fillId="0" borderId="10" xfId="65" applyFont="1" applyBorder="1" applyAlignment="1">
      <alignment wrapText="1"/>
      <protection/>
    </xf>
    <xf numFmtId="180" fontId="3" fillId="0" borderId="0" xfId="65" applyNumberFormat="1" applyFont="1">
      <alignment/>
      <protection/>
    </xf>
    <xf numFmtId="180" fontId="3" fillId="0" borderId="0" xfId="62" applyNumberFormat="1" applyFont="1">
      <alignment/>
      <protection/>
    </xf>
    <xf numFmtId="0" fontId="4" fillId="0" borderId="10" xfId="65" applyFont="1" applyFill="1" applyBorder="1">
      <alignment/>
      <protection/>
    </xf>
    <xf numFmtId="0" fontId="3" fillId="0" borderId="0" xfId="59" applyFont="1">
      <alignment/>
      <protection/>
    </xf>
    <xf numFmtId="0" fontId="4" fillId="0" borderId="0" xfId="59" applyFont="1" applyBorder="1">
      <alignment/>
      <protection/>
    </xf>
    <xf numFmtId="0" fontId="4" fillId="0" borderId="0" xfId="59" applyFont="1" applyFill="1" applyBorder="1">
      <alignment/>
      <protection/>
    </xf>
    <xf numFmtId="180" fontId="4" fillId="0" borderId="0" xfId="59" applyNumberFormat="1" applyFont="1" applyBorder="1">
      <alignment/>
      <protection/>
    </xf>
    <xf numFmtId="180" fontId="5" fillId="0" borderId="0" xfId="59" applyNumberFormat="1" applyFont="1" applyBorder="1">
      <alignment/>
      <protection/>
    </xf>
    <xf numFmtId="0" fontId="5" fillId="0" borderId="0" xfId="62" applyFont="1" applyAlignment="1">
      <alignment horizontal="left"/>
      <protection/>
    </xf>
    <xf numFmtId="0" fontId="5" fillId="0" borderId="0" xfId="62" applyFont="1" applyAlignment="1">
      <alignment wrapText="1"/>
      <protection/>
    </xf>
    <xf numFmtId="180" fontId="5" fillId="0" borderId="0" xfId="62" applyNumberFormat="1" applyFont="1">
      <alignment/>
      <protection/>
    </xf>
    <xf numFmtId="0" fontId="5" fillId="0" borderId="0" xfId="62" applyFont="1">
      <alignment/>
      <protection/>
    </xf>
    <xf numFmtId="0" fontId="4" fillId="0" borderId="10" xfId="62" applyFont="1" applyBorder="1" applyAlignment="1">
      <alignment horizontal="center" vertical="center" wrapText="1"/>
      <protection/>
    </xf>
    <xf numFmtId="180" fontId="5" fillId="0" borderId="10" xfId="65" applyNumberFormat="1" applyFont="1" applyBorder="1" applyAlignment="1">
      <alignment horizontal="center" vertical="center" wrapText="1"/>
      <protection/>
    </xf>
    <xf numFmtId="180" fontId="5" fillId="0" borderId="10" xfId="65" applyNumberFormat="1" applyFont="1" applyBorder="1" applyAlignment="1">
      <alignment horizontal="center" vertical="center"/>
      <protection/>
    </xf>
    <xf numFmtId="0" fontId="5" fillId="0" borderId="0" xfId="62" applyFont="1" applyAlignment="1">
      <alignment horizontal="center"/>
      <protection/>
    </xf>
    <xf numFmtId="0" fontId="4" fillId="0" borderId="10" xfId="62" applyFont="1" applyBorder="1" applyAlignment="1">
      <alignment horizontal="center" wrapText="1"/>
      <protection/>
    </xf>
    <xf numFmtId="49" fontId="4" fillId="0" borderId="11" xfId="62" applyNumberFormat="1" applyFont="1" applyBorder="1" applyAlignment="1">
      <alignment horizontal="left"/>
      <protection/>
    </xf>
    <xf numFmtId="0" fontId="4" fillId="0" borderId="10" xfId="62" applyFont="1" applyBorder="1" applyAlignment="1">
      <alignment wrapText="1"/>
      <protection/>
    </xf>
    <xf numFmtId="180" fontId="4" fillId="0" borderId="10" xfId="62" applyNumberFormat="1" applyFont="1" applyBorder="1">
      <alignment/>
      <protection/>
    </xf>
    <xf numFmtId="49" fontId="5" fillId="0" borderId="11" xfId="62" applyNumberFormat="1" applyFont="1" applyBorder="1" applyAlignment="1">
      <alignment horizontal="left"/>
      <protection/>
    </xf>
    <xf numFmtId="49" fontId="5" fillId="0" borderId="10" xfId="62" applyNumberFormat="1" applyFont="1" applyBorder="1" applyAlignment="1">
      <alignment horizontal="left"/>
      <protection/>
    </xf>
    <xf numFmtId="49" fontId="4" fillId="0" borderId="11" xfId="61" applyNumberFormat="1" applyFont="1" applyBorder="1" applyAlignment="1">
      <alignment horizontal="left"/>
      <protection/>
    </xf>
    <xf numFmtId="0" fontId="4" fillId="0" borderId="10" xfId="61" applyFont="1" applyBorder="1" applyAlignment="1">
      <alignment wrapText="1"/>
      <protection/>
    </xf>
    <xf numFmtId="180" fontId="4" fillId="0" borderId="10" xfId="61" applyNumberFormat="1" applyFont="1" applyBorder="1">
      <alignment/>
      <protection/>
    </xf>
    <xf numFmtId="0" fontId="5" fillId="0" borderId="0" xfId="61" applyFont="1">
      <alignment/>
      <protection/>
    </xf>
    <xf numFmtId="0" fontId="3" fillId="0" borderId="0" xfId="61" applyFont="1">
      <alignment/>
      <protection/>
    </xf>
    <xf numFmtId="49" fontId="5" fillId="0" borderId="11" xfId="61" applyNumberFormat="1" applyFont="1" applyBorder="1" applyAlignment="1">
      <alignment horizontal="left"/>
      <protection/>
    </xf>
    <xf numFmtId="0" fontId="5" fillId="0" borderId="10" xfId="61" applyFont="1" applyBorder="1" applyAlignment="1">
      <alignment wrapText="1"/>
      <protection/>
    </xf>
    <xf numFmtId="180" fontId="5" fillId="0" borderId="10" xfId="61" applyNumberFormat="1" applyFont="1" applyBorder="1">
      <alignment/>
      <protection/>
    </xf>
    <xf numFmtId="0" fontId="5" fillId="0" borderId="10" xfId="62" applyFont="1" applyBorder="1" applyAlignment="1">
      <alignment horizontal="left" wrapText="1"/>
      <protection/>
    </xf>
    <xf numFmtId="0" fontId="5" fillId="0" borderId="10" xfId="62" applyFont="1" applyBorder="1" applyAlignment="1">
      <alignment vertical="top" wrapText="1"/>
      <protection/>
    </xf>
    <xf numFmtId="0" fontId="6" fillId="0" borderId="0" xfId="62" applyFont="1">
      <alignment/>
      <protection/>
    </xf>
    <xf numFmtId="0" fontId="4" fillId="0" borderId="0" xfId="62" applyFont="1">
      <alignment/>
      <protection/>
    </xf>
    <xf numFmtId="0" fontId="4" fillId="0" borderId="10" xfId="62" applyFont="1" applyBorder="1" applyAlignment="1">
      <alignment horizontal="left" wrapText="1"/>
      <protection/>
    </xf>
    <xf numFmtId="49" fontId="5" fillId="0" borderId="10" xfId="62" applyNumberFormat="1" applyFont="1" applyBorder="1">
      <alignment/>
      <protection/>
    </xf>
    <xf numFmtId="0" fontId="5" fillId="0" borderId="10" xfId="62" applyFont="1" applyBorder="1">
      <alignment/>
      <protection/>
    </xf>
    <xf numFmtId="0" fontId="4" fillId="0" borderId="10" xfId="62" applyFont="1" applyBorder="1" applyAlignment="1">
      <alignment horizontal="left"/>
      <protection/>
    </xf>
    <xf numFmtId="0" fontId="4" fillId="0" borderId="10" xfId="62" applyFont="1" applyFill="1" applyBorder="1" applyAlignment="1">
      <alignment wrapText="1"/>
      <protection/>
    </xf>
    <xf numFmtId="0" fontId="5" fillId="0" borderId="11" xfId="62" applyFont="1" applyBorder="1" applyAlignment="1">
      <alignment horizontal="left"/>
      <protection/>
    </xf>
    <xf numFmtId="0" fontId="5" fillId="0" borderId="10" xfId="62" applyFont="1" applyFill="1" applyBorder="1" applyAlignment="1">
      <alignment wrapText="1"/>
      <protection/>
    </xf>
    <xf numFmtId="49" fontId="4" fillId="0" borderId="10" xfId="62" applyNumberFormat="1" applyFont="1" applyBorder="1" applyAlignment="1">
      <alignment horizontal="left"/>
      <protection/>
    </xf>
    <xf numFmtId="0" fontId="5" fillId="34" borderId="10" xfId="62" applyFont="1" applyFill="1" applyBorder="1" applyAlignment="1">
      <alignment wrapText="1"/>
      <protection/>
    </xf>
    <xf numFmtId="0" fontId="4" fillId="0" borderId="11" xfId="62" applyFont="1" applyBorder="1" applyAlignment="1">
      <alignment horizontal="left"/>
      <protection/>
    </xf>
    <xf numFmtId="0" fontId="5" fillId="0" borderId="10" xfId="62" applyFont="1" applyBorder="1" applyAlignment="1">
      <alignment horizontal="left"/>
      <protection/>
    </xf>
    <xf numFmtId="0" fontId="4" fillId="0" borderId="10" xfId="62" applyFont="1" applyFill="1" applyBorder="1" applyAlignment="1">
      <alignment horizontal="center" wrapText="1"/>
      <protection/>
    </xf>
    <xf numFmtId="0" fontId="3" fillId="0" borderId="0" xfId="62" applyFont="1" applyAlignment="1">
      <alignment horizontal="left"/>
      <protection/>
    </xf>
    <xf numFmtId="0" fontId="3" fillId="0" borderId="0" xfId="62" applyFont="1" applyAlignment="1">
      <alignment/>
      <protection/>
    </xf>
    <xf numFmtId="0" fontId="3" fillId="0" borderId="0" xfId="60" applyFont="1" applyAlignment="1">
      <alignment horizontal="left"/>
      <protection/>
    </xf>
    <xf numFmtId="0" fontId="3" fillId="0" borderId="0" xfId="60" applyFont="1" applyAlignment="1">
      <alignment wrapText="1"/>
      <protection/>
    </xf>
    <xf numFmtId="0" fontId="4" fillId="0" borderId="10" xfId="65" applyFont="1" applyBorder="1" applyAlignment="1">
      <alignment horizontal="center"/>
      <protection/>
    </xf>
    <xf numFmtId="0" fontId="5" fillId="0" borderId="10" xfId="65" applyFont="1" applyBorder="1" applyAlignment="1">
      <alignment horizontal="center"/>
      <protection/>
    </xf>
    <xf numFmtId="0" fontId="5" fillId="0" borderId="10" xfId="65" applyFont="1" applyFill="1" applyBorder="1" applyAlignment="1">
      <alignment horizontal="center"/>
      <protection/>
    </xf>
    <xf numFmtId="0" fontId="5" fillId="0" borderId="10" xfId="65" applyFont="1" applyFill="1" applyBorder="1">
      <alignment/>
      <protection/>
    </xf>
    <xf numFmtId="0" fontId="5" fillId="0" borderId="10" xfId="65" applyFont="1" applyFill="1" applyBorder="1" applyAlignment="1">
      <alignment wrapText="1"/>
      <protection/>
    </xf>
    <xf numFmtId="0" fontId="4" fillId="0" borderId="12" xfId="65" applyFont="1" applyBorder="1" applyAlignment="1">
      <alignment horizontal="center"/>
      <protection/>
    </xf>
    <xf numFmtId="0" fontId="4" fillId="0" borderId="12" xfId="65" applyFont="1" applyFill="1" applyBorder="1">
      <alignment/>
      <protection/>
    </xf>
    <xf numFmtId="180" fontId="5" fillId="0" borderId="0" xfId="63" applyNumberFormat="1" applyFont="1" applyAlignment="1">
      <alignment horizontal="center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/>
      <protection/>
    </xf>
    <xf numFmtId="49" fontId="4" fillId="0" borderId="10" xfId="63" applyNumberFormat="1" applyFont="1" applyBorder="1" applyAlignment="1">
      <alignment horizontal="center"/>
      <protection/>
    </xf>
    <xf numFmtId="180" fontId="4" fillId="0" borderId="10" xfId="63" applyNumberFormat="1" applyFont="1" applyBorder="1" applyAlignment="1">
      <alignment horizontal="right" vertical="center"/>
      <protection/>
    </xf>
    <xf numFmtId="180" fontId="4" fillId="0" borderId="10" xfId="59" applyNumberFormat="1" applyFont="1" applyBorder="1" applyAlignment="1">
      <alignment horizontal="right"/>
      <protection/>
    </xf>
    <xf numFmtId="49" fontId="5" fillId="0" borderId="10" xfId="63" applyNumberFormat="1" applyFont="1" applyBorder="1" applyAlignment="1">
      <alignment horizontal="center"/>
      <protection/>
    </xf>
    <xf numFmtId="0" fontId="5" fillId="0" borderId="10" xfId="63" applyFont="1" applyBorder="1" applyAlignment="1">
      <alignment wrapText="1"/>
      <protection/>
    </xf>
    <xf numFmtId="180" fontId="5" fillId="0" borderId="10" xfId="59" applyNumberFormat="1" applyFont="1" applyBorder="1" applyAlignment="1">
      <alignment horizontal="right"/>
      <protection/>
    </xf>
    <xf numFmtId="49" fontId="4" fillId="0" borderId="11" xfId="62" applyNumberFormat="1" applyFont="1" applyBorder="1" applyAlignment="1">
      <alignment horizontal="center"/>
      <protection/>
    </xf>
    <xf numFmtId="49" fontId="5" fillId="0" borderId="10" xfId="62" applyNumberFormat="1" applyFont="1" applyBorder="1" applyAlignment="1">
      <alignment horizontal="center"/>
      <protection/>
    </xf>
    <xf numFmtId="0" fontId="7" fillId="0" borderId="10" xfId="61" applyFont="1" applyBorder="1" applyAlignment="1">
      <alignment wrapText="1"/>
      <protection/>
    </xf>
    <xf numFmtId="0" fontId="5" fillId="0" borderId="10" xfId="63" applyFont="1" applyBorder="1" applyAlignment="1">
      <alignment horizontal="left" wrapText="1"/>
      <protection/>
    </xf>
    <xf numFmtId="0" fontId="5" fillId="0" borderId="10" xfId="63" applyFont="1" applyBorder="1">
      <alignment/>
      <protection/>
    </xf>
    <xf numFmtId="0" fontId="4" fillId="0" borderId="10" xfId="63" applyFont="1" applyBorder="1" applyAlignment="1">
      <alignment horizontal="center"/>
      <protection/>
    </xf>
    <xf numFmtId="0" fontId="4" fillId="0" borderId="10" xfId="63" applyFont="1" applyFill="1" applyBorder="1" applyAlignment="1">
      <alignment wrapText="1"/>
      <protection/>
    </xf>
    <xf numFmtId="0" fontId="5" fillId="0" borderId="10" xfId="63" applyFont="1" applyFill="1" applyBorder="1" applyAlignment="1">
      <alignment wrapText="1"/>
      <protection/>
    </xf>
    <xf numFmtId="0" fontId="4" fillId="0" borderId="10" xfId="63" applyFont="1" applyFill="1" applyBorder="1" applyAlignment="1">
      <alignment horizontal="center" wrapText="1"/>
      <protection/>
    </xf>
    <xf numFmtId="0" fontId="5" fillId="0" borderId="0" xfId="63" applyFont="1" applyAlignment="1">
      <alignment horizontal="left"/>
      <protection/>
    </xf>
    <xf numFmtId="0" fontId="5" fillId="0" borderId="0" xfId="63" applyFont="1" applyAlignment="1">
      <alignment wrapText="1"/>
      <protection/>
    </xf>
    <xf numFmtId="0" fontId="5" fillId="0" borderId="0" xfId="63" applyFont="1">
      <alignment/>
      <protection/>
    </xf>
    <xf numFmtId="0" fontId="4" fillId="0" borderId="0" xfId="63" applyFont="1">
      <alignment/>
      <protection/>
    </xf>
    <xf numFmtId="0" fontId="5" fillId="0" borderId="0" xfId="63" applyFont="1" applyFill="1">
      <alignment/>
      <protection/>
    </xf>
    <xf numFmtId="180" fontId="4" fillId="0" borderId="0" xfId="63" applyNumberFormat="1" applyFont="1">
      <alignment/>
      <protection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34" borderId="0" xfId="0" applyFill="1" applyAlignment="1">
      <alignment horizontal="left" vertical="center" wrapText="1"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 applyProtection="1">
      <alignment vertical="center" wrapText="1"/>
      <protection locked="0"/>
    </xf>
    <xf numFmtId="0" fontId="9" fillId="34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34" borderId="10" xfId="64" applyFont="1" applyFill="1" applyBorder="1" applyAlignment="1">
      <alignment vertical="center" wrapText="1"/>
      <protection/>
    </xf>
    <xf numFmtId="0" fontId="12" fillId="34" borderId="10" xfId="64" applyFont="1" applyFill="1" applyBorder="1" applyAlignment="1" applyProtection="1">
      <alignment vertical="center" wrapText="1"/>
      <protection locked="0"/>
    </xf>
    <xf numFmtId="181" fontId="10" fillId="34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181" fontId="10" fillId="34" borderId="10" xfId="0" applyNumberFormat="1" applyFont="1" applyFill="1" applyBorder="1" applyAlignment="1">
      <alignment vertical="center" wrapText="1"/>
    </xf>
    <xf numFmtId="181" fontId="13" fillId="34" borderId="10" xfId="0" applyNumberFormat="1" applyFont="1" applyFill="1" applyBorder="1" applyAlignment="1">
      <alignment/>
    </xf>
    <xf numFmtId="181" fontId="10" fillId="34" borderId="10" xfId="0" applyNumberFormat="1" applyFont="1" applyFill="1" applyBorder="1" applyAlignment="1" applyProtection="1">
      <alignment vertical="center" wrapText="1"/>
      <protection locked="0"/>
    </xf>
    <xf numFmtId="181" fontId="10" fillId="34" borderId="10" xfId="0" applyNumberFormat="1" applyFont="1" applyFill="1" applyBorder="1" applyAlignment="1">
      <alignment horizontal="right" vertical="center" wrapText="1"/>
    </xf>
    <xf numFmtId="181" fontId="10" fillId="0" borderId="10" xfId="0" applyNumberFormat="1" applyFont="1" applyFill="1" applyBorder="1" applyAlignment="1">
      <alignment vertical="center" wrapText="1"/>
    </xf>
    <xf numFmtId="181" fontId="10" fillId="34" borderId="10" xfId="0" applyNumberFormat="1" applyFont="1" applyFill="1" applyBorder="1" applyAlignment="1">
      <alignment vertical="center" wrapText="1"/>
    </xf>
    <xf numFmtId="0" fontId="12" fillId="35" borderId="10" xfId="64" applyFont="1" applyFill="1" applyBorder="1" applyAlignment="1">
      <alignment vertical="center" wrapText="1"/>
      <protection/>
    </xf>
    <xf numFmtId="0" fontId="12" fillId="35" borderId="10" xfId="64" applyFont="1" applyFill="1" applyBorder="1" applyAlignment="1" applyProtection="1">
      <alignment vertical="center" wrapText="1"/>
      <protection locked="0"/>
    </xf>
    <xf numFmtId="181" fontId="10" fillId="35" borderId="10" xfId="0" applyNumberFormat="1" applyFont="1" applyFill="1" applyBorder="1" applyAlignment="1">
      <alignment vertical="center" wrapText="1"/>
    </xf>
    <xf numFmtId="181" fontId="13" fillId="35" borderId="10" xfId="0" applyNumberFormat="1" applyFont="1" applyFill="1" applyBorder="1" applyAlignment="1">
      <alignment/>
    </xf>
    <xf numFmtId="181" fontId="10" fillId="35" borderId="10" xfId="0" applyNumberFormat="1" applyFont="1" applyFill="1" applyBorder="1" applyAlignment="1" applyProtection="1">
      <alignment vertical="center" wrapText="1"/>
      <protection locked="0"/>
    </xf>
    <xf numFmtId="181" fontId="10" fillId="35" borderId="10" xfId="0" applyNumberFormat="1" applyFont="1" applyFill="1" applyBorder="1" applyAlignment="1">
      <alignment horizontal="right" vertical="center" wrapText="1"/>
    </xf>
    <xf numFmtId="181" fontId="10" fillId="35" borderId="10" xfId="0" applyNumberFormat="1" applyFont="1" applyFill="1" applyBorder="1" applyAlignment="1">
      <alignment vertical="center" wrapText="1"/>
    </xf>
    <xf numFmtId="0" fontId="10" fillId="35" borderId="0" xfId="0" applyFont="1" applyFill="1" applyAlignment="1">
      <alignment/>
    </xf>
    <xf numFmtId="181" fontId="10" fillId="0" borderId="10" xfId="0" applyNumberFormat="1" applyFont="1" applyFill="1" applyBorder="1" applyAlignment="1">
      <alignment/>
    </xf>
    <xf numFmtId="0" fontId="10" fillId="34" borderId="0" xfId="0" applyFont="1" applyFill="1" applyAlignment="1">
      <alignment/>
    </xf>
    <xf numFmtId="0" fontId="12" fillId="34" borderId="11" xfId="64" applyFont="1" applyFill="1" applyBorder="1" applyAlignment="1">
      <alignment vertical="center" wrapText="1"/>
      <protection/>
    </xf>
    <xf numFmtId="0" fontId="12" fillId="34" borderId="13" xfId="64" applyFont="1" applyFill="1" applyBorder="1" applyAlignment="1" applyProtection="1">
      <alignment vertical="center" wrapText="1"/>
      <protection locked="0"/>
    </xf>
    <xf numFmtId="181" fontId="13" fillId="0" borderId="10" xfId="0" applyNumberFormat="1" applyFont="1" applyFill="1" applyBorder="1" applyAlignment="1">
      <alignment vertical="center" wrapText="1"/>
    </xf>
    <xf numFmtId="183" fontId="10" fillId="34" borderId="10" xfId="0" applyNumberFormat="1" applyFont="1" applyFill="1" applyBorder="1" applyAlignment="1">
      <alignment vertical="center" wrapText="1"/>
    </xf>
    <xf numFmtId="181" fontId="15" fillId="34" borderId="10" xfId="0" applyNumberFormat="1" applyFont="1" applyFill="1" applyBorder="1" applyAlignment="1">
      <alignment vertical="center" wrapText="1"/>
    </xf>
    <xf numFmtId="181" fontId="15" fillId="34" borderId="10" xfId="0" applyNumberFormat="1" applyFont="1" applyFill="1" applyBorder="1" applyAlignment="1">
      <alignment vertical="center" wrapText="1"/>
    </xf>
    <xf numFmtId="181" fontId="15" fillId="34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80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81" fontId="10" fillId="34" borderId="10" xfId="0" applyNumberFormat="1" applyFont="1" applyFill="1" applyBorder="1" applyAlignment="1" applyProtection="1">
      <alignment vertical="center" wrapText="1"/>
      <protection/>
    </xf>
    <xf numFmtId="0" fontId="13" fillId="34" borderId="0" xfId="0" applyFont="1" applyFill="1" applyAlignment="1">
      <alignment/>
    </xf>
    <xf numFmtId="184" fontId="10" fillId="34" borderId="10" xfId="0" applyNumberFormat="1" applyFont="1" applyFill="1" applyBorder="1" applyAlignment="1" applyProtection="1">
      <alignment vertical="center" wrapText="1"/>
      <protection locked="0"/>
    </xf>
    <xf numFmtId="184" fontId="0" fillId="34" borderId="0" xfId="0" applyNumberFormat="1" applyFill="1" applyAlignment="1">
      <alignment/>
    </xf>
    <xf numFmtId="182" fontId="0" fillId="34" borderId="0" xfId="0" applyNumberFormat="1" applyFill="1" applyAlignment="1">
      <alignment/>
    </xf>
    <xf numFmtId="0" fontId="0" fillId="34" borderId="0" xfId="0" applyFill="1" applyAlignment="1">
      <alignment horizontal="center"/>
    </xf>
    <xf numFmtId="0" fontId="4" fillId="34" borderId="10" xfId="63" applyFont="1" applyFill="1" applyBorder="1" applyAlignment="1">
      <alignment wrapText="1"/>
      <protection/>
    </xf>
    <xf numFmtId="0" fontId="4" fillId="34" borderId="10" xfId="62" applyFont="1" applyFill="1" applyBorder="1" applyAlignment="1">
      <alignment wrapText="1"/>
      <protection/>
    </xf>
    <xf numFmtId="0" fontId="4" fillId="34" borderId="10" xfId="63" applyFont="1" applyFill="1" applyBorder="1" applyAlignment="1">
      <alignment horizontal="left" wrapText="1"/>
      <protection/>
    </xf>
    <xf numFmtId="0" fontId="5" fillId="34" borderId="10" xfId="63" applyFont="1" applyFill="1" applyBorder="1" applyAlignment="1">
      <alignment wrapText="1"/>
      <protection/>
    </xf>
    <xf numFmtId="49" fontId="5" fillId="0" borderId="11" xfId="61" applyNumberFormat="1" applyFont="1" applyBorder="1" applyAlignment="1">
      <alignment horizontal="center"/>
      <protection/>
    </xf>
    <xf numFmtId="181" fontId="10" fillId="35" borderId="10" xfId="0" applyNumberFormat="1" applyFont="1" applyFill="1" applyBorder="1" applyAlignment="1">
      <alignment/>
    </xf>
    <xf numFmtId="181" fontId="15" fillId="0" borderId="10" xfId="0" applyNumberFormat="1" applyFont="1" applyFill="1" applyBorder="1" applyAlignment="1">
      <alignment vertical="center" wrapText="1"/>
    </xf>
    <xf numFmtId="184" fontId="10" fillId="34" borderId="10" xfId="0" applyNumberFormat="1" applyFont="1" applyFill="1" applyBorder="1" applyAlignment="1">
      <alignment vertical="center" wrapText="1"/>
    </xf>
    <xf numFmtId="184" fontId="0" fillId="34" borderId="0" xfId="0" applyNumberFormat="1" applyFont="1" applyFill="1" applyAlignment="1">
      <alignment/>
    </xf>
    <xf numFmtId="188" fontId="3" fillId="0" borderId="0" xfId="0" applyNumberFormat="1" applyFont="1" applyAlignment="1">
      <alignment horizontal="center" vertical="center" wrapText="1"/>
    </xf>
    <xf numFmtId="180" fontId="17" fillId="0" borderId="10" xfId="0" applyNumberFormat="1" applyFont="1" applyBorder="1" applyAlignment="1">
      <alignment horizontal="center" vertical="center" wrapText="1"/>
    </xf>
    <xf numFmtId="211" fontId="4" fillId="0" borderId="10" xfId="78" applyNumberFormat="1" applyFont="1" applyBorder="1" applyAlignment="1">
      <alignment horizontal="right" vertical="center"/>
    </xf>
    <xf numFmtId="0" fontId="5" fillId="0" borderId="10" xfId="63" applyFont="1" applyBorder="1" applyAlignment="1">
      <alignment horizontal="center" vertical="center"/>
      <protection/>
    </xf>
    <xf numFmtId="1" fontId="4" fillId="0" borderId="10" xfId="63" applyNumberFormat="1" applyFont="1" applyBorder="1" applyAlignment="1">
      <alignment horizontal="right" vertical="center" wrapText="1"/>
      <protection/>
    </xf>
    <xf numFmtId="182" fontId="13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81" fontId="5" fillId="0" borderId="10" xfId="53" applyNumberFormat="1" applyFont="1" applyFill="1" applyBorder="1" applyAlignment="1">
      <alignment shrinkToFit="1"/>
      <protection/>
    </xf>
    <xf numFmtId="184" fontId="59" fillId="34" borderId="0" xfId="0" applyNumberFormat="1" applyFont="1" applyFill="1" applyAlignment="1">
      <alignment/>
    </xf>
    <xf numFmtId="184" fontId="10" fillId="34" borderId="0" xfId="0" applyNumberFormat="1" applyFont="1" applyFill="1" applyBorder="1" applyAlignment="1" applyProtection="1">
      <alignment vertical="center" wrapText="1"/>
      <protection locked="0"/>
    </xf>
    <xf numFmtId="211" fontId="4" fillId="0" borderId="10" xfId="63" applyNumberFormat="1" applyFont="1" applyBorder="1" applyAlignment="1">
      <alignment horizontal="right" vertical="center"/>
      <protection/>
    </xf>
    <xf numFmtId="211" fontId="5" fillId="0" borderId="10" xfId="63" applyNumberFormat="1" applyFont="1" applyBorder="1" applyAlignment="1">
      <alignment horizontal="right" vertical="center"/>
      <protection/>
    </xf>
    <xf numFmtId="211" fontId="5" fillId="0" borderId="10" xfId="63" applyNumberFormat="1" applyFont="1" applyBorder="1" applyAlignment="1">
      <alignment horizontal="right"/>
      <protection/>
    </xf>
    <xf numFmtId="211" fontId="4" fillId="0" borderId="10" xfId="59" applyNumberFormat="1" applyFont="1" applyBorder="1" applyAlignment="1">
      <alignment horizontal="right" vertical="center"/>
      <protection/>
    </xf>
    <xf numFmtId="211" fontId="5" fillId="0" borderId="10" xfId="59" applyNumberFormat="1" applyFont="1" applyBorder="1" applyAlignment="1">
      <alignment horizontal="right" vertical="center"/>
      <protection/>
    </xf>
    <xf numFmtId="211" fontId="5" fillId="33" borderId="10" xfId="58" applyNumberFormat="1" applyFont="1" applyFill="1" applyBorder="1" applyAlignment="1">
      <alignment horizontal="right" vertical="top" shrinkToFit="1"/>
      <protection/>
    </xf>
    <xf numFmtId="211" fontId="4" fillId="0" borderId="10" xfId="63" applyNumberFormat="1" applyFont="1" applyBorder="1" applyAlignment="1">
      <alignment horizontal="right"/>
      <protection/>
    </xf>
    <xf numFmtId="2" fontId="4" fillId="0" borderId="0" xfId="59" applyNumberFormat="1" applyFont="1" applyBorder="1">
      <alignment/>
      <protection/>
    </xf>
    <xf numFmtId="180" fontId="4" fillId="0" borderId="10" xfId="65" applyNumberFormat="1" applyFont="1" applyBorder="1" applyAlignment="1">
      <alignment horizontal="right" vertical="center"/>
      <protection/>
    </xf>
    <xf numFmtId="180" fontId="5" fillId="0" borderId="10" xfId="65" applyNumberFormat="1" applyFont="1" applyBorder="1" applyAlignment="1">
      <alignment horizontal="right" vertical="center"/>
      <protection/>
    </xf>
    <xf numFmtId="180" fontId="5" fillId="0" borderId="10" xfId="65" applyNumberFormat="1" applyFont="1" applyFill="1" applyBorder="1" applyAlignment="1">
      <alignment horizontal="right" vertical="center"/>
      <protection/>
    </xf>
    <xf numFmtId="180" fontId="4" fillId="0" borderId="10" xfId="78" applyNumberFormat="1" applyFont="1" applyBorder="1" applyAlignment="1">
      <alignment horizontal="right" vertical="center"/>
    </xf>
    <xf numFmtId="180" fontId="5" fillId="34" borderId="10" xfId="78" applyNumberFormat="1" applyFont="1" applyFill="1" applyBorder="1" applyAlignment="1">
      <alignment horizontal="right" vertical="center"/>
    </xf>
    <xf numFmtId="180" fontId="5" fillId="34" borderId="10" xfId="65" applyNumberFormat="1" applyFont="1" applyFill="1" applyBorder="1" applyAlignment="1">
      <alignment horizontal="right" vertical="center"/>
      <protection/>
    </xf>
    <xf numFmtId="180" fontId="4" fillId="0" borderId="10" xfId="65" applyNumberFormat="1" applyFont="1" applyFill="1" applyBorder="1" applyAlignment="1">
      <alignment horizontal="right" vertical="center"/>
      <protection/>
    </xf>
    <xf numFmtId="180" fontId="4" fillId="34" borderId="10" xfId="78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0" fontId="2" fillId="36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 horizontal="center" vertical="center" wrapText="1"/>
    </xf>
    <xf numFmtId="181" fontId="10" fillId="0" borderId="10" xfId="0" applyNumberFormat="1" applyFont="1" applyFill="1" applyBorder="1" applyAlignment="1" applyProtection="1">
      <alignment vertical="center" wrapText="1"/>
      <protection locked="0"/>
    </xf>
    <xf numFmtId="188" fontId="5" fillId="0" borderId="0" xfId="63" applyNumberFormat="1" applyFont="1" applyAlignment="1">
      <alignment horizontal="center"/>
      <protection/>
    </xf>
    <xf numFmtId="215" fontId="3" fillId="0" borderId="0" xfId="62" applyNumberFormat="1" applyFont="1">
      <alignment/>
      <protection/>
    </xf>
    <xf numFmtId="180" fontId="5" fillId="36" borderId="10" xfId="62" applyNumberFormat="1" applyFont="1" applyFill="1" applyBorder="1">
      <alignment/>
      <protection/>
    </xf>
    <xf numFmtId="0" fontId="10" fillId="34" borderId="0" xfId="0" applyFont="1" applyFill="1" applyBorder="1" applyAlignment="1">
      <alignment horizontal="center" vertical="center" wrapText="1"/>
    </xf>
    <xf numFmtId="180" fontId="13" fillId="34" borderId="0" xfId="0" applyNumberFormat="1" applyFont="1" applyFill="1" applyAlignment="1">
      <alignment/>
    </xf>
    <xf numFmtId="181" fontId="13" fillId="34" borderId="0" xfId="0" applyNumberFormat="1" applyFont="1" applyFill="1" applyAlignment="1">
      <alignment/>
    </xf>
    <xf numFmtId="0" fontId="10" fillId="34" borderId="14" xfId="0" applyFont="1" applyFill="1" applyBorder="1" applyAlignment="1">
      <alignment horizontal="left" vertical="center" wrapText="1"/>
    </xf>
    <xf numFmtId="0" fontId="10" fillId="34" borderId="15" xfId="0" applyFont="1" applyFill="1" applyBorder="1" applyAlignment="1">
      <alignment horizontal="left" vertical="center" wrapText="1"/>
    </xf>
    <xf numFmtId="0" fontId="10" fillId="34" borderId="16" xfId="0" applyFont="1" applyFill="1" applyBorder="1" applyAlignment="1">
      <alignment vertical="center" wrapText="1"/>
    </xf>
    <xf numFmtId="0" fontId="10" fillId="34" borderId="0" xfId="0" applyFont="1" applyFill="1" applyBorder="1" applyAlignment="1">
      <alignment vertical="center" wrapText="1"/>
    </xf>
    <xf numFmtId="181" fontId="15" fillId="0" borderId="10" xfId="0" applyNumberFormat="1" applyFont="1" applyFill="1" applyBorder="1" applyAlignment="1">
      <alignment vertical="center" wrapText="1"/>
    </xf>
    <xf numFmtId="184" fontId="13" fillId="34" borderId="0" xfId="0" applyNumberFormat="1" applyFont="1" applyFill="1" applyAlignment="1">
      <alignment/>
    </xf>
    <xf numFmtId="180" fontId="17" fillId="36" borderId="10" xfId="0" applyNumberFormat="1" applyFont="1" applyFill="1" applyBorder="1" applyAlignment="1">
      <alignment horizontal="center" vertical="center" wrapText="1"/>
    </xf>
    <xf numFmtId="190" fontId="3" fillId="0" borderId="0" xfId="62" applyNumberFormat="1" applyFont="1">
      <alignment/>
      <protection/>
    </xf>
    <xf numFmtId="1" fontId="5" fillId="0" borderId="0" xfId="62" applyNumberFormat="1" applyFont="1">
      <alignment/>
      <protection/>
    </xf>
    <xf numFmtId="0" fontId="10" fillId="34" borderId="11" xfId="0" applyFont="1" applyFill="1" applyBorder="1" applyAlignment="1">
      <alignment vertical="center" wrapText="1"/>
    </xf>
    <xf numFmtId="0" fontId="10" fillId="34" borderId="17" xfId="0" applyFont="1" applyFill="1" applyBorder="1" applyAlignment="1">
      <alignment vertical="center" wrapText="1"/>
    </xf>
    <xf numFmtId="0" fontId="10" fillId="34" borderId="13" xfId="0" applyFont="1" applyFill="1" applyBorder="1" applyAlignment="1">
      <alignment vertical="center" wrapText="1"/>
    </xf>
    <xf numFmtId="180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180" fontId="5" fillId="33" borderId="10" xfId="55" applyNumberFormat="1" applyFont="1" applyFill="1" applyBorder="1" applyAlignment="1">
      <alignment horizontal="right" vertical="center" shrinkToFit="1"/>
      <protection/>
    </xf>
    <xf numFmtId="180" fontId="5" fillId="33" borderId="10" xfId="56" applyNumberFormat="1" applyFont="1" applyFill="1" applyBorder="1" applyAlignment="1">
      <alignment horizontal="right" vertical="center" shrinkToFit="1"/>
      <protection/>
    </xf>
    <xf numFmtId="180" fontId="5" fillId="33" borderId="10" xfId="57" applyNumberFormat="1" applyFont="1" applyFill="1" applyBorder="1" applyAlignment="1">
      <alignment horizontal="right" vertical="center" shrinkToFit="1"/>
      <protection/>
    </xf>
    <xf numFmtId="180" fontId="4" fillId="0" borderId="10" xfId="0" applyNumberFormat="1" applyFont="1" applyBorder="1" applyAlignment="1">
      <alignment horizontal="right" vertical="center"/>
    </xf>
    <xf numFmtId="180" fontId="4" fillId="0" borderId="12" xfId="65" applyNumberFormat="1" applyFont="1" applyBorder="1" applyAlignment="1">
      <alignment horizontal="right" vertical="center"/>
      <protection/>
    </xf>
    <xf numFmtId="188" fontId="5" fillId="0" borderId="0" xfId="63" applyNumberFormat="1" applyFont="1" applyAlignment="1">
      <alignment horizontal="right" vertical="center"/>
      <protection/>
    </xf>
    <xf numFmtId="180" fontId="5" fillId="0" borderId="0" xfId="63" applyNumberFormat="1" applyFont="1" applyAlignment="1">
      <alignment horizontal="right" vertical="center"/>
      <protection/>
    </xf>
    <xf numFmtId="187" fontId="5" fillId="0" borderId="0" xfId="62" applyNumberFormat="1" applyFont="1">
      <alignment/>
      <protection/>
    </xf>
    <xf numFmtId="184" fontId="13" fillId="36" borderId="0" xfId="0" applyNumberFormat="1" applyFont="1" applyFill="1" applyAlignment="1">
      <alignment/>
    </xf>
    <xf numFmtId="182" fontId="13" fillId="36" borderId="0" xfId="0" applyNumberFormat="1" applyFont="1" applyFill="1" applyAlignment="1">
      <alignment/>
    </xf>
    <xf numFmtId="180" fontId="13" fillId="34" borderId="0" xfId="43" applyNumberFormat="1" applyFont="1" applyFill="1" applyAlignment="1">
      <alignment/>
    </xf>
    <xf numFmtId="183" fontId="13" fillId="36" borderId="0" xfId="0" applyNumberFormat="1" applyFont="1" applyFill="1" applyAlignment="1">
      <alignment/>
    </xf>
    <xf numFmtId="181" fontId="15" fillId="36" borderId="10" xfId="0" applyNumberFormat="1" applyFont="1" applyFill="1" applyBorder="1" applyAlignment="1">
      <alignment vertical="center" wrapText="1"/>
    </xf>
    <xf numFmtId="181" fontId="13" fillId="36" borderId="0" xfId="0" applyNumberFormat="1" applyFont="1" applyFill="1" applyAlignment="1">
      <alignment/>
    </xf>
    <xf numFmtId="49" fontId="5" fillId="0" borderId="11" xfId="63" applyNumberFormat="1" applyFont="1" applyBorder="1" applyAlignment="1">
      <alignment horizontal="center"/>
      <protection/>
    </xf>
    <xf numFmtId="188" fontId="5" fillId="0" borderId="0" xfId="63" applyNumberFormat="1" applyFont="1" applyAlignment="1">
      <alignment horizontal="right"/>
      <protection/>
    </xf>
    <xf numFmtId="188" fontId="3" fillId="0" borderId="0" xfId="62" applyNumberFormat="1" applyFont="1">
      <alignment/>
      <protection/>
    </xf>
    <xf numFmtId="182" fontId="15" fillId="34" borderId="10" xfId="0" applyNumberFormat="1" applyFont="1" applyFill="1" applyBorder="1" applyAlignment="1">
      <alignment vertical="center" wrapText="1"/>
    </xf>
    <xf numFmtId="182" fontId="60" fillId="36" borderId="0" xfId="0" applyNumberFormat="1" applyFont="1" applyFill="1" applyAlignment="1">
      <alignment/>
    </xf>
    <xf numFmtId="184" fontId="60" fillId="36" borderId="0" xfId="0" applyNumberFormat="1" applyFont="1" applyFill="1" applyAlignment="1">
      <alignment/>
    </xf>
    <xf numFmtId="184" fontId="61" fillId="34" borderId="0" xfId="0" applyNumberFormat="1" applyFont="1" applyFill="1" applyAlignment="1">
      <alignment/>
    </xf>
    <xf numFmtId="182" fontId="15" fillId="36" borderId="10" xfId="0" applyNumberFormat="1" applyFont="1" applyFill="1" applyBorder="1" applyAlignment="1">
      <alignment vertical="center" wrapText="1"/>
    </xf>
    <xf numFmtId="181" fontId="4" fillId="0" borderId="10" xfId="43" applyNumberFormat="1" applyFont="1" applyBorder="1" applyAlignment="1">
      <alignment horizontal="right" vertical="center"/>
    </xf>
    <xf numFmtId="213" fontId="4" fillId="0" borderId="0" xfId="63" applyNumberFormat="1" applyFont="1">
      <alignment/>
      <protection/>
    </xf>
    <xf numFmtId="18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left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10" fillId="34" borderId="18" xfId="0" applyNumberFormat="1" applyFont="1" applyFill="1" applyBorder="1" applyAlignment="1">
      <alignment horizontal="center" vertical="center" wrapText="1"/>
    </xf>
    <xf numFmtId="49" fontId="10" fillId="34" borderId="19" xfId="0" applyNumberFormat="1" applyFont="1" applyFill="1" applyBorder="1" applyAlignment="1">
      <alignment horizontal="center" vertical="center" wrapText="1"/>
    </xf>
    <xf numFmtId="49" fontId="10" fillId="34" borderId="20" xfId="0" applyNumberFormat="1" applyFont="1" applyFill="1" applyBorder="1" applyAlignment="1">
      <alignment horizontal="center" vertical="center" wrapText="1"/>
    </xf>
    <xf numFmtId="49" fontId="10" fillId="34" borderId="21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49" fontId="10" fillId="34" borderId="15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0" fontId="9" fillId="34" borderId="0" xfId="0" applyFont="1" applyFill="1" applyAlignment="1" applyProtection="1">
      <alignment horizontal="center" vertical="center" wrapText="1"/>
      <protection locked="0"/>
    </xf>
    <xf numFmtId="49" fontId="10" fillId="34" borderId="11" xfId="0" applyNumberFormat="1" applyFont="1" applyFill="1" applyBorder="1" applyAlignment="1">
      <alignment horizontal="center" vertical="center" wrapText="1"/>
    </xf>
    <xf numFmtId="49" fontId="10" fillId="34" borderId="17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14" fillId="34" borderId="11" xfId="64" applyFont="1" applyFill="1" applyBorder="1" applyAlignment="1">
      <alignment horizontal="center" vertical="center" wrapText="1"/>
      <protection/>
    </xf>
    <xf numFmtId="0" fontId="14" fillId="34" borderId="13" xfId="64" applyFont="1" applyFill="1" applyBorder="1" applyAlignment="1">
      <alignment horizontal="center" vertical="center" wrapText="1"/>
      <protection/>
    </xf>
    <xf numFmtId="0" fontId="10" fillId="34" borderId="21" xfId="0" applyFont="1" applyFill="1" applyBorder="1" applyAlignment="1">
      <alignment horizontal="left" vertical="center" wrapText="1"/>
    </xf>
    <xf numFmtId="0" fontId="10" fillId="34" borderId="14" xfId="0" applyFont="1" applyFill="1" applyBorder="1" applyAlignment="1">
      <alignment horizontal="left" vertical="center" wrapText="1"/>
    </xf>
    <xf numFmtId="0" fontId="10" fillId="34" borderId="15" xfId="0" applyFont="1" applyFill="1" applyBorder="1" applyAlignment="1">
      <alignment horizontal="left" vertical="center" wrapText="1"/>
    </xf>
    <xf numFmtId="0" fontId="4" fillId="0" borderId="0" xfId="65" applyFont="1" applyAlignment="1">
      <alignment horizontal="center"/>
      <protection/>
    </xf>
    <xf numFmtId="0" fontId="2" fillId="0" borderId="0" xfId="65" applyFont="1" applyAlignment="1">
      <alignment horizontal="center" vertical="center" wrapText="1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_Алек 2" xfId="59"/>
    <cellStyle name="Обычный_Анализ Александр на 1.03.08" xfId="60"/>
    <cellStyle name="Обычный_Анализ Кадикас. на 1.03.08" xfId="61"/>
    <cellStyle name="Обычный_Анализ Моргаш. на 1.03.08" xfId="62"/>
    <cellStyle name="Обычный_Анализ район на 1.03.08" xfId="63"/>
    <cellStyle name="Обычный_Лист1 2" xfId="64"/>
    <cellStyle name="Обычный_Лист3 2" xfId="65"/>
    <cellStyle name="Followed Hyperlink" xfId="66"/>
    <cellStyle name="Плохой" xfId="67"/>
    <cellStyle name="Пояснение" xfId="68"/>
    <cellStyle name="Примечание" xfId="69"/>
    <cellStyle name="Примечание 2" xfId="70"/>
    <cellStyle name="Примечание 3" xfId="71"/>
    <cellStyle name="Примечание 4" xfId="72"/>
    <cellStyle name="Примечание 5" xfId="73"/>
    <cellStyle name="Примечание 6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&#1099;\&#1045;&#1078;&#1077;&#1084;&#1077;&#1089;&#1103;&#1095;&#1085;&#1099;&#1077;\&#1040;&#1085;&#1072;&#1083;&#1080;&#1079;\&#1050;&#1086;&#1087;&#1080;&#1103;%20&#1040;&#1085;&#1072;&#1083;&#1080;&#1079;%20&#1085;&#1072;%2001%2002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правка"/>
      <sheetName val="район"/>
      <sheetName val="александ"/>
      <sheetName val="б.сундырь"/>
      <sheetName val="ильинка"/>
      <sheetName val="кадикасы"/>
      <sheetName val="моргауши"/>
      <sheetName val="москак"/>
      <sheetName val="оринино"/>
      <sheetName val="сятра"/>
      <sheetName val="торай"/>
      <sheetName val="хорной"/>
      <sheetName val="чуманкас"/>
      <sheetName val="шатьма"/>
      <sheetName val="юнга"/>
      <sheetName val="юськасы"/>
      <sheetName val="ярабай"/>
      <sheetName val="ярославка"/>
    </sheetNames>
    <sheetDataSet>
      <sheetData sheetId="2">
        <row r="48">
          <cell r="C48">
            <v>0</v>
          </cell>
          <cell r="D48">
            <v>0</v>
          </cell>
        </row>
      </sheetData>
      <sheetData sheetId="7">
        <row r="57">
          <cell r="D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="50" zoomScaleNormal="80" zoomScaleSheetLayoutView="50" zoomScalePageLayoutView="0" workbookViewId="0" topLeftCell="A1">
      <pane ySplit="4" topLeftCell="A5" activePane="bottomLeft" state="frozen"/>
      <selection pane="topLeft" activeCell="A1" sqref="A1"/>
      <selection pane="bottomLeft" activeCell="F19" sqref="F19"/>
    </sheetView>
  </sheetViews>
  <sheetFormatPr defaultColWidth="9.140625" defaultRowHeight="12.75"/>
  <cols>
    <col min="1" max="1" width="41.28125" style="145" customWidth="1"/>
    <col min="2" max="2" width="11.140625" style="146" customWidth="1"/>
    <col min="3" max="3" width="15.421875" style="142" customWidth="1"/>
    <col min="4" max="4" width="14.7109375" style="142" customWidth="1"/>
    <col min="5" max="5" width="12.00390625" style="142" customWidth="1"/>
    <col min="6" max="6" width="15.7109375" style="142" customWidth="1"/>
    <col min="7" max="7" width="14.8515625" style="142" customWidth="1"/>
    <col min="8" max="8" width="11.00390625" style="142" customWidth="1"/>
    <col min="9" max="9" width="15.8515625" style="142" customWidth="1"/>
    <col min="10" max="10" width="14.57421875" style="142" customWidth="1"/>
    <col min="11" max="11" width="8.28125" style="142" customWidth="1"/>
    <col min="12" max="12" width="19.140625" style="142" customWidth="1"/>
    <col min="13" max="16384" width="9.140625" style="142" customWidth="1"/>
  </cols>
  <sheetData>
    <row r="1" spans="1:11" ht="26.25" customHeight="1">
      <c r="A1" s="245" t="s">
        <v>312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23.25" customHeight="1">
      <c r="A2" s="246" t="s">
        <v>226</v>
      </c>
      <c r="B2" s="247" t="s">
        <v>227</v>
      </c>
      <c r="C2" s="248" t="s">
        <v>228</v>
      </c>
      <c r="D2" s="248"/>
      <c r="E2" s="248"/>
      <c r="F2" s="248" t="s">
        <v>229</v>
      </c>
      <c r="G2" s="248"/>
      <c r="H2" s="248"/>
      <c r="I2" s="248" t="s">
        <v>230</v>
      </c>
      <c r="J2" s="248"/>
      <c r="K2" s="248"/>
    </row>
    <row r="3" spans="1:11" ht="24" customHeight="1">
      <c r="A3" s="246"/>
      <c r="B3" s="247"/>
      <c r="C3" s="191" t="s">
        <v>273</v>
      </c>
      <c r="D3" s="191" t="s">
        <v>231</v>
      </c>
      <c r="E3" s="191" t="s">
        <v>232</v>
      </c>
      <c r="F3" s="191" t="s">
        <v>273</v>
      </c>
      <c r="G3" s="191" t="s">
        <v>231</v>
      </c>
      <c r="H3" s="191" t="s">
        <v>232</v>
      </c>
      <c r="I3" s="191" t="s">
        <v>273</v>
      </c>
      <c r="J3" s="191" t="s">
        <v>231</v>
      </c>
      <c r="K3" s="191" t="s">
        <v>232</v>
      </c>
    </row>
    <row r="4" spans="1:11" s="143" customFormat="1" ht="30.75" customHeight="1">
      <c r="A4" s="192" t="s">
        <v>5</v>
      </c>
      <c r="B4" s="189"/>
      <c r="C4" s="194">
        <f>SUM(C5:C11)</f>
        <v>90009.47</v>
      </c>
      <c r="D4" s="194">
        <f>SUM(D5:D11)</f>
        <v>81661.44146</v>
      </c>
      <c r="E4" s="194">
        <f>D4/C4*100</f>
        <v>90.72538862855208</v>
      </c>
      <c r="F4" s="194">
        <f>SUM(F5:F11)</f>
        <v>73698.37</v>
      </c>
      <c r="G4" s="194">
        <f>SUM(G5:G11)</f>
        <v>67839.66114000001</v>
      </c>
      <c r="H4" s="194">
        <f>G4/F4*100</f>
        <v>92.05042274340668</v>
      </c>
      <c r="I4" s="194">
        <f>I5+I6+I7+I8+I9+I10+I11</f>
        <v>16311.100000000002</v>
      </c>
      <c r="J4" s="194">
        <f>J5+J6+J7+J8+J9+J10+J11</f>
        <v>13821.780319999998</v>
      </c>
      <c r="K4" s="194">
        <f>J4/I4*100</f>
        <v>84.73849292812868</v>
      </c>
    </row>
    <row r="5" spans="1:11" ht="19.5" customHeight="1">
      <c r="A5" s="193" t="s">
        <v>233</v>
      </c>
      <c r="B5" s="190">
        <v>10102</v>
      </c>
      <c r="C5" s="211">
        <f aca="true" t="shared" si="0" ref="C5:D20">F5+I5</f>
        <v>73348.67</v>
      </c>
      <c r="D5" s="211">
        <f t="shared" si="0"/>
        <v>66593.50026</v>
      </c>
      <c r="E5" s="194">
        <f aca="true" t="shared" si="1" ref="E5:E10">D5/C5*100</f>
        <v>90.79033097668983</v>
      </c>
      <c r="F5" s="211">
        <f>Район!C6</f>
        <v>62758.37</v>
      </c>
      <c r="G5" s="211">
        <f>Район!D6</f>
        <v>57476.43909</v>
      </c>
      <c r="H5" s="163">
        <f aca="true" t="shared" si="2" ref="H5:H38">G5/F5*100</f>
        <v>91.58370284314266</v>
      </c>
      <c r="I5" s="211">
        <f>Справка!I30</f>
        <v>10590.300000000001</v>
      </c>
      <c r="J5" s="211">
        <f>Справка!J30</f>
        <v>9117.061169999999</v>
      </c>
      <c r="K5" s="163">
        <f aca="true" t="shared" si="3" ref="K5:K10">J5/I5*100</f>
        <v>86.08879040253815</v>
      </c>
    </row>
    <row r="6" spans="1:11" ht="19.5" customHeight="1">
      <c r="A6" s="193" t="s">
        <v>234</v>
      </c>
      <c r="B6" s="190">
        <v>10500</v>
      </c>
      <c r="C6" s="211">
        <f t="shared" si="0"/>
        <v>8540</v>
      </c>
      <c r="D6" s="211">
        <f t="shared" si="0"/>
        <v>8862.048490000001</v>
      </c>
      <c r="E6" s="194">
        <f t="shared" si="1"/>
        <v>103.77105960187353</v>
      </c>
      <c r="F6" s="211">
        <f>Район!C7</f>
        <v>8370</v>
      </c>
      <c r="G6" s="211">
        <f>Район!D7</f>
        <v>8690.89535</v>
      </c>
      <c r="H6" s="163">
        <f t="shared" si="2"/>
        <v>103.8338751493429</v>
      </c>
      <c r="I6" s="211">
        <f>Справка!L30</f>
        <v>170</v>
      </c>
      <c r="J6" s="211">
        <f>Справка!M30</f>
        <v>171.15313999999998</v>
      </c>
      <c r="K6" s="163">
        <f t="shared" si="3"/>
        <v>100.67831764705882</v>
      </c>
    </row>
    <row r="7" spans="1:11" ht="19.5" customHeight="1">
      <c r="A7" s="193" t="s">
        <v>235</v>
      </c>
      <c r="B7" s="190">
        <v>10601</v>
      </c>
      <c r="C7" s="211">
        <f t="shared" si="0"/>
        <v>420.00000000000006</v>
      </c>
      <c r="D7" s="211">
        <f t="shared" si="0"/>
        <v>176.2988</v>
      </c>
      <c r="E7" s="194">
        <f t="shared" si="1"/>
        <v>41.97590476190476</v>
      </c>
      <c r="F7" s="211">
        <v>0</v>
      </c>
      <c r="G7" s="211">
        <v>0</v>
      </c>
      <c r="H7" s="163">
        <v>0</v>
      </c>
      <c r="I7" s="211">
        <f>Справка!O30</f>
        <v>420.00000000000006</v>
      </c>
      <c r="J7" s="211">
        <f>Справка!P30</f>
        <v>176.2988</v>
      </c>
      <c r="K7" s="163">
        <f t="shared" si="3"/>
        <v>41.97590476190476</v>
      </c>
    </row>
    <row r="8" spans="1:11" ht="19.5" customHeight="1">
      <c r="A8" s="193" t="s">
        <v>236</v>
      </c>
      <c r="B8" s="190">
        <v>10606</v>
      </c>
      <c r="C8" s="211">
        <f t="shared" si="0"/>
        <v>4930.8</v>
      </c>
      <c r="D8" s="211">
        <f t="shared" si="0"/>
        <v>4137.23967</v>
      </c>
      <c r="E8" s="194">
        <f t="shared" si="1"/>
        <v>83.90605317595522</v>
      </c>
      <c r="F8" s="211">
        <v>0</v>
      </c>
      <c r="G8" s="211">
        <v>0</v>
      </c>
      <c r="H8" s="163">
        <v>0</v>
      </c>
      <c r="I8" s="211">
        <f>Справка!R30</f>
        <v>4930.8</v>
      </c>
      <c r="J8" s="211">
        <f>Справка!S30</f>
        <v>4137.23967</v>
      </c>
      <c r="K8" s="163">
        <f t="shared" si="3"/>
        <v>83.90605317595522</v>
      </c>
    </row>
    <row r="9" spans="1:11" ht="33.75" customHeight="1">
      <c r="A9" s="193" t="s">
        <v>237</v>
      </c>
      <c r="B9" s="190">
        <v>10701</v>
      </c>
      <c r="C9" s="211">
        <f t="shared" si="0"/>
        <v>70</v>
      </c>
      <c r="D9" s="211">
        <f t="shared" si="0"/>
        <v>55.62381</v>
      </c>
      <c r="E9" s="194">
        <f t="shared" si="1"/>
        <v>79.46258571428572</v>
      </c>
      <c r="F9" s="211">
        <f>Район!C13</f>
        <v>70</v>
      </c>
      <c r="G9" s="211">
        <f>Район!D13</f>
        <v>55.62381</v>
      </c>
      <c r="H9" s="163">
        <f t="shared" si="2"/>
        <v>79.46258571428572</v>
      </c>
      <c r="I9" s="211">
        <v>0</v>
      </c>
      <c r="J9" s="211">
        <v>0</v>
      </c>
      <c r="K9" s="163">
        <v>0</v>
      </c>
    </row>
    <row r="10" spans="1:11" ht="19.5" customHeight="1">
      <c r="A10" s="193" t="s">
        <v>238</v>
      </c>
      <c r="B10" s="190">
        <v>10800</v>
      </c>
      <c r="C10" s="211">
        <f t="shared" si="0"/>
        <v>2700</v>
      </c>
      <c r="D10" s="211">
        <f t="shared" si="0"/>
        <v>1803.15924</v>
      </c>
      <c r="E10" s="194">
        <f t="shared" si="1"/>
        <v>66.78367555555556</v>
      </c>
      <c r="F10" s="211">
        <f>Район!C15</f>
        <v>2500</v>
      </c>
      <c r="G10" s="211">
        <f>Район!D15</f>
        <v>1602.086</v>
      </c>
      <c r="H10" s="163">
        <f t="shared" si="2"/>
        <v>64.08344</v>
      </c>
      <c r="I10" s="211">
        <f>Справка!U30</f>
        <v>199.99999999999997</v>
      </c>
      <c r="J10" s="211">
        <f>Справка!V30</f>
        <v>201.07324</v>
      </c>
      <c r="K10" s="163">
        <f t="shared" si="3"/>
        <v>100.53662000000001</v>
      </c>
    </row>
    <row r="11" spans="1:11" ht="19.5" customHeight="1">
      <c r="A11" s="193" t="s">
        <v>239</v>
      </c>
      <c r="B11" s="190">
        <v>10900</v>
      </c>
      <c r="C11" s="211">
        <f t="shared" si="0"/>
        <v>0</v>
      </c>
      <c r="D11" s="211">
        <f t="shared" si="0"/>
        <v>33.57119</v>
      </c>
      <c r="E11" s="194"/>
      <c r="F11" s="211">
        <f>Район!C19</f>
        <v>0</v>
      </c>
      <c r="G11" s="211">
        <f>Район!D19</f>
        <v>14.61689</v>
      </c>
      <c r="H11" s="163"/>
      <c r="I11" s="211">
        <v>0</v>
      </c>
      <c r="J11" s="211">
        <f>Справка!AH30</f>
        <v>18.9543</v>
      </c>
      <c r="K11" s="163"/>
    </row>
    <row r="12" spans="1:11" s="143" customFormat="1" ht="27" customHeight="1">
      <c r="A12" s="192" t="s">
        <v>20</v>
      </c>
      <c r="B12" s="189"/>
      <c r="C12" s="194">
        <f>SUM(C13:C19)</f>
        <v>12781.599999999999</v>
      </c>
      <c r="D12" s="194">
        <f>D13+D14+D15+D16+D17+D18</f>
        <v>13924.367949999998</v>
      </c>
      <c r="E12" s="194">
        <f aca="true" t="shared" si="4" ref="E12:E37">D12/C12*100</f>
        <v>108.94072690429992</v>
      </c>
      <c r="F12" s="194">
        <f>F13+F14+F15+F16+F17+F18</f>
        <v>8985.6</v>
      </c>
      <c r="G12" s="194">
        <f>G13+G14+G15+G16+G17+G18</f>
        <v>8791.98166</v>
      </c>
      <c r="H12" s="194">
        <f t="shared" si="2"/>
        <v>97.84523749109685</v>
      </c>
      <c r="I12" s="195">
        <f>I13+I14+I15+I16+I18+I19</f>
        <v>3796</v>
      </c>
      <c r="J12" s="195">
        <f>J13+J14+J15+J16+J17+J18+J19</f>
        <v>5132.386290000001</v>
      </c>
      <c r="K12" s="194">
        <f>J12/I12*100</f>
        <v>135.20511828240257</v>
      </c>
    </row>
    <row r="13" spans="1:11" ht="52.5" customHeight="1">
      <c r="A13" s="193" t="s">
        <v>240</v>
      </c>
      <c r="B13" s="190">
        <v>11100</v>
      </c>
      <c r="C13" s="211">
        <f aca="true" t="shared" si="5" ref="C13:C20">F13+I13</f>
        <v>5461.9</v>
      </c>
      <c r="D13" s="211">
        <f t="shared" si="0"/>
        <v>6090.9702</v>
      </c>
      <c r="E13" s="211">
        <f t="shared" si="4"/>
        <v>111.51742433951554</v>
      </c>
      <c r="F13" s="211">
        <f>Район!C21+Район!C22+Район!C23+Район!C24</f>
        <v>3102.9</v>
      </c>
      <c r="G13" s="211">
        <f>Район!D21+Район!D22+Район!D23+Район!D24</f>
        <v>3210.5063999999998</v>
      </c>
      <c r="H13" s="211">
        <f t="shared" si="2"/>
        <v>103.46793000096683</v>
      </c>
      <c r="I13" s="211">
        <f>Справка!X30+Справка!AD30</f>
        <v>2359</v>
      </c>
      <c r="J13" s="211">
        <f>Справка!Y30+Справка!AE30</f>
        <v>2880.4638</v>
      </c>
      <c r="K13" s="163">
        <f>J13/I13*100</f>
        <v>122.10529037727851</v>
      </c>
    </row>
    <row r="14" spans="1:11" ht="33" customHeight="1">
      <c r="A14" s="193" t="s">
        <v>241</v>
      </c>
      <c r="B14" s="190">
        <v>11200</v>
      </c>
      <c r="C14" s="211">
        <f t="shared" si="5"/>
        <v>670</v>
      </c>
      <c r="D14" s="211">
        <f t="shared" si="0"/>
        <v>597.53742</v>
      </c>
      <c r="E14" s="211">
        <f t="shared" si="4"/>
        <v>89.18468955223881</v>
      </c>
      <c r="F14" s="211">
        <f>Район!C25</f>
        <v>670</v>
      </c>
      <c r="G14" s="211">
        <f>Район!D25</f>
        <v>597.53742</v>
      </c>
      <c r="H14" s="211">
        <f t="shared" si="2"/>
        <v>89.18468955223881</v>
      </c>
      <c r="I14" s="211">
        <v>0</v>
      </c>
      <c r="J14" s="211">
        <v>0</v>
      </c>
      <c r="K14" s="163">
        <v>0</v>
      </c>
    </row>
    <row r="15" spans="1:11" ht="33" customHeight="1">
      <c r="A15" s="193" t="s">
        <v>242</v>
      </c>
      <c r="B15" s="190">
        <v>11300</v>
      </c>
      <c r="C15" s="211">
        <f t="shared" si="5"/>
        <v>20</v>
      </c>
      <c r="D15" s="211">
        <f>G15+J15</f>
        <v>173.73147</v>
      </c>
      <c r="E15" s="211">
        <f>D15/C15*100</f>
        <v>868.65735</v>
      </c>
      <c r="F15" s="211">
        <f>Район!C26</f>
        <v>0</v>
      </c>
      <c r="G15" s="211">
        <f>Район!D26</f>
        <v>0</v>
      </c>
      <c r="H15" s="211" t="e">
        <f t="shared" si="2"/>
        <v>#DIV/0!</v>
      </c>
      <c r="I15" s="211">
        <f>Справка!AM30</f>
        <v>20</v>
      </c>
      <c r="J15" s="211">
        <f>Справка!AN30</f>
        <v>173.73147</v>
      </c>
      <c r="K15" s="163">
        <f>J15/I15*100</f>
        <v>868.65735</v>
      </c>
    </row>
    <row r="16" spans="1:11" ht="33" customHeight="1">
      <c r="A16" s="193" t="s">
        <v>243</v>
      </c>
      <c r="B16" s="190">
        <v>11400</v>
      </c>
      <c r="C16" s="211">
        <f t="shared" si="5"/>
        <v>4279.7</v>
      </c>
      <c r="D16" s="211">
        <f t="shared" si="0"/>
        <v>4437.55493</v>
      </c>
      <c r="E16" s="211">
        <f t="shared" si="4"/>
        <v>103.68845783582962</v>
      </c>
      <c r="F16" s="211">
        <f>Район!C27+Район!C28</f>
        <v>2862.7</v>
      </c>
      <c r="G16" s="211">
        <f>Район!D27+Район!D28</f>
        <v>2440.05791</v>
      </c>
      <c r="H16" s="211">
        <f t="shared" si="2"/>
        <v>85.2362423586125</v>
      </c>
      <c r="I16" s="211">
        <f>Справка!AJ30</f>
        <v>1417</v>
      </c>
      <c r="J16" s="211">
        <f>Справка!AK30</f>
        <v>1997.4970200000002</v>
      </c>
      <c r="K16" s="163">
        <f>J16/I16*100</f>
        <v>140.96662103034583</v>
      </c>
    </row>
    <row r="17" spans="1:11" ht="22.5" customHeight="1">
      <c r="A17" s="193" t="s">
        <v>290</v>
      </c>
      <c r="B17" s="190">
        <v>11600</v>
      </c>
      <c r="C17" s="211">
        <f t="shared" si="5"/>
        <v>2335</v>
      </c>
      <c r="D17" s="211">
        <f t="shared" si="0"/>
        <v>2527.92595</v>
      </c>
      <c r="E17" s="211">
        <f t="shared" si="4"/>
        <v>108.26235331905781</v>
      </c>
      <c r="F17" s="211">
        <f>Район!C29</f>
        <v>2335</v>
      </c>
      <c r="G17" s="211">
        <f>Район!D29</f>
        <v>2447.23195</v>
      </c>
      <c r="H17" s="211">
        <f t="shared" si="2"/>
        <v>104.80650749464668</v>
      </c>
      <c r="I17" s="211">
        <v>0</v>
      </c>
      <c r="J17" s="211">
        <f>Справка!AQ30</f>
        <v>80.694</v>
      </c>
      <c r="K17" s="163">
        <v>0</v>
      </c>
    </row>
    <row r="18" spans="1:11" ht="33.75" customHeight="1">
      <c r="A18" s="193" t="s">
        <v>244</v>
      </c>
      <c r="B18" s="190">
        <v>11700</v>
      </c>
      <c r="C18" s="211">
        <f t="shared" si="5"/>
        <v>15</v>
      </c>
      <c r="D18" s="211">
        <f>G18+J18</f>
        <v>96.64798</v>
      </c>
      <c r="E18" s="211">
        <f>D18/C18*100</f>
        <v>644.3198666666666</v>
      </c>
      <c r="F18" s="211">
        <f>Район!C42+Район!C43</f>
        <v>15</v>
      </c>
      <c r="G18" s="211">
        <f>Район!D42+Район!D43</f>
        <v>96.64798</v>
      </c>
      <c r="H18" s="211">
        <f>G18/F18*100</f>
        <v>644.3198666666666</v>
      </c>
      <c r="I18" s="211">
        <f>Справка!AS30</f>
        <v>0</v>
      </c>
      <c r="J18" s="211">
        <f>Справка!AT30</f>
        <v>0</v>
      </c>
      <c r="K18" s="163"/>
    </row>
    <row r="19" spans="1:11" ht="17.25" customHeight="1">
      <c r="A19" s="193" t="s">
        <v>245</v>
      </c>
      <c r="B19" s="190">
        <v>11900</v>
      </c>
      <c r="C19" s="163">
        <v>0</v>
      </c>
      <c r="D19" s="163">
        <v>0</v>
      </c>
      <c r="E19" s="163"/>
      <c r="F19" s="163">
        <v>0</v>
      </c>
      <c r="G19" s="163">
        <v>0</v>
      </c>
      <c r="H19" s="163"/>
      <c r="I19" s="163">
        <f>Справка!AY30</f>
        <v>0</v>
      </c>
      <c r="J19" s="163">
        <f>Справка!AZ30</f>
        <v>0</v>
      </c>
      <c r="K19" s="163"/>
    </row>
    <row r="20" spans="1:11" ht="15.75" customHeight="1" hidden="1">
      <c r="A20" s="192" t="s">
        <v>246</v>
      </c>
      <c r="B20" s="189">
        <v>30000</v>
      </c>
      <c r="C20" s="194">
        <f t="shared" si="5"/>
        <v>0</v>
      </c>
      <c r="D20" s="194">
        <f t="shared" si="0"/>
        <v>0</v>
      </c>
      <c r="E20" s="194"/>
      <c r="F20" s="194">
        <f>'[1]район'!C48</f>
        <v>0</v>
      </c>
      <c r="G20" s="194">
        <f>'[1]район'!D48</f>
        <v>0</v>
      </c>
      <c r="H20" s="194"/>
      <c r="I20" s="194">
        <v>0</v>
      </c>
      <c r="J20" s="194">
        <v>0</v>
      </c>
      <c r="K20" s="194"/>
    </row>
    <row r="21" spans="1:11" ht="36.75" customHeight="1">
      <c r="A21" s="192" t="s">
        <v>38</v>
      </c>
      <c r="B21" s="189"/>
      <c r="C21" s="195">
        <f>SUM(C4,C12,C20)</f>
        <v>102791.07</v>
      </c>
      <c r="D21" s="195">
        <f>SUM(D4,D12,D20)</f>
        <v>95585.80941</v>
      </c>
      <c r="E21" s="194">
        <f t="shared" si="4"/>
        <v>92.99038273460914</v>
      </c>
      <c r="F21" s="195">
        <f>SUM(F4,F12,F20)</f>
        <v>82683.97</v>
      </c>
      <c r="G21" s="195">
        <f>SUM(G4,G12,G20)</f>
        <v>76631.64280000002</v>
      </c>
      <c r="H21" s="194">
        <f t="shared" si="2"/>
        <v>92.68016859858086</v>
      </c>
      <c r="I21" s="195">
        <f>I4+I12</f>
        <v>20107.100000000002</v>
      </c>
      <c r="J21" s="195">
        <f>J4+J12</f>
        <v>18954.16661</v>
      </c>
      <c r="K21" s="194">
        <f>J21/I21*100</f>
        <v>94.26603841429146</v>
      </c>
    </row>
    <row r="22" spans="1:11" ht="33" customHeight="1">
      <c r="A22" s="192" t="s">
        <v>247</v>
      </c>
      <c r="B22" s="189">
        <v>20000</v>
      </c>
      <c r="C22" s="195">
        <v>314665.834</v>
      </c>
      <c r="D22" s="195">
        <v>269047.27351</v>
      </c>
      <c r="E22" s="195">
        <f t="shared" si="4"/>
        <v>85.50253775247809</v>
      </c>
      <c r="F22" s="195">
        <f>Район!C45</f>
        <v>320162.1936</v>
      </c>
      <c r="G22" s="195">
        <f>Район!D45</f>
        <v>273540.00750999997</v>
      </c>
      <c r="H22" s="194">
        <f t="shared" si="2"/>
        <v>85.43794769589559</v>
      </c>
      <c r="I22" s="195">
        <f>Справка!BB30</f>
        <v>61489.34900000001</v>
      </c>
      <c r="J22" s="195">
        <f>Справка!BC30</f>
        <v>56761.233000000015</v>
      </c>
      <c r="K22" s="194">
        <f aca="true" t="shared" si="6" ref="K22:K38">J22/I22*100</f>
        <v>92.3106748129664</v>
      </c>
    </row>
    <row r="23" spans="1:12" ht="29.25" customHeight="1">
      <c r="A23" s="189" t="s">
        <v>248</v>
      </c>
      <c r="B23" s="189"/>
      <c r="C23" s="195">
        <f>C22+C21</f>
        <v>417456.904</v>
      </c>
      <c r="D23" s="195">
        <f>D22+D21</f>
        <v>364633.08292</v>
      </c>
      <c r="E23" s="195">
        <f t="shared" si="4"/>
        <v>87.34628159844735</v>
      </c>
      <c r="F23" s="195">
        <f>F22+F21</f>
        <v>402846.16359999997</v>
      </c>
      <c r="G23" s="195">
        <f>G22+G21</f>
        <v>350171.65031</v>
      </c>
      <c r="H23" s="194">
        <f t="shared" si="2"/>
        <v>86.92440984933833</v>
      </c>
      <c r="I23" s="195">
        <f>I22+I21</f>
        <v>81596.44900000001</v>
      </c>
      <c r="J23" s="195">
        <f>J22+J21</f>
        <v>75715.39961000002</v>
      </c>
      <c r="K23" s="194">
        <f t="shared" si="6"/>
        <v>92.79251798077637</v>
      </c>
      <c r="L23" s="144"/>
    </row>
    <row r="24" spans="1:11" ht="29.25" customHeight="1">
      <c r="A24" s="189" t="s">
        <v>249</v>
      </c>
      <c r="B24" s="189"/>
      <c r="C24" s="195">
        <f>C25+C26+C27+C28+C29+C30+C31+C32+C33+C34+C38+C35+C36+C37</f>
        <v>439430.59460000007</v>
      </c>
      <c r="D24" s="195">
        <f>D25+D26+D27+D28+D29+D30+D31+D32+D33+D34+D38+D35+D36+D37</f>
        <v>333686.3440599999</v>
      </c>
      <c r="E24" s="195">
        <f t="shared" si="4"/>
        <v>75.93607458391561</v>
      </c>
      <c r="F24" s="195">
        <f>SUM(F25:F38)</f>
        <v>418888.2436</v>
      </c>
      <c r="G24" s="195">
        <f>G25+G26+G27+G28+G29+G30+G31+G32+G33+G34+G35+G36+G37+G38</f>
        <v>334445.78809</v>
      </c>
      <c r="H24" s="194">
        <f t="shared" si="2"/>
        <v>79.84129256426809</v>
      </c>
      <c r="I24" s="194">
        <f>I25+I26+I27+I28+I29+I30+I31+I32+I33+I34+I35+I36+I37+I38</f>
        <v>87528.05900000001</v>
      </c>
      <c r="J24" s="194">
        <f>J25+J26+J27+J28+J29+J30+J31+J32+J33+J34+J35+J36+J37+J38</f>
        <v>60516.52347</v>
      </c>
      <c r="K24" s="194">
        <f t="shared" si="6"/>
        <v>69.13956982640275</v>
      </c>
    </row>
    <row r="25" spans="1:11" ht="30.75" customHeight="1">
      <c r="A25" s="193" t="s">
        <v>250</v>
      </c>
      <c r="B25" s="196" t="s">
        <v>49</v>
      </c>
      <c r="C25" s="211">
        <v>33948.0516</v>
      </c>
      <c r="D25" s="211">
        <v>28791.76537</v>
      </c>
      <c r="E25" s="211">
        <f t="shared" si="4"/>
        <v>84.8112454559837</v>
      </c>
      <c r="F25" s="211">
        <f>Район!C58</f>
        <v>21111.925600000002</v>
      </c>
      <c r="G25" s="211">
        <f>Район!D58</f>
        <v>18153.514</v>
      </c>
      <c r="H25" s="163">
        <f t="shared" si="2"/>
        <v>85.98701200424843</v>
      </c>
      <c r="I25" s="163">
        <f>Справка!CC30</f>
        <v>12837.925999999998</v>
      </c>
      <c r="J25" s="163">
        <f>Справка!CD30</f>
        <v>10639.55137</v>
      </c>
      <c r="K25" s="194">
        <f t="shared" si="6"/>
        <v>82.87593626883346</v>
      </c>
    </row>
    <row r="26" spans="1:11" ht="30.75" customHeight="1">
      <c r="A26" s="193" t="s">
        <v>251</v>
      </c>
      <c r="B26" s="196" t="s">
        <v>56</v>
      </c>
      <c r="C26" s="211">
        <f>I26</f>
        <v>1467.5999999999997</v>
      </c>
      <c r="D26" s="211">
        <v>1177.69592</v>
      </c>
      <c r="E26" s="211">
        <f t="shared" si="4"/>
        <v>80.24638321068413</v>
      </c>
      <c r="F26" s="211">
        <f>Район!C66</f>
        <v>1467.6</v>
      </c>
      <c r="G26" s="211">
        <f>Район!D66</f>
        <v>1467.6</v>
      </c>
      <c r="H26" s="163">
        <f t="shared" si="2"/>
        <v>100</v>
      </c>
      <c r="I26" s="163">
        <f>Справка!CR30</f>
        <v>1467.5999999999997</v>
      </c>
      <c r="J26" s="163">
        <f>Справка!CS30</f>
        <v>1177.6959200000001</v>
      </c>
      <c r="K26" s="194">
        <f t="shared" si="6"/>
        <v>80.24638321068413</v>
      </c>
    </row>
    <row r="27" spans="1:11" ht="33" customHeight="1">
      <c r="A27" s="193" t="s">
        <v>252</v>
      </c>
      <c r="B27" s="196" t="s">
        <v>60</v>
      </c>
      <c r="C27" s="211">
        <f>F27+I27</f>
        <v>2474.5190000000002</v>
      </c>
      <c r="D27" s="211">
        <f>G27+J27</f>
        <v>1935.1808199999998</v>
      </c>
      <c r="E27" s="211">
        <f t="shared" si="4"/>
        <v>78.20432253702637</v>
      </c>
      <c r="F27" s="211">
        <f>Район!C68</f>
        <v>1940.7</v>
      </c>
      <c r="G27" s="211">
        <f>Район!D68</f>
        <v>1631.4625999999998</v>
      </c>
      <c r="H27" s="163">
        <f t="shared" si="2"/>
        <v>84.0656773329211</v>
      </c>
      <c r="I27" s="163">
        <f>Справка!CU30</f>
        <v>533.819</v>
      </c>
      <c r="J27" s="163">
        <f>Справка!CV30</f>
        <v>303.71822000000003</v>
      </c>
      <c r="K27" s="194">
        <f t="shared" si="6"/>
        <v>56.89535591651853</v>
      </c>
    </row>
    <row r="28" spans="1:11" ht="30" customHeight="1">
      <c r="A28" s="193" t="s">
        <v>253</v>
      </c>
      <c r="B28" s="196" t="s">
        <v>66</v>
      </c>
      <c r="C28" s="211">
        <v>58960.45138</v>
      </c>
      <c r="D28" s="211">
        <v>25641.14005</v>
      </c>
      <c r="E28" s="211">
        <f t="shared" si="4"/>
        <v>43.488710567602176</v>
      </c>
      <c r="F28" s="211">
        <f>Район!C72</f>
        <v>55230.916</v>
      </c>
      <c r="G28" s="211">
        <f>Район!D72</f>
        <v>26803.264809999997</v>
      </c>
      <c r="H28" s="163">
        <f t="shared" si="2"/>
        <v>48.52945913480776</v>
      </c>
      <c r="I28" s="163">
        <f>Справка!CX30</f>
        <v>9946.485379999998</v>
      </c>
      <c r="J28" s="163">
        <f>Справка!CY30</f>
        <v>5054.82524</v>
      </c>
      <c r="K28" s="194">
        <f t="shared" si="6"/>
        <v>50.82021484859409</v>
      </c>
    </row>
    <row r="29" spans="1:11" ht="30" customHeight="1">
      <c r="A29" s="193" t="s">
        <v>254</v>
      </c>
      <c r="B29" s="196" t="s">
        <v>74</v>
      </c>
      <c r="C29" s="211">
        <v>25325.50162</v>
      </c>
      <c r="D29" s="211">
        <v>18334.23088</v>
      </c>
      <c r="E29" s="211">
        <f t="shared" si="4"/>
        <v>72.39434446392616</v>
      </c>
      <c r="F29" s="211">
        <f>Район!C77</f>
        <v>13867.768</v>
      </c>
      <c r="G29" s="211">
        <f>Район!D77</f>
        <v>12593.966</v>
      </c>
      <c r="H29" s="163">
        <f t="shared" si="2"/>
        <v>90.81465741278626</v>
      </c>
      <c r="I29" s="163">
        <f>Справка!DA30</f>
        <v>17539.233620000003</v>
      </c>
      <c r="J29" s="163">
        <f>Справка!DB30</f>
        <v>10862.96288</v>
      </c>
      <c r="K29" s="194">
        <f t="shared" si="6"/>
        <v>61.93521972141903</v>
      </c>
    </row>
    <row r="30" spans="1:11" ht="30" customHeight="1">
      <c r="A30" s="193" t="s">
        <v>255</v>
      </c>
      <c r="B30" s="196" t="s">
        <v>82</v>
      </c>
      <c r="C30" s="211">
        <f>F30</f>
        <v>60</v>
      </c>
      <c r="D30" s="211">
        <f>G30</f>
        <v>58.1</v>
      </c>
      <c r="E30" s="211">
        <f t="shared" si="4"/>
        <v>96.83333333333334</v>
      </c>
      <c r="F30" s="211">
        <f>Район!C81</f>
        <v>60</v>
      </c>
      <c r="G30" s="211">
        <f>Район!D81</f>
        <v>58.1</v>
      </c>
      <c r="H30" s="163">
        <f t="shared" si="2"/>
        <v>96.83333333333334</v>
      </c>
      <c r="I30" s="163">
        <v>0</v>
      </c>
      <c r="J30" s="163">
        <v>0</v>
      </c>
      <c r="K30" s="163">
        <v>0</v>
      </c>
    </row>
    <row r="31" spans="1:11" ht="30" customHeight="1">
      <c r="A31" s="193" t="s">
        <v>256</v>
      </c>
      <c r="B31" s="196" t="s">
        <v>86</v>
      </c>
      <c r="C31" s="211">
        <f>F31</f>
        <v>229790.87000000002</v>
      </c>
      <c r="D31" s="211">
        <f>G31</f>
        <v>192697.78451</v>
      </c>
      <c r="E31" s="211">
        <f t="shared" si="4"/>
        <v>83.85789414087687</v>
      </c>
      <c r="F31" s="211">
        <f>Район!C83</f>
        <v>229790.87000000002</v>
      </c>
      <c r="G31" s="211">
        <f>Район!D83</f>
        <v>192697.78451</v>
      </c>
      <c r="H31" s="163">
        <f t="shared" si="2"/>
        <v>83.85789414087687</v>
      </c>
      <c r="I31" s="163">
        <v>0</v>
      </c>
      <c r="J31" s="163">
        <v>0</v>
      </c>
      <c r="K31" s="163">
        <v>0</v>
      </c>
    </row>
    <row r="32" spans="1:12" ht="30" customHeight="1">
      <c r="A32" s="193" t="s">
        <v>257</v>
      </c>
      <c r="B32" s="196" t="s">
        <v>96</v>
      </c>
      <c r="C32" s="211">
        <v>31154.295</v>
      </c>
      <c r="D32" s="211">
        <v>22831.45469</v>
      </c>
      <c r="E32" s="211">
        <f t="shared" si="4"/>
        <v>73.28509500856944</v>
      </c>
      <c r="F32" s="211">
        <f>Район!C88</f>
        <v>4961.495</v>
      </c>
      <c r="G32" s="211">
        <f>Район!D88</f>
        <v>4161.35485</v>
      </c>
      <c r="H32" s="163">
        <f t="shared" si="2"/>
        <v>83.87300299607276</v>
      </c>
      <c r="I32" s="163">
        <f>Справка!DD30</f>
        <v>26812.8</v>
      </c>
      <c r="J32" s="163">
        <f>Справка!DE30</f>
        <v>19290.09984</v>
      </c>
      <c r="K32" s="163">
        <f t="shared" si="6"/>
        <v>71.94362334407447</v>
      </c>
      <c r="L32" s="162"/>
    </row>
    <row r="33" spans="1:12" ht="30" customHeight="1">
      <c r="A33" s="193" t="s">
        <v>279</v>
      </c>
      <c r="B33" s="196" t="s">
        <v>100</v>
      </c>
      <c r="C33" s="211">
        <f>F33</f>
        <v>32504.769999999997</v>
      </c>
      <c r="D33" s="211">
        <f>G33</f>
        <v>24576.52284</v>
      </c>
      <c r="E33" s="211">
        <f t="shared" si="4"/>
        <v>75.60897320608639</v>
      </c>
      <c r="F33" s="211">
        <f>Район!C90</f>
        <v>32504.769999999997</v>
      </c>
      <c r="G33" s="211">
        <f>Район!D90</f>
        <v>24576.52284</v>
      </c>
      <c r="H33" s="163">
        <f t="shared" si="2"/>
        <v>75.60897320608639</v>
      </c>
      <c r="I33" s="163">
        <v>0</v>
      </c>
      <c r="J33" s="163">
        <v>0</v>
      </c>
      <c r="K33" s="163">
        <v>0</v>
      </c>
      <c r="L33" s="162"/>
    </row>
    <row r="34" spans="1:11" ht="30" customHeight="1">
      <c r="A34" s="193" t="s">
        <v>258</v>
      </c>
      <c r="B34" s="196" t="s">
        <v>259</v>
      </c>
      <c r="C34" s="211">
        <v>17716.299</v>
      </c>
      <c r="D34" s="211">
        <v>12300.088</v>
      </c>
      <c r="E34" s="211">
        <f t="shared" si="4"/>
        <v>69.42808991878044</v>
      </c>
      <c r="F34" s="211">
        <f>Район!C96</f>
        <v>17716.299</v>
      </c>
      <c r="G34" s="211">
        <f>Район!D96</f>
        <v>14763.970500000001</v>
      </c>
      <c r="H34" s="163">
        <f t="shared" si="2"/>
        <v>83.33552340700506</v>
      </c>
      <c r="I34" s="163">
        <f>Справка!DG30</f>
        <v>12698.899</v>
      </c>
      <c r="J34" s="163">
        <f>Справка!DH30</f>
        <v>8583.903</v>
      </c>
      <c r="K34" s="163">
        <f t="shared" si="6"/>
        <v>67.59564746518578</v>
      </c>
    </row>
    <row r="35" spans="1:11" ht="30" customHeight="1">
      <c r="A35" s="193" t="s">
        <v>269</v>
      </c>
      <c r="B35" s="196" t="s">
        <v>117</v>
      </c>
      <c r="C35" s="211">
        <f>F35+I35</f>
        <v>5928.237</v>
      </c>
      <c r="D35" s="211">
        <f>G35+J35</f>
        <v>5273.174480000001</v>
      </c>
      <c r="E35" s="211">
        <f t="shared" si="4"/>
        <v>88.95012935548966</v>
      </c>
      <c r="F35" s="211">
        <f>Район!C101</f>
        <v>5733.3</v>
      </c>
      <c r="G35" s="211">
        <f>Район!D101</f>
        <v>5162.14148</v>
      </c>
      <c r="H35" s="163">
        <f t="shared" si="2"/>
        <v>90.03787487136553</v>
      </c>
      <c r="I35" s="163">
        <f>Справка!DJ30</f>
        <v>194.937</v>
      </c>
      <c r="J35" s="163">
        <f>Справка!DK30</f>
        <v>111.033</v>
      </c>
      <c r="K35" s="163">
        <f t="shared" si="6"/>
        <v>56.95840194524384</v>
      </c>
    </row>
    <row r="36" spans="1:11" ht="30" customHeight="1">
      <c r="A36" s="193" t="s">
        <v>270</v>
      </c>
      <c r="B36" s="196" t="s">
        <v>129</v>
      </c>
      <c r="C36" s="211">
        <f>F36</f>
        <v>100</v>
      </c>
      <c r="D36" s="211">
        <f>G36</f>
        <v>69.2065</v>
      </c>
      <c r="E36" s="211">
        <f t="shared" si="4"/>
        <v>69.2065</v>
      </c>
      <c r="F36" s="211">
        <f>Район!C107</f>
        <v>100</v>
      </c>
      <c r="G36" s="211">
        <f>Район!D107</f>
        <v>69.2065</v>
      </c>
      <c r="H36" s="163">
        <f t="shared" si="2"/>
        <v>69.2065</v>
      </c>
      <c r="I36" s="163">
        <v>0</v>
      </c>
      <c r="J36" s="163">
        <v>0</v>
      </c>
      <c r="K36" s="163">
        <v>0</v>
      </c>
    </row>
    <row r="37" spans="1:11" ht="34.5" customHeight="1">
      <c r="A37" s="193" t="s">
        <v>271</v>
      </c>
      <c r="B37" s="196" t="s">
        <v>133</v>
      </c>
      <c r="C37" s="211">
        <f>F37</f>
        <v>0</v>
      </c>
      <c r="D37" s="211">
        <f>G37</f>
        <v>0</v>
      </c>
      <c r="E37" s="211" t="e">
        <f t="shared" si="4"/>
        <v>#DIV/0!</v>
      </c>
      <c r="F37" s="211">
        <f>Район!C109</f>
        <v>0</v>
      </c>
      <c r="G37" s="211">
        <f>Район!D109</f>
        <v>0</v>
      </c>
      <c r="H37" s="163">
        <v>0</v>
      </c>
      <c r="I37" s="163">
        <v>0</v>
      </c>
      <c r="J37" s="163">
        <v>0</v>
      </c>
      <c r="K37" s="163">
        <v>0</v>
      </c>
    </row>
    <row r="38" spans="1:11" ht="30" customHeight="1">
      <c r="A38" s="193" t="s">
        <v>260</v>
      </c>
      <c r="B38" s="196" t="s">
        <v>268</v>
      </c>
      <c r="C38" s="211">
        <v>0</v>
      </c>
      <c r="D38" s="211">
        <v>0</v>
      </c>
      <c r="E38" s="211">
        <v>0</v>
      </c>
      <c r="F38" s="211">
        <f>Район!C111</f>
        <v>34402.6</v>
      </c>
      <c r="G38" s="211">
        <f>Район!D111</f>
        <v>32306.899999999998</v>
      </c>
      <c r="H38" s="163">
        <f t="shared" si="2"/>
        <v>93.90830925569578</v>
      </c>
      <c r="I38" s="163">
        <f>Справка!DM30</f>
        <v>5496.359</v>
      </c>
      <c r="J38" s="163">
        <f>Справка!DN30</f>
        <v>4492.734</v>
      </c>
      <c r="K38" s="163">
        <f t="shared" si="6"/>
        <v>81.74018472956371</v>
      </c>
    </row>
    <row r="39" spans="3:11" ht="15.75">
      <c r="C39" s="197"/>
      <c r="D39" s="197"/>
      <c r="E39" s="197"/>
      <c r="F39" s="197"/>
      <c r="G39" s="197"/>
      <c r="H39" s="197"/>
      <c r="I39" s="197"/>
      <c r="J39" s="197"/>
      <c r="K39" s="197"/>
    </row>
    <row r="40" spans="1:7" ht="15.75">
      <c r="A40" s="145" t="s">
        <v>140</v>
      </c>
      <c r="C40" s="162"/>
      <c r="D40" s="162"/>
      <c r="F40" s="162"/>
      <c r="G40" s="162"/>
    </row>
    <row r="41" spans="1:6" ht="15.75">
      <c r="A41" s="145" t="s">
        <v>261</v>
      </c>
      <c r="C41" s="243"/>
      <c r="D41" s="244" t="s">
        <v>262</v>
      </c>
      <c r="E41" s="244"/>
      <c r="F41" s="162"/>
    </row>
    <row r="42" spans="6:7" ht="15.75">
      <c r="F42" s="162"/>
      <c r="G42" s="162"/>
    </row>
    <row r="43" ht="15.75">
      <c r="C43" s="144"/>
    </row>
    <row r="44" ht="15.75">
      <c r="C44" s="144"/>
    </row>
  </sheetData>
  <sheetProtection/>
  <mergeCells count="7">
    <mergeCell ref="D41:E41"/>
    <mergeCell ref="A1:K1"/>
    <mergeCell ref="A2:A3"/>
    <mergeCell ref="B2:B3"/>
    <mergeCell ref="C2:E2"/>
    <mergeCell ref="F2:H2"/>
    <mergeCell ref="I2:K2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scale="78" r:id="rId1"/>
  <rowBreaks count="1" manualBreakCount="1">
    <brk id="2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6"/>
  <sheetViews>
    <sheetView view="pageBreakPreview" zoomScale="60" zoomScalePageLayoutView="0" workbookViewId="0" topLeftCell="A55">
      <selection activeCell="C21" sqref="C21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87" t="s">
        <v>325</v>
      </c>
      <c r="B1" s="287"/>
      <c r="C1" s="287"/>
      <c r="D1" s="287"/>
      <c r="E1" s="287"/>
      <c r="F1" s="287"/>
      <c r="G1" s="1"/>
    </row>
    <row r="2" spans="1:7" ht="18" customHeight="1">
      <c r="A2" s="287"/>
      <c r="B2" s="287"/>
      <c r="C2" s="287"/>
      <c r="D2" s="287"/>
      <c r="E2" s="287"/>
      <c r="F2" s="287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315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964.4000000000001</v>
      </c>
      <c r="D5" s="11">
        <f>SUM(D6,D8,D10,D13,D15)</f>
        <v>753.64047</v>
      </c>
      <c r="E5" s="12">
        <f aca="true" t="shared" si="0" ref="E5:E35">D5/C5*100</f>
        <v>78.1460462463708</v>
      </c>
      <c r="F5" s="12">
        <f aca="true" t="shared" si="1" ref="F5:F36">D5-C5</f>
        <v>-210.75953000000004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509.7</v>
      </c>
      <c r="D6" s="11">
        <f>SUM(D7)</f>
        <v>458.45231</v>
      </c>
      <c r="E6" s="12">
        <f t="shared" si="0"/>
        <v>89.94551893270551</v>
      </c>
      <c r="F6" s="12">
        <f t="shared" si="1"/>
        <v>-51.24768999999998</v>
      </c>
      <c r="G6" s="1"/>
    </row>
    <row r="7" spans="1:7" s="9" customFormat="1" ht="15.75">
      <c r="A7" s="13">
        <v>1010200001</v>
      </c>
      <c r="B7" s="14" t="s">
        <v>7</v>
      </c>
      <c r="C7" s="15">
        <v>509.7</v>
      </c>
      <c r="D7" s="15">
        <v>458.45231</v>
      </c>
      <c r="E7" s="12">
        <f t="shared" si="0"/>
        <v>89.94551893270551</v>
      </c>
      <c r="F7" s="12">
        <f t="shared" si="1"/>
        <v>-51.24768999999998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17</v>
      </c>
      <c r="D8" s="11">
        <f>SUM(D9)</f>
        <v>4.45593</v>
      </c>
      <c r="E8" s="12">
        <f t="shared" si="0"/>
        <v>26.211352941176475</v>
      </c>
      <c r="F8" s="12">
        <f t="shared" si="1"/>
        <v>-12.54407</v>
      </c>
      <c r="G8" s="1"/>
    </row>
    <row r="9" spans="1:7" s="9" customFormat="1" ht="15.75">
      <c r="A9" s="13">
        <v>1050300001</v>
      </c>
      <c r="B9" s="13" t="s">
        <v>9</v>
      </c>
      <c r="C9" s="12">
        <v>17</v>
      </c>
      <c r="D9" s="12">
        <v>4.45593</v>
      </c>
      <c r="E9" s="12">
        <f t="shared" si="0"/>
        <v>26.211352941176475</v>
      </c>
      <c r="F9" s="12">
        <f t="shared" si="1"/>
        <v>-12.54407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418.7</v>
      </c>
      <c r="D10" s="11">
        <f>SUM(D11:D12)</f>
        <v>282.66723</v>
      </c>
      <c r="E10" s="12">
        <f t="shared" si="0"/>
        <v>67.51068306663483</v>
      </c>
      <c r="F10" s="12">
        <f t="shared" si="1"/>
        <v>-136.03276999999997</v>
      </c>
      <c r="G10" s="1"/>
    </row>
    <row r="11" spans="1:7" s="9" customFormat="1" ht="15.75">
      <c r="A11" s="13">
        <v>1060600000</v>
      </c>
      <c r="B11" s="13" t="s">
        <v>11</v>
      </c>
      <c r="C11" s="12">
        <v>390.8</v>
      </c>
      <c r="D11" s="12">
        <v>268.90125</v>
      </c>
      <c r="E11" s="12">
        <f t="shared" si="0"/>
        <v>68.80789406345957</v>
      </c>
      <c r="F11" s="12">
        <f t="shared" si="1"/>
        <v>-121.89875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27.9</v>
      </c>
      <c r="D12" s="18">
        <v>13.76598</v>
      </c>
      <c r="E12" s="12">
        <f t="shared" si="0"/>
        <v>49.34043010752689</v>
      </c>
      <c r="F12" s="12">
        <f t="shared" si="1"/>
        <v>-14.134019999999998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19</v>
      </c>
      <c r="D15" s="11">
        <f>SUM(D16:D19)</f>
        <v>8.065</v>
      </c>
      <c r="E15" s="12">
        <f t="shared" si="0"/>
        <v>42.44736842105263</v>
      </c>
      <c r="F15" s="12">
        <f t="shared" si="1"/>
        <v>-10.935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0.75" customHeight="1">
      <c r="A17" s="13">
        <v>1080400001</v>
      </c>
      <c r="B17" s="14" t="s">
        <v>17</v>
      </c>
      <c r="C17" s="12">
        <v>19</v>
      </c>
      <c r="D17" s="12">
        <v>8.065</v>
      </c>
      <c r="E17" s="12">
        <f t="shared" si="0"/>
        <v>42.44736842105263</v>
      </c>
      <c r="F17" s="12">
        <f t="shared" si="1"/>
        <v>-10.935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190</v>
      </c>
      <c r="D20" s="11">
        <f>SUM(D21:D36)</f>
        <v>206.19035</v>
      </c>
      <c r="E20" s="12">
        <f t="shared" si="0"/>
        <v>108.52123684210527</v>
      </c>
      <c r="F20" s="12">
        <f t="shared" si="1"/>
        <v>16.190349999999995</v>
      </c>
      <c r="G20" s="1"/>
    </row>
    <row r="21" spans="1:7" s="9" customFormat="1" ht="14.25" customHeight="1">
      <c r="A21" s="13">
        <v>1110501101</v>
      </c>
      <c r="B21" s="13" t="s">
        <v>21</v>
      </c>
      <c r="C21" s="12">
        <v>129</v>
      </c>
      <c r="D21" s="12">
        <v>164.58944</v>
      </c>
      <c r="E21" s="12">
        <f t="shared" si="0"/>
        <v>127.58871317829457</v>
      </c>
      <c r="F21" s="12">
        <f t="shared" si="1"/>
        <v>35.589439999999996</v>
      </c>
      <c r="G21" s="1"/>
    </row>
    <row r="22" spans="1:7" s="9" customFormat="1" ht="14.25" customHeight="1">
      <c r="A22" s="13">
        <v>1110503505</v>
      </c>
      <c r="B22" s="13" t="s">
        <v>22</v>
      </c>
      <c r="C22" s="12">
        <v>0</v>
      </c>
      <c r="D22" s="12">
        <v>3.8875</v>
      </c>
      <c r="E22" s="12"/>
      <c r="F22" s="12">
        <f t="shared" si="1"/>
        <v>3.8875</v>
      </c>
      <c r="G22" s="1"/>
    </row>
    <row r="23" spans="1:7" s="9" customFormat="1" ht="1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60</v>
      </c>
      <c r="D25" s="12">
        <v>37.71341</v>
      </c>
      <c r="E25" s="12">
        <f t="shared" si="0"/>
        <v>62.85568333333333</v>
      </c>
      <c r="F25" s="12">
        <f t="shared" si="1"/>
        <v>-22.286589999999997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>
        <v>0</v>
      </c>
      <c r="E34" s="12">
        <f t="shared" si="0"/>
        <v>0</v>
      </c>
      <c r="F34" s="12">
        <f t="shared" si="1"/>
        <v>-1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/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1154.4</v>
      </c>
      <c r="D38" s="11">
        <f>SUM(D20,D5)</f>
        <v>959.83082</v>
      </c>
      <c r="E38" s="12">
        <f aca="true" t="shared" si="2" ref="E38:E47">D38/C38*100</f>
        <v>83.14542792792791</v>
      </c>
      <c r="F38" s="12">
        <f aca="true" t="shared" si="3" ref="F38:F47">D38-C38</f>
        <v>-194.56918000000007</v>
      </c>
      <c r="G38" s="1"/>
    </row>
    <row r="39" spans="1:7" s="9" customFormat="1" ht="15.75">
      <c r="A39" s="10"/>
      <c r="B39" s="10" t="s">
        <v>39</v>
      </c>
      <c r="C39" s="11">
        <f>SUM(C40:C44)</f>
        <v>3166.018</v>
      </c>
      <c r="D39" s="11">
        <f>SUM(D40:D44)</f>
        <v>2689.386</v>
      </c>
      <c r="E39" s="12">
        <f t="shared" si="2"/>
        <v>84.94537933770432</v>
      </c>
      <c r="F39" s="12">
        <f t="shared" si="3"/>
        <v>-476.63200000000006</v>
      </c>
      <c r="G39" s="1"/>
    </row>
    <row r="40" spans="1:8" s="9" customFormat="1" ht="15" customHeight="1">
      <c r="A40" s="13">
        <v>2020100000</v>
      </c>
      <c r="B40" s="13" t="s">
        <v>40</v>
      </c>
      <c r="C40" s="12">
        <v>1929.8</v>
      </c>
      <c r="D40" s="12">
        <v>1819.52</v>
      </c>
      <c r="E40" s="12">
        <f t="shared" si="2"/>
        <v>94.28541817804954</v>
      </c>
      <c r="F40" s="12">
        <f t="shared" si="3"/>
        <v>-110.27999999999997</v>
      </c>
      <c r="G40" s="1"/>
      <c r="H40" s="21"/>
    </row>
    <row r="41" spans="1:7" s="9" customFormat="1" ht="15" customHeight="1">
      <c r="A41" s="13">
        <v>2020107010</v>
      </c>
      <c r="B41" s="13" t="s">
        <v>41</v>
      </c>
      <c r="C41" s="12">
        <v>80</v>
      </c>
      <c r="D41" s="12">
        <v>66.7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1042.53</v>
      </c>
      <c r="D42" s="12">
        <v>689.511</v>
      </c>
      <c r="E42" s="12">
        <f t="shared" si="2"/>
        <v>66.13824062616904</v>
      </c>
      <c r="F42" s="12">
        <f t="shared" si="3"/>
        <v>-353.019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113.688</v>
      </c>
      <c r="D43" s="12">
        <v>113.655</v>
      </c>
      <c r="E43" s="12">
        <f t="shared" si="2"/>
        <v>99.97097318978257</v>
      </c>
      <c r="F43" s="12">
        <f t="shared" si="3"/>
        <v>-0.03300000000000125</v>
      </c>
      <c r="G43" s="1"/>
    </row>
    <row r="44" spans="1:7" s="9" customFormat="1" ht="14.2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4320.418</v>
      </c>
      <c r="D46" s="11">
        <f>SUM(D39,D38)</f>
        <v>3649.21682</v>
      </c>
      <c r="E46" s="12">
        <f t="shared" si="2"/>
        <v>84.46443885753648</v>
      </c>
      <c r="F46" s="12">
        <f t="shared" si="3"/>
        <v>-671.2011799999996</v>
      </c>
      <c r="G46" s="1"/>
    </row>
    <row r="47" spans="1:7" s="9" customFormat="1" ht="15.75">
      <c r="A47" s="10"/>
      <c r="B47" s="22" t="s">
        <v>47</v>
      </c>
      <c r="C47" s="11">
        <f>C103-C46</f>
        <v>150.0000000000009</v>
      </c>
      <c r="D47" s="11">
        <f>D103-D46</f>
        <v>-441.6872999999996</v>
      </c>
      <c r="E47" s="12">
        <f t="shared" si="2"/>
        <v>-294.458199999998</v>
      </c>
      <c r="F47" s="12">
        <f t="shared" si="3"/>
        <v>-591.6873000000005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315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838.9137499999999</v>
      </c>
      <c r="D52" s="39">
        <f>SUM(D53:D55)</f>
        <v>723.47059</v>
      </c>
      <c r="E52" s="12">
        <f aca="true" t="shared" si="4" ref="E52:E58">D52/C52*100</f>
        <v>86.23897152716833</v>
      </c>
      <c r="F52" s="12">
        <f>D52-C52</f>
        <v>-115.44315999999992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743.415</v>
      </c>
      <c r="D53" s="18">
        <v>641.57059</v>
      </c>
      <c r="E53" s="12">
        <f t="shared" si="4"/>
        <v>86.30046340200292</v>
      </c>
      <c r="F53" s="12">
        <f>D53-C53</f>
        <v>-101.84440999999993</v>
      </c>
      <c r="G53" s="31"/>
    </row>
    <row r="54" spans="1:7" s="9" customFormat="1" ht="15.75">
      <c r="A54" s="40" t="s">
        <v>53</v>
      </c>
      <c r="B54" s="17" t="s">
        <v>54</v>
      </c>
      <c r="C54" s="18">
        <v>81.9</v>
      </c>
      <c r="D54" s="18">
        <v>81.9</v>
      </c>
      <c r="E54" s="12">
        <f t="shared" si="4"/>
        <v>100</v>
      </c>
      <c r="F54" s="12">
        <f>D54-C54</f>
        <v>0</v>
      </c>
      <c r="G54" s="31"/>
    </row>
    <row r="55" spans="1:7" s="9" customFormat="1" ht="15.75">
      <c r="A55" s="40" t="s">
        <v>161</v>
      </c>
      <c r="B55" s="17" t="s">
        <v>55</v>
      </c>
      <c r="C55" s="18">
        <v>13.59875</v>
      </c>
      <c r="D55" s="18">
        <v>0</v>
      </c>
      <c r="E55" s="12">
        <f t="shared" si="4"/>
        <v>0</v>
      </c>
      <c r="F55" s="12">
        <f>D55-C55</f>
        <v>-13.59875</v>
      </c>
      <c r="G55" s="31"/>
    </row>
    <row r="56" spans="1:7" s="9" customFormat="1" ht="15.75">
      <c r="A56" s="37" t="s">
        <v>56</v>
      </c>
      <c r="B56" s="38" t="s">
        <v>57</v>
      </c>
      <c r="C56" s="39">
        <f>C57</f>
        <v>113.57</v>
      </c>
      <c r="D56" s="39">
        <f>D57</f>
        <v>80.06509</v>
      </c>
      <c r="E56" s="12">
        <f t="shared" si="4"/>
        <v>70.49845029497227</v>
      </c>
      <c r="F56" s="12">
        <f aca="true" t="shared" si="5" ref="F56:F103">D56-C56</f>
        <v>-33.504909999999995</v>
      </c>
      <c r="G56" s="31"/>
    </row>
    <row r="57" spans="1:6" s="9" customFormat="1" ht="15.75">
      <c r="A57" s="41" t="s">
        <v>58</v>
      </c>
      <c r="B57" s="17" t="s">
        <v>59</v>
      </c>
      <c r="C57" s="18">
        <v>113.57</v>
      </c>
      <c r="D57" s="18">
        <v>80.06509</v>
      </c>
      <c r="E57" s="12">
        <f t="shared" si="4"/>
        <v>70.49845029497227</v>
      </c>
      <c r="F57" s="12">
        <f t="shared" si="5"/>
        <v>-33.504909999999995</v>
      </c>
    </row>
    <row r="58" spans="1:7" s="46" customFormat="1" ht="15" customHeight="1">
      <c r="A58" s="42" t="s">
        <v>60</v>
      </c>
      <c r="B58" s="43" t="s">
        <v>61</v>
      </c>
      <c r="C58" s="44">
        <f>C59+C60+C61</f>
        <v>30.80125</v>
      </c>
      <c r="D58" s="44">
        <f>SUM(D59:D61)</f>
        <v>1.40125</v>
      </c>
      <c r="E58" s="12">
        <f t="shared" si="4"/>
        <v>4.549328355180391</v>
      </c>
      <c r="F58" s="12">
        <f t="shared" si="5"/>
        <v>-29.4</v>
      </c>
      <c r="G58" s="45"/>
    </row>
    <row r="59" spans="1:7" s="46" customFormat="1" ht="15.75" hidden="1">
      <c r="A59" s="47" t="s">
        <v>62</v>
      </c>
      <c r="B59" s="48" t="s">
        <v>63</v>
      </c>
      <c r="C59" s="49">
        <v>0</v>
      </c>
      <c r="D59" s="49"/>
      <c r="E59" s="12" t="e">
        <f aca="true" t="shared" si="6" ref="E59:E65">D59/C59*100</f>
        <v>#DIV/0!</v>
      </c>
      <c r="F59" s="12">
        <f t="shared" si="5"/>
        <v>0</v>
      </c>
      <c r="G59" s="45"/>
    </row>
    <row r="60" spans="1:7" s="46" customFormat="1" ht="32.25" customHeight="1">
      <c r="A60" s="47" t="s">
        <v>162</v>
      </c>
      <c r="B60" s="48" t="s">
        <v>272</v>
      </c>
      <c r="C60" s="49">
        <v>1.40125</v>
      </c>
      <c r="D60" s="49">
        <v>1.40125</v>
      </c>
      <c r="E60" s="12">
        <f t="shared" si="6"/>
        <v>100</v>
      </c>
      <c r="F60" s="12">
        <f t="shared" si="5"/>
        <v>0</v>
      </c>
      <c r="G60" s="45"/>
    </row>
    <row r="61" spans="1:7" s="46" customFormat="1" ht="13.5" customHeight="1">
      <c r="A61" s="47" t="s">
        <v>64</v>
      </c>
      <c r="B61" s="48" t="s">
        <v>65</v>
      </c>
      <c r="C61" s="49">
        <v>29.4</v>
      </c>
      <c r="D61" s="49">
        <v>0</v>
      </c>
      <c r="E61" s="12">
        <f t="shared" si="6"/>
        <v>0</v>
      </c>
      <c r="F61" s="12">
        <f t="shared" si="5"/>
        <v>-29.4</v>
      </c>
      <c r="G61" s="45"/>
    </row>
    <row r="62" spans="1:7" s="9" customFormat="1" ht="15" customHeight="1">
      <c r="A62" s="37" t="s">
        <v>66</v>
      </c>
      <c r="B62" s="38" t="s">
        <v>67</v>
      </c>
      <c r="C62" s="39">
        <f>C63+C64+C65</f>
        <v>8</v>
      </c>
      <c r="D62" s="39">
        <f>D63+D64+D65</f>
        <v>0</v>
      </c>
      <c r="E62" s="12">
        <f t="shared" si="6"/>
        <v>0</v>
      </c>
      <c r="F62" s="12">
        <f t="shared" si="5"/>
        <v>-8</v>
      </c>
      <c r="G62" s="31"/>
    </row>
    <row r="63" spans="1:7" s="9" customFormat="1" ht="25.5" customHeight="1" hidden="1">
      <c r="A63" s="40" t="s">
        <v>68</v>
      </c>
      <c r="B63" s="17" t="s">
        <v>69</v>
      </c>
      <c r="C63" s="18"/>
      <c r="D63" s="18"/>
      <c r="E63" s="12" t="e">
        <f t="shared" si="6"/>
        <v>#DIV/0!</v>
      </c>
      <c r="F63" s="12">
        <f t="shared" si="5"/>
        <v>0</v>
      </c>
      <c r="G63" s="31"/>
    </row>
    <row r="64" spans="1:7" s="9" customFormat="1" ht="18" customHeight="1" hidden="1">
      <c r="A64" s="40" t="s">
        <v>70</v>
      </c>
      <c r="B64" s="50" t="s">
        <v>71</v>
      </c>
      <c r="C64" s="18"/>
      <c r="D64" s="18"/>
      <c r="E64" s="12" t="e">
        <f t="shared" si="6"/>
        <v>#DIV/0!</v>
      </c>
      <c r="F64" s="12">
        <f t="shared" si="5"/>
        <v>0</v>
      </c>
      <c r="G64" s="31"/>
    </row>
    <row r="65" spans="1:7" s="9" customFormat="1" ht="15" customHeight="1">
      <c r="A65" s="47" t="s">
        <v>72</v>
      </c>
      <c r="B65" s="48" t="s">
        <v>73</v>
      </c>
      <c r="C65" s="18">
        <v>8</v>
      </c>
      <c r="D65" s="18">
        <v>0</v>
      </c>
      <c r="E65" s="12">
        <f t="shared" si="6"/>
        <v>0</v>
      </c>
      <c r="F65" s="12">
        <f t="shared" si="5"/>
        <v>-8</v>
      </c>
      <c r="G65" s="31"/>
    </row>
    <row r="66" spans="1:7" s="9" customFormat="1" ht="17.25" customHeight="1">
      <c r="A66" s="37" t="s">
        <v>74</v>
      </c>
      <c r="B66" s="38" t="s">
        <v>75</v>
      </c>
      <c r="C66" s="39">
        <f>C68+C69</f>
        <v>1038.228</v>
      </c>
      <c r="D66" s="39">
        <f>D68+D69</f>
        <v>751.86547</v>
      </c>
      <c r="E66" s="12">
        <f>D66/C66*100</f>
        <v>72.41814611048825</v>
      </c>
      <c r="F66" s="12">
        <f t="shared" si="5"/>
        <v>-286.3625300000001</v>
      </c>
      <c r="G66" s="31"/>
    </row>
    <row r="67" spans="1:7" s="9" customFormat="1" ht="0.75" customHeight="1" hidden="1">
      <c r="A67" s="40" t="s">
        <v>76</v>
      </c>
      <c r="B67" s="17" t="s">
        <v>77</v>
      </c>
      <c r="C67" s="18"/>
      <c r="D67" s="18"/>
      <c r="E67" s="12"/>
      <c r="F67" s="12">
        <f t="shared" si="5"/>
        <v>0</v>
      </c>
      <c r="G67" s="31"/>
    </row>
    <row r="68" spans="1:7" s="52" customFormat="1" ht="17.25" customHeight="1" hidden="1">
      <c r="A68" s="40" t="s">
        <v>78</v>
      </c>
      <c r="B68" s="51" t="s">
        <v>79</v>
      </c>
      <c r="C68" s="18">
        <v>0</v>
      </c>
      <c r="D68" s="18">
        <v>0</v>
      </c>
      <c r="E68" s="12"/>
      <c r="F68" s="12">
        <f t="shared" si="5"/>
        <v>0</v>
      </c>
      <c r="G68" s="31"/>
    </row>
    <row r="69" spans="1:7" s="9" customFormat="1" ht="17.25" customHeight="1">
      <c r="A69" s="41" t="s">
        <v>80</v>
      </c>
      <c r="B69" s="17" t="s">
        <v>81</v>
      </c>
      <c r="C69" s="18">
        <v>1038.228</v>
      </c>
      <c r="D69" s="18">
        <v>751.86547</v>
      </c>
      <c r="E69" s="12">
        <f>D69/C69*100</f>
        <v>72.41814611048825</v>
      </c>
      <c r="F69" s="12">
        <f t="shared" si="5"/>
        <v>-286.3625300000001</v>
      </c>
      <c r="G69" s="53"/>
    </row>
    <row r="70" spans="1:7" s="52" customFormat="1" ht="17.2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5"/>
        <v>0</v>
      </c>
      <c r="G70" s="31"/>
    </row>
    <row r="71" spans="1:7" s="9" customFormat="1" ht="17.25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5"/>
        <v>0</v>
      </c>
      <c r="G71" s="53"/>
    </row>
    <row r="72" spans="1:7" s="9" customFormat="1" ht="17.2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5"/>
        <v>0</v>
      </c>
      <c r="G72" s="31"/>
    </row>
    <row r="73" spans="1:7" s="9" customFormat="1" ht="17.25" customHeight="1" hidden="1">
      <c r="A73" s="40" t="s">
        <v>88</v>
      </c>
      <c r="B73" s="50" t="s">
        <v>89</v>
      </c>
      <c r="C73" s="18"/>
      <c r="D73" s="18"/>
      <c r="E73" s="12" t="e">
        <f aca="true" t="shared" si="7" ref="E73:E103">D73/C73*100</f>
        <v>#DIV/0!</v>
      </c>
      <c r="F73" s="12">
        <f t="shared" si="5"/>
        <v>0</v>
      </c>
      <c r="G73" s="31"/>
    </row>
    <row r="74" spans="1:7" s="9" customFormat="1" ht="17.25" customHeight="1" hidden="1">
      <c r="A74" s="40" t="s">
        <v>90</v>
      </c>
      <c r="B74" s="50" t="s">
        <v>91</v>
      </c>
      <c r="C74" s="18"/>
      <c r="D74" s="18"/>
      <c r="E74" s="12" t="e">
        <f t="shared" si="7"/>
        <v>#DIV/0!</v>
      </c>
      <c r="F74" s="12">
        <f t="shared" si="5"/>
        <v>0</v>
      </c>
      <c r="G74" s="31"/>
    </row>
    <row r="75" spans="1:7" s="9" customFormat="1" ht="17.25" customHeight="1" hidden="1">
      <c r="A75" s="40" t="s">
        <v>92</v>
      </c>
      <c r="B75" s="50" t="s">
        <v>93</v>
      </c>
      <c r="C75" s="18"/>
      <c r="D75" s="18"/>
      <c r="E75" s="12" t="e">
        <f t="shared" si="7"/>
        <v>#DIV/0!</v>
      </c>
      <c r="F75" s="12">
        <f t="shared" si="5"/>
        <v>0</v>
      </c>
      <c r="G75" s="31"/>
    </row>
    <row r="76" spans="1:7" s="9" customFormat="1" ht="0.75" customHeight="1" hidden="1">
      <c r="A76" s="40" t="s">
        <v>94</v>
      </c>
      <c r="B76" s="50" t="s">
        <v>95</v>
      </c>
      <c r="C76" s="18"/>
      <c r="D76" s="18"/>
      <c r="E76" s="12" t="e">
        <f t="shared" si="7"/>
        <v>#DIV/0!</v>
      </c>
      <c r="F76" s="12">
        <f t="shared" si="5"/>
        <v>0</v>
      </c>
      <c r="G76" s="31"/>
    </row>
    <row r="77" spans="1:7" s="9" customFormat="1" ht="20.25" customHeight="1">
      <c r="A77" s="37" t="s">
        <v>96</v>
      </c>
      <c r="B77" s="38" t="s">
        <v>97</v>
      </c>
      <c r="C77" s="39">
        <f>SUM(C78:C78)</f>
        <v>1574</v>
      </c>
      <c r="D77" s="39">
        <f>SUM(D78:D78)</f>
        <v>1298.78212</v>
      </c>
      <c r="E77" s="12">
        <f t="shared" si="7"/>
        <v>82.51474714104194</v>
      </c>
      <c r="F77" s="12">
        <f t="shared" si="5"/>
        <v>-275.2178799999999</v>
      </c>
      <c r="G77" s="31"/>
    </row>
    <row r="78" spans="1:7" s="9" customFormat="1" ht="17.25" customHeight="1">
      <c r="A78" s="40" t="s">
        <v>98</v>
      </c>
      <c r="B78" s="17" t="s">
        <v>99</v>
      </c>
      <c r="C78" s="18">
        <v>1574</v>
      </c>
      <c r="D78" s="18">
        <v>1298.78212</v>
      </c>
      <c r="E78" s="12">
        <f t="shared" si="7"/>
        <v>82.51474714104194</v>
      </c>
      <c r="F78" s="12">
        <f t="shared" si="5"/>
        <v>-275.2178799999999</v>
      </c>
      <c r="G78" s="31"/>
    </row>
    <row r="79" spans="1:7" s="9" customFormat="1" ht="17.25" customHeight="1" hidden="1">
      <c r="A79" s="37" t="s">
        <v>100</v>
      </c>
      <c r="B79" s="38" t="s">
        <v>101</v>
      </c>
      <c r="C79" s="39">
        <f>SUM(C80:C84)</f>
        <v>0</v>
      </c>
      <c r="D79" s="39">
        <f>SUM(D80:D84)</f>
        <v>0</v>
      </c>
      <c r="E79" s="12" t="e">
        <f t="shared" si="7"/>
        <v>#DIV/0!</v>
      </c>
      <c r="F79" s="12">
        <f t="shared" si="5"/>
        <v>0</v>
      </c>
      <c r="G79" s="31"/>
    </row>
    <row r="80" spans="1:7" s="9" customFormat="1" ht="17.25" customHeight="1" hidden="1">
      <c r="A80" s="40" t="s">
        <v>102</v>
      </c>
      <c r="B80" s="17" t="s">
        <v>103</v>
      </c>
      <c r="C80" s="18"/>
      <c r="D80" s="18"/>
      <c r="E80" s="12" t="e">
        <f t="shared" si="7"/>
        <v>#DIV/0!</v>
      </c>
      <c r="F80" s="12">
        <f t="shared" si="5"/>
        <v>0</v>
      </c>
      <c r="G80" s="31"/>
    </row>
    <row r="81" spans="1:7" s="9" customFormat="1" ht="17.25" customHeight="1" hidden="1">
      <c r="A81" s="40" t="s">
        <v>104</v>
      </c>
      <c r="B81" s="17" t="s">
        <v>105</v>
      </c>
      <c r="C81" s="18"/>
      <c r="D81" s="18"/>
      <c r="E81" s="12" t="e">
        <f t="shared" si="7"/>
        <v>#DIV/0!</v>
      </c>
      <c r="F81" s="12">
        <f t="shared" si="5"/>
        <v>0</v>
      </c>
      <c r="G81" s="31"/>
    </row>
    <row r="82" spans="1:7" s="9" customFormat="1" ht="17.25" customHeight="1" hidden="1">
      <c r="A82" s="41" t="s">
        <v>106</v>
      </c>
      <c r="B82" s="17" t="s">
        <v>107</v>
      </c>
      <c r="C82" s="18"/>
      <c r="D82" s="18"/>
      <c r="E82" s="12" t="e">
        <f t="shared" si="7"/>
        <v>#DIV/0!</v>
      </c>
      <c r="F82" s="12">
        <f t="shared" si="5"/>
        <v>0</v>
      </c>
      <c r="G82" s="31"/>
    </row>
    <row r="83" spans="1:7" s="52" customFormat="1" ht="17.25" customHeight="1" hidden="1">
      <c r="A83" s="55" t="s">
        <v>108</v>
      </c>
      <c r="B83" s="56" t="s">
        <v>109</v>
      </c>
      <c r="C83" s="18"/>
      <c r="D83" s="18"/>
      <c r="E83" s="12" t="e">
        <f t="shared" si="7"/>
        <v>#DIV/0!</v>
      </c>
      <c r="F83" s="12">
        <f t="shared" si="5"/>
        <v>0</v>
      </c>
      <c r="G83" s="31"/>
    </row>
    <row r="84" spans="1:7" s="9" customFormat="1" ht="15" customHeight="1" hidden="1">
      <c r="A84" s="41" t="s">
        <v>110</v>
      </c>
      <c r="B84" s="17" t="s">
        <v>111</v>
      </c>
      <c r="C84" s="18"/>
      <c r="D84" s="18"/>
      <c r="E84" s="12" t="e">
        <f t="shared" si="7"/>
        <v>#DIV/0!</v>
      </c>
      <c r="F84" s="12">
        <f t="shared" si="5"/>
        <v>0</v>
      </c>
      <c r="G84" s="31"/>
    </row>
    <row r="85" spans="1:7" s="9" customFormat="1" ht="15.75" customHeight="1">
      <c r="A85" s="57">
        <v>1000</v>
      </c>
      <c r="B85" s="58" t="s">
        <v>112</v>
      </c>
      <c r="C85" s="39">
        <f>SUM(C86:C88)</f>
        <v>807.43</v>
      </c>
      <c r="D85" s="39">
        <f>SUM(D86:D88)</f>
        <v>297.47</v>
      </c>
      <c r="E85" s="11">
        <f t="shared" si="7"/>
        <v>36.841583790545315</v>
      </c>
      <c r="F85" s="12">
        <f t="shared" si="5"/>
        <v>-509.9599999999999</v>
      </c>
      <c r="G85" s="31"/>
    </row>
    <row r="86" spans="1:7" s="9" customFormat="1" ht="15.75" customHeight="1">
      <c r="A86" s="59">
        <v>1003</v>
      </c>
      <c r="B86" s="60" t="s">
        <v>113</v>
      </c>
      <c r="C86" s="18">
        <v>807.43</v>
      </c>
      <c r="D86" s="18">
        <v>297.47</v>
      </c>
      <c r="E86" s="12">
        <f t="shared" si="7"/>
        <v>36.841583790545315</v>
      </c>
      <c r="F86" s="12">
        <f t="shared" si="5"/>
        <v>-509.9599999999999</v>
      </c>
      <c r="G86" s="31"/>
    </row>
    <row r="87" spans="1:7" s="9" customFormat="1" ht="15.75" customHeight="1">
      <c r="A87" s="59">
        <v>1004</v>
      </c>
      <c r="B87" s="60" t="s">
        <v>114</v>
      </c>
      <c r="C87" s="18"/>
      <c r="D87" s="18"/>
      <c r="E87" s="12"/>
      <c r="F87" s="12">
        <f t="shared" si="5"/>
        <v>0</v>
      </c>
      <c r="G87" s="31"/>
    </row>
    <row r="88" spans="1:7" s="9" customFormat="1" ht="17.25" customHeight="1">
      <c r="A88" s="41" t="s">
        <v>115</v>
      </c>
      <c r="B88" s="17" t="s">
        <v>116</v>
      </c>
      <c r="C88" s="18"/>
      <c r="D88" s="18"/>
      <c r="E88" s="12"/>
      <c r="F88" s="12">
        <f t="shared" si="5"/>
        <v>0</v>
      </c>
      <c r="G88" s="31"/>
    </row>
    <row r="89" spans="1:7" s="9" customFormat="1" ht="15.75" customHeight="1">
      <c r="A89" s="61" t="s">
        <v>117</v>
      </c>
      <c r="B89" s="38" t="s">
        <v>118</v>
      </c>
      <c r="C89" s="39">
        <f>C90+C91+C92+C93+C94</f>
        <v>13</v>
      </c>
      <c r="D89" s="39">
        <f>D90+D91+D92+D93+D94</f>
        <v>8</v>
      </c>
      <c r="E89" s="11">
        <f>D89/C89*100</f>
        <v>61.53846153846154</v>
      </c>
      <c r="F89" s="12">
        <f t="shared" si="5"/>
        <v>-5</v>
      </c>
      <c r="G89" s="31"/>
    </row>
    <row r="90" spans="1:7" s="9" customFormat="1" ht="15.75" customHeight="1">
      <c r="A90" s="41" t="s">
        <v>119</v>
      </c>
      <c r="B90" s="62" t="s">
        <v>120</v>
      </c>
      <c r="C90" s="18">
        <v>13</v>
      </c>
      <c r="D90" s="18">
        <v>8</v>
      </c>
      <c r="E90" s="11">
        <f>D90/C90*100</f>
        <v>61.53846153846154</v>
      </c>
      <c r="F90" s="12">
        <f>D90-C90</f>
        <v>-5</v>
      </c>
      <c r="G90" s="31"/>
    </row>
    <row r="91" spans="1:7" s="9" customFormat="1" ht="15.75" customHeight="1" hidden="1">
      <c r="A91" s="41" t="s">
        <v>121</v>
      </c>
      <c r="B91" s="17" t="s">
        <v>122</v>
      </c>
      <c r="C91" s="18"/>
      <c r="D91" s="18"/>
      <c r="E91" s="12"/>
      <c r="F91" s="12">
        <f aca="true" t="shared" si="8" ref="F91:F102">D91-C91</f>
        <v>0</v>
      </c>
      <c r="G91" s="31"/>
    </row>
    <row r="92" spans="1:7" s="9" customFormat="1" ht="15.75" customHeight="1" hidden="1">
      <c r="A92" s="41" t="s">
        <v>123</v>
      </c>
      <c r="B92" s="17" t="s">
        <v>124</v>
      </c>
      <c r="C92" s="18"/>
      <c r="D92" s="18"/>
      <c r="E92" s="12"/>
      <c r="F92" s="12">
        <f t="shared" si="8"/>
        <v>0</v>
      </c>
      <c r="G92" s="31"/>
    </row>
    <row r="93" spans="1:7" s="9" customFormat="1" ht="31.5" customHeight="1" hidden="1">
      <c r="A93" s="41" t="s">
        <v>125</v>
      </c>
      <c r="B93" s="17" t="s">
        <v>126</v>
      </c>
      <c r="C93" s="18"/>
      <c r="D93" s="18"/>
      <c r="E93" s="12"/>
      <c r="F93" s="12">
        <f t="shared" si="8"/>
        <v>0</v>
      </c>
      <c r="G93" s="31"/>
    </row>
    <row r="94" spans="1:7" s="9" customFormat="1" ht="29.25" customHeight="1" hidden="1">
      <c r="A94" s="41" t="s">
        <v>127</v>
      </c>
      <c r="B94" s="17" t="s">
        <v>128</v>
      </c>
      <c r="C94" s="18"/>
      <c r="D94" s="18"/>
      <c r="E94" s="12"/>
      <c r="F94" s="12">
        <f t="shared" si="8"/>
        <v>0</v>
      </c>
      <c r="G94" s="31"/>
    </row>
    <row r="95" spans="1:7" s="9" customFormat="1" ht="15.75" customHeight="1" hidden="1">
      <c r="A95" s="37" t="s">
        <v>129</v>
      </c>
      <c r="B95" s="38" t="s">
        <v>130</v>
      </c>
      <c r="C95" s="39"/>
      <c r="D95" s="39"/>
      <c r="E95" s="11" t="e">
        <f>D95/C95*100</f>
        <v>#DIV/0!</v>
      </c>
      <c r="F95" s="12">
        <f t="shared" si="8"/>
        <v>0</v>
      </c>
      <c r="G95" s="31"/>
    </row>
    <row r="96" spans="1:7" s="9" customFormat="1" ht="15.75" customHeight="1" hidden="1">
      <c r="A96" s="40" t="s">
        <v>131</v>
      </c>
      <c r="B96" s="17" t="s">
        <v>132</v>
      </c>
      <c r="C96" s="18"/>
      <c r="D96" s="18"/>
      <c r="E96" s="12" t="e">
        <f>D96/C96*100</f>
        <v>#DIV/0!</v>
      </c>
      <c r="F96" s="12">
        <f t="shared" si="8"/>
        <v>0</v>
      </c>
      <c r="G96" s="31"/>
    </row>
    <row r="97" spans="1:7" s="9" customFormat="1" ht="31.5" customHeight="1" hidden="1">
      <c r="A97" s="37" t="s">
        <v>133</v>
      </c>
      <c r="B97" s="38" t="s">
        <v>134</v>
      </c>
      <c r="C97" s="39">
        <f>C98</f>
        <v>0</v>
      </c>
      <c r="D97" s="39">
        <f>D98</f>
        <v>0</v>
      </c>
      <c r="E97" s="11"/>
      <c r="F97" s="12">
        <f t="shared" si="8"/>
        <v>0</v>
      </c>
      <c r="G97" s="31"/>
    </row>
    <row r="98" spans="1:7" s="9" customFormat="1" ht="31.5" customHeight="1" hidden="1">
      <c r="A98" s="40" t="s">
        <v>135</v>
      </c>
      <c r="B98" s="17" t="s">
        <v>136</v>
      </c>
      <c r="C98" s="18">
        <v>0</v>
      </c>
      <c r="D98" s="18">
        <v>0</v>
      </c>
      <c r="E98" s="12"/>
      <c r="F98" s="12">
        <f t="shared" si="8"/>
        <v>0</v>
      </c>
      <c r="G98" s="31"/>
    </row>
    <row r="99" spans="1:6" s="9" customFormat="1" ht="15.75" customHeight="1">
      <c r="A99" s="63">
        <v>1400</v>
      </c>
      <c r="B99" s="58" t="s">
        <v>137</v>
      </c>
      <c r="C99" s="39">
        <f>C100</f>
        <v>46.475</v>
      </c>
      <c r="D99" s="39">
        <f>D100</f>
        <v>46.475</v>
      </c>
      <c r="E99" s="11"/>
      <c r="F99" s="12">
        <f t="shared" si="8"/>
        <v>0</v>
      </c>
    </row>
    <row r="100" spans="1:6" s="9" customFormat="1" ht="15.75" customHeight="1">
      <c r="A100" s="59">
        <v>1403</v>
      </c>
      <c r="B100" s="60" t="s">
        <v>291</v>
      </c>
      <c r="C100" s="18">
        <v>46.475</v>
      </c>
      <c r="D100" s="18">
        <v>46.475</v>
      </c>
      <c r="E100" s="12"/>
      <c r="F100" s="12"/>
    </row>
    <row r="101" spans="1:6" s="9" customFormat="1" ht="15.75" customHeight="1" hidden="1">
      <c r="A101" s="64">
        <v>1104</v>
      </c>
      <c r="B101" s="60" t="s">
        <v>44</v>
      </c>
      <c r="C101" s="18"/>
      <c r="D101" s="18"/>
      <c r="E101" s="12" t="e">
        <f t="shared" si="7"/>
        <v>#DIV/0!</v>
      </c>
      <c r="F101" s="12">
        <f t="shared" si="8"/>
        <v>0</v>
      </c>
    </row>
    <row r="102" spans="1:6" s="9" customFormat="1" ht="15.75" customHeight="1" hidden="1">
      <c r="A102" s="64">
        <v>1102</v>
      </c>
      <c r="B102" s="60" t="s">
        <v>138</v>
      </c>
      <c r="C102" s="18"/>
      <c r="D102" s="18"/>
      <c r="E102" s="12" t="e">
        <f t="shared" si="7"/>
        <v>#DIV/0!</v>
      </c>
      <c r="F102" s="12">
        <f t="shared" si="8"/>
        <v>0</v>
      </c>
    </row>
    <row r="103" spans="1:6" s="9" customFormat="1" ht="15.75" customHeight="1">
      <c r="A103" s="64"/>
      <c r="B103" s="65" t="s">
        <v>139</v>
      </c>
      <c r="C103" s="39">
        <f>C52+C56+C58+C62+C66+C77+C85+C89+C99</f>
        <v>4470.418000000001</v>
      </c>
      <c r="D103" s="39">
        <f>D52+D56+D58+D62+D66+D77+D85+D89+D99</f>
        <v>3207.5295200000005</v>
      </c>
      <c r="E103" s="12">
        <f t="shared" si="7"/>
        <v>71.75010301050148</v>
      </c>
      <c r="F103" s="12">
        <f t="shared" si="5"/>
        <v>-1262.88848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140</v>
      </c>
      <c r="B105" s="66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6"/>
  <sheetViews>
    <sheetView view="pageBreakPreview" zoomScale="60" zoomScalePageLayoutView="0" workbookViewId="0" topLeftCell="A55">
      <selection activeCell="C42" sqref="C42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0.421875" style="2" customWidth="1"/>
    <col min="6" max="6" width="9.57421875" style="2" customWidth="1"/>
    <col min="7" max="16384" width="9.140625" style="2" customWidth="1"/>
  </cols>
  <sheetData>
    <row r="1" spans="1:7" ht="18" customHeight="1">
      <c r="A1" s="287" t="s">
        <v>324</v>
      </c>
      <c r="B1" s="287"/>
      <c r="C1" s="287"/>
      <c r="D1" s="287"/>
      <c r="E1" s="287"/>
      <c r="F1" s="287"/>
      <c r="G1" s="1"/>
    </row>
    <row r="2" spans="1:7" ht="18" customHeight="1">
      <c r="A2" s="287"/>
      <c r="B2" s="287"/>
      <c r="C2" s="287"/>
      <c r="D2" s="287"/>
      <c r="E2" s="287"/>
      <c r="F2" s="287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315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900.4000000000001</v>
      </c>
      <c r="D5" s="11">
        <f>SUM(D6,D8,D10,D13,D15)</f>
        <v>666.2369199999999</v>
      </c>
      <c r="E5" s="12">
        <f aca="true" t="shared" si="0" ref="E5:E35">D5/C5*100</f>
        <v>73.9934384717903</v>
      </c>
      <c r="F5" s="12">
        <f aca="true" t="shared" si="1" ref="F5:F36">D5-C5</f>
        <v>-234.16308000000015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418.1</v>
      </c>
      <c r="D6" s="11">
        <f>SUM(D7)</f>
        <v>287.52051</v>
      </c>
      <c r="E6" s="12">
        <f t="shared" si="0"/>
        <v>68.76835924419996</v>
      </c>
      <c r="F6" s="12">
        <f t="shared" si="1"/>
        <v>-130.57949000000002</v>
      </c>
      <c r="G6" s="1"/>
    </row>
    <row r="7" spans="1:7" s="9" customFormat="1" ht="15.75">
      <c r="A7" s="13">
        <v>1010200001</v>
      </c>
      <c r="B7" s="14" t="s">
        <v>7</v>
      </c>
      <c r="C7" s="15">
        <v>418.1</v>
      </c>
      <c r="D7" s="15">
        <v>287.52051</v>
      </c>
      <c r="E7" s="12">
        <f t="shared" si="0"/>
        <v>68.76835924419996</v>
      </c>
      <c r="F7" s="12">
        <f t="shared" si="1"/>
        <v>-130.57949000000002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15</v>
      </c>
      <c r="D8" s="11">
        <f>SUM(D9)</f>
        <v>11.72043</v>
      </c>
      <c r="E8" s="12">
        <f t="shared" si="0"/>
        <v>78.1362</v>
      </c>
      <c r="F8" s="12">
        <f t="shared" si="1"/>
        <v>-3.2795699999999997</v>
      </c>
      <c r="G8" s="1"/>
    </row>
    <row r="9" spans="1:7" s="9" customFormat="1" ht="15.75">
      <c r="A9" s="13">
        <v>1050300001</v>
      </c>
      <c r="B9" s="13" t="s">
        <v>9</v>
      </c>
      <c r="C9" s="12">
        <v>15</v>
      </c>
      <c r="D9" s="12">
        <v>11.72043</v>
      </c>
      <c r="E9" s="12">
        <f t="shared" si="0"/>
        <v>78.1362</v>
      </c>
      <c r="F9" s="12">
        <f t="shared" si="1"/>
        <v>-3.2795699999999997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461.59999999999997</v>
      </c>
      <c r="D10" s="11">
        <f>SUM(D11:D12)</f>
        <v>354.34598</v>
      </c>
      <c r="E10" s="12">
        <f t="shared" si="0"/>
        <v>76.76472703639516</v>
      </c>
      <c r="F10" s="12">
        <f t="shared" si="1"/>
        <v>-107.25401999999997</v>
      </c>
      <c r="G10" s="1"/>
    </row>
    <row r="11" spans="1:7" s="9" customFormat="1" ht="15.75">
      <c r="A11" s="13">
        <v>1060600000</v>
      </c>
      <c r="B11" s="13" t="s">
        <v>11</v>
      </c>
      <c r="C11" s="12">
        <v>427.2</v>
      </c>
      <c r="D11" s="12">
        <v>346.49906</v>
      </c>
      <c r="E11" s="12">
        <f t="shared" si="0"/>
        <v>81.10933052434457</v>
      </c>
      <c r="F11" s="12">
        <f t="shared" si="1"/>
        <v>-80.70094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34.4</v>
      </c>
      <c r="D12" s="18">
        <v>7.84692</v>
      </c>
      <c r="E12" s="12">
        <f t="shared" si="0"/>
        <v>22.810813953488374</v>
      </c>
      <c r="F12" s="12">
        <f t="shared" si="1"/>
        <v>-26.553079999999998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5.7</v>
      </c>
      <c r="D15" s="11">
        <f>SUM(D16:D19)</f>
        <v>12.65</v>
      </c>
      <c r="E15" s="12">
        <f t="shared" si="0"/>
        <v>221.9298245614035</v>
      </c>
      <c r="F15" s="12">
        <f t="shared" si="1"/>
        <v>6.95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0.75" customHeight="1">
      <c r="A17" s="13">
        <v>1080400001</v>
      </c>
      <c r="B17" s="14" t="s">
        <v>17</v>
      </c>
      <c r="C17" s="12">
        <v>5.7</v>
      </c>
      <c r="D17" s="12">
        <v>12.65</v>
      </c>
      <c r="E17" s="12">
        <f t="shared" si="0"/>
        <v>221.9298245614035</v>
      </c>
      <c r="F17" s="12">
        <f t="shared" si="1"/>
        <v>6.95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133</v>
      </c>
      <c r="D20" s="11">
        <f>SUM(D21:D36)</f>
        <v>49.4283</v>
      </c>
      <c r="E20" s="12">
        <f t="shared" si="0"/>
        <v>37.164135338345865</v>
      </c>
      <c r="F20" s="12">
        <f t="shared" si="1"/>
        <v>-83.57169999999999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45</v>
      </c>
      <c r="D21" s="12">
        <v>37.29117</v>
      </c>
      <c r="E21" s="12">
        <f t="shared" si="0"/>
        <v>82.86926666666668</v>
      </c>
      <c r="F21" s="12">
        <f t="shared" si="1"/>
        <v>-7.708829999999999</v>
      </c>
      <c r="G21" s="1"/>
    </row>
    <row r="22" spans="1:7" s="9" customFormat="1" ht="15" customHeight="1">
      <c r="A22" s="13">
        <v>1110503505</v>
      </c>
      <c r="B22" s="13" t="s">
        <v>22</v>
      </c>
      <c r="C22" s="12">
        <v>7</v>
      </c>
      <c r="D22" s="12">
        <v>8.27838</v>
      </c>
      <c r="E22" s="12">
        <f t="shared" si="0"/>
        <v>118.26257142857143</v>
      </c>
      <c r="F22" s="12">
        <f t="shared" si="1"/>
        <v>1.2783800000000003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80</v>
      </c>
      <c r="D25" s="12">
        <v>3.85875</v>
      </c>
      <c r="E25" s="12">
        <f t="shared" si="0"/>
        <v>4.823437500000001</v>
      </c>
      <c r="F25" s="12">
        <f t="shared" si="1"/>
        <v>-76.14125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>
        <v>0</v>
      </c>
      <c r="E34" s="12">
        <f t="shared" si="0"/>
        <v>0</v>
      </c>
      <c r="F34" s="12">
        <f t="shared" si="1"/>
        <v>-1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.75" customHeight="1">
      <c r="A36" s="13">
        <v>1170505005</v>
      </c>
      <c r="B36" s="13" t="s">
        <v>36</v>
      </c>
      <c r="C36" s="12">
        <v>0</v>
      </c>
      <c r="D36" s="12">
        <v>0</v>
      </c>
      <c r="E36" s="12"/>
      <c r="F36" s="12">
        <f t="shared" si="1"/>
        <v>0</v>
      </c>
      <c r="G36" s="1"/>
    </row>
    <row r="37" spans="1:7" s="9" customFormat="1" ht="15.7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1033.4</v>
      </c>
      <c r="D38" s="11">
        <f>SUM(D20,D5)</f>
        <v>715.66522</v>
      </c>
      <c r="E38" s="12">
        <f aca="true" t="shared" si="2" ref="E38:E47">D38/C38*100</f>
        <v>69.25345655119024</v>
      </c>
      <c r="F38" s="12">
        <f aca="true" t="shared" si="3" ref="F38:F47">D38-C38</f>
        <v>-317.7347800000001</v>
      </c>
      <c r="G38" s="1"/>
    </row>
    <row r="39" spans="1:7" s="9" customFormat="1" ht="15.75">
      <c r="A39" s="10"/>
      <c r="B39" s="10" t="s">
        <v>39</v>
      </c>
      <c r="C39" s="11">
        <f>SUM(C40:C44)</f>
        <v>3746.4629999999997</v>
      </c>
      <c r="D39" s="11">
        <f>SUM(D40:D44)</f>
        <v>3551.6780000000003</v>
      </c>
      <c r="E39" s="12">
        <f t="shared" si="2"/>
        <v>94.80082947569483</v>
      </c>
      <c r="F39" s="12">
        <f t="shared" si="3"/>
        <v>-194.7849999999994</v>
      </c>
      <c r="G39" s="1"/>
    </row>
    <row r="40" spans="1:8" s="9" customFormat="1" ht="15.75">
      <c r="A40" s="13">
        <v>2020100000</v>
      </c>
      <c r="B40" s="13" t="s">
        <v>40</v>
      </c>
      <c r="C40" s="12">
        <v>2448.7</v>
      </c>
      <c r="D40" s="12">
        <v>2313.26</v>
      </c>
      <c r="E40" s="12">
        <f t="shared" si="2"/>
        <v>94.46890186629642</v>
      </c>
      <c r="F40" s="12">
        <f t="shared" si="3"/>
        <v>-135.4399999999996</v>
      </c>
      <c r="G40" s="1"/>
      <c r="H40" s="21"/>
    </row>
    <row r="41" spans="1:7" s="9" customFormat="1" ht="15.75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1184.06</v>
      </c>
      <c r="D42" s="12">
        <v>1124.751</v>
      </c>
      <c r="E42" s="12">
        <f t="shared" si="2"/>
        <v>94.99104775095857</v>
      </c>
      <c r="F42" s="12">
        <f t="shared" si="3"/>
        <v>-59.30899999999997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113.703</v>
      </c>
      <c r="D43" s="12">
        <v>113.667</v>
      </c>
      <c r="E43" s="12">
        <f t="shared" si="2"/>
        <v>99.96833856626473</v>
      </c>
      <c r="F43" s="12">
        <f t="shared" si="3"/>
        <v>-0.036000000000001364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4779.862999999999</v>
      </c>
      <c r="D46" s="11">
        <f>SUM(D39,D38)</f>
        <v>4267.343220000001</v>
      </c>
      <c r="E46" s="12">
        <f t="shared" si="2"/>
        <v>89.277521552396</v>
      </c>
      <c r="F46" s="12">
        <f t="shared" si="3"/>
        <v>-512.5197799999987</v>
      </c>
      <c r="G46" s="1"/>
    </row>
    <row r="47" spans="1:7" s="9" customFormat="1" ht="15.75">
      <c r="A47" s="10"/>
      <c r="B47" s="22" t="s">
        <v>47</v>
      </c>
      <c r="C47" s="11">
        <f>C103-C46</f>
        <v>368.14000000000124</v>
      </c>
      <c r="D47" s="11">
        <f>D103-D46</f>
        <v>-421.74870000000055</v>
      </c>
      <c r="E47" s="12">
        <f t="shared" si="2"/>
        <v>-114.5620416146029</v>
      </c>
      <c r="F47" s="12">
        <f t="shared" si="3"/>
        <v>-789.8887000000018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315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797.53175</v>
      </c>
      <c r="D52" s="39">
        <f>SUM(D53:D55)</f>
        <v>670.11996</v>
      </c>
      <c r="E52" s="12">
        <f>D52/C52*100</f>
        <v>84.02423602571308</v>
      </c>
      <c r="F52" s="12">
        <f>D52-C52</f>
        <v>-127.41179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778.933</v>
      </c>
      <c r="D53" s="18">
        <v>670.11996</v>
      </c>
      <c r="E53" s="12">
        <f>D53/C53*100</f>
        <v>86.03050069774936</v>
      </c>
      <c r="F53" s="12">
        <f>D53-C53</f>
        <v>-108.81304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5.75">
      <c r="A55" s="40" t="s">
        <v>161</v>
      </c>
      <c r="B55" s="17" t="s">
        <v>55</v>
      </c>
      <c r="C55" s="18">
        <v>18.59875</v>
      </c>
      <c r="D55" s="18">
        <v>0</v>
      </c>
      <c r="E55" s="12"/>
      <c r="F55" s="12"/>
      <c r="G55" s="31"/>
    </row>
    <row r="56" spans="1:7" s="9" customFormat="1" ht="15.75">
      <c r="A56" s="37" t="s">
        <v>56</v>
      </c>
      <c r="B56" s="38" t="s">
        <v>57</v>
      </c>
      <c r="C56" s="39">
        <f>C57</f>
        <v>113.57</v>
      </c>
      <c r="D56" s="39">
        <f>D57</f>
        <v>103.18683</v>
      </c>
      <c r="E56" s="12">
        <f>D56/C56*100</f>
        <v>90.85747116315929</v>
      </c>
      <c r="F56" s="12">
        <f aca="true" t="shared" si="4" ref="F56:F103">D56-C56</f>
        <v>-10.383169999999993</v>
      </c>
      <c r="G56" s="31"/>
    </row>
    <row r="57" spans="1:6" s="9" customFormat="1" ht="15.75">
      <c r="A57" s="41" t="s">
        <v>58</v>
      </c>
      <c r="B57" s="17" t="s">
        <v>59</v>
      </c>
      <c r="C57" s="18">
        <v>113.57</v>
      </c>
      <c r="D57" s="18">
        <v>103.18683</v>
      </c>
      <c r="E57" s="12">
        <f>D57/C57*100</f>
        <v>90.85747116315929</v>
      </c>
      <c r="F57" s="12">
        <f t="shared" si="4"/>
        <v>-10.383169999999993</v>
      </c>
    </row>
    <row r="58" spans="1:7" s="46" customFormat="1" ht="15" customHeight="1">
      <c r="A58" s="42" t="s">
        <v>60</v>
      </c>
      <c r="B58" s="43" t="s">
        <v>61</v>
      </c>
      <c r="C58" s="44">
        <f>C60+C61</f>
        <v>37.30125</v>
      </c>
      <c r="D58" s="44">
        <f>D60+D61</f>
        <v>1.40125</v>
      </c>
      <c r="E58" s="12">
        <f>D58/C58*100</f>
        <v>3.7565765222345093</v>
      </c>
      <c r="F58" s="12">
        <f t="shared" si="4"/>
        <v>-35.900000000000006</v>
      </c>
      <c r="G58" s="45"/>
    </row>
    <row r="59" spans="1:7" s="46" customFormat="1" ht="15.75" hidden="1">
      <c r="A59" s="47" t="s">
        <v>62</v>
      </c>
      <c r="B59" s="48" t="s">
        <v>63</v>
      </c>
      <c r="C59" s="49">
        <v>0</v>
      </c>
      <c r="D59" s="49">
        <v>0</v>
      </c>
      <c r="E59" s="12"/>
      <c r="F59" s="12">
        <f t="shared" si="4"/>
        <v>0</v>
      </c>
      <c r="G59" s="45"/>
    </row>
    <row r="60" spans="1:7" s="46" customFormat="1" ht="16.5" customHeight="1">
      <c r="A60" s="47" t="s">
        <v>162</v>
      </c>
      <c r="B60" s="48" t="s">
        <v>272</v>
      </c>
      <c r="C60" s="49">
        <v>37.30125</v>
      </c>
      <c r="D60" s="49">
        <v>1.40125</v>
      </c>
      <c r="E60" s="12"/>
      <c r="F60" s="12">
        <f t="shared" si="4"/>
        <v>-35.900000000000006</v>
      </c>
      <c r="G60" s="45"/>
    </row>
    <row r="61" spans="1:7" s="46" customFormat="1" ht="17.25" customHeight="1" hidden="1">
      <c r="A61" s="47" t="s">
        <v>64</v>
      </c>
      <c r="B61" s="48" t="s">
        <v>65</v>
      </c>
      <c r="C61" s="49">
        <v>0</v>
      </c>
      <c r="D61" s="49">
        <v>0</v>
      </c>
      <c r="E61" s="12" t="e">
        <f aca="true" t="shared" si="5" ref="E61:E66">D61/C61*100</f>
        <v>#DIV/0!</v>
      </c>
      <c r="F61" s="12">
        <f t="shared" si="4"/>
        <v>0</v>
      </c>
      <c r="G61" s="45"/>
    </row>
    <row r="62" spans="1:7" s="9" customFormat="1" ht="17.25" customHeight="1">
      <c r="A62" s="37" t="s">
        <v>66</v>
      </c>
      <c r="B62" s="38" t="s">
        <v>67</v>
      </c>
      <c r="C62" s="39">
        <f>C63+C64+C65</f>
        <v>57.64</v>
      </c>
      <c r="D62" s="39">
        <f>D63+D64+D65</f>
        <v>7.6375</v>
      </c>
      <c r="E62" s="39"/>
      <c r="F62" s="39">
        <f>F63+F64+F65</f>
        <v>-50.0025</v>
      </c>
      <c r="G62" s="31"/>
    </row>
    <row r="63" spans="1:7" s="9" customFormat="1" ht="17.25" customHeight="1" hidden="1">
      <c r="A63" s="40" t="s">
        <v>68</v>
      </c>
      <c r="B63" s="17" t="s">
        <v>69</v>
      </c>
      <c r="C63" s="18">
        <v>0</v>
      </c>
      <c r="D63" s="18">
        <v>0</v>
      </c>
      <c r="E63" s="12" t="e">
        <f t="shared" si="5"/>
        <v>#DIV/0!</v>
      </c>
      <c r="F63" s="12">
        <f t="shared" si="4"/>
        <v>0</v>
      </c>
      <c r="G63" s="31"/>
    </row>
    <row r="64" spans="1:7" s="9" customFormat="1" ht="17.25" customHeight="1" hidden="1">
      <c r="A64" s="40" t="s">
        <v>70</v>
      </c>
      <c r="B64" s="50" t="s">
        <v>71</v>
      </c>
      <c r="C64" s="18">
        <v>0</v>
      </c>
      <c r="D64" s="18">
        <v>0</v>
      </c>
      <c r="E64" s="12" t="e">
        <f t="shared" si="5"/>
        <v>#DIV/0!</v>
      </c>
      <c r="F64" s="12">
        <f t="shared" si="4"/>
        <v>0</v>
      </c>
      <c r="G64" s="31"/>
    </row>
    <row r="65" spans="1:7" s="9" customFormat="1" ht="17.25" customHeight="1">
      <c r="A65" s="47" t="s">
        <v>72</v>
      </c>
      <c r="B65" s="48" t="s">
        <v>73</v>
      </c>
      <c r="C65" s="18">
        <v>57.64</v>
      </c>
      <c r="D65" s="201">
        <v>7.6375</v>
      </c>
      <c r="E65" s="12"/>
      <c r="F65" s="12">
        <f t="shared" si="4"/>
        <v>-50.0025</v>
      </c>
      <c r="G65" s="31"/>
    </row>
    <row r="66" spans="1:7" s="9" customFormat="1" ht="17.25" customHeight="1">
      <c r="A66" s="37" t="s">
        <v>74</v>
      </c>
      <c r="B66" s="38" t="s">
        <v>75</v>
      </c>
      <c r="C66" s="39">
        <f>C68+C69</f>
        <v>1150</v>
      </c>
      <c r="D66" s="39">
        <f>D68+D69</f>
        <v>719.44311</v>
      </c>
      <c r="E66" s="12">
        <f t="shared" si="5"/>
        <v>62.560270434782616</v>
      </c>
      <c r="F66" s="12">
        <f t="shared" si="4"/>
        <v>-430.55688999999995</v>
      </c>
      <c r="G66" s="31"/>
    </row>
    <row r="67" spans="1:7" s="9" customFormat="1" ht="17.25" customHeight="1" hidden="1">
      <c r="A67" s="40" t="s">
        <v>76</v>
      </c>
      <c r="B67" s="17" t="s">
        <v>77</v>
      </c>
      <c r="C67" s="18">
        <v>0</v>
      </c>
      <c r="D67" s="18"/>
      <c r="E67" s="12"/>
      <c r="F67" s="12">
        <f t="shared" si="4"/>
        <v>0</v>
      </c>
      <c r="G67" s="31"/>
    </row>
    <row r="68" spans="1:7" s="52" customFormat="1" ht="17.25" customHeight="1" hidden="1">
      <c r="A68" s="40" t="s">
        <v>78</v>
      </c>
      <c r="B68" s="51" t="s">
        <v>79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80</v>
      </c>
      <c r="B69" s="17" t="s">
        <v>81</v>
      </c>
      <c r="C69" s="18">
        <v>1150</v>
      </c>
      <c r="D69" s="18">
        <v>719.44311</v>
      </c>
      <c r="E69" s="12">
        <f>D69/C69*100</f>
        <v>62.560270434782616</v>
      </c>
      <c r="F69" s="12">
        <f t="shared" si="4"/>
        <v>-430.55688999999995</v>
      </c>
      <c r="G69" s="53"/>
    </row>
    <row r="70" spans="1:7" s="52" customFormat="1" ht="17.2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88</v>
      </c>
      <c r="B73" s="50" t="s">
        <v>89</v>
      </c>
      <c r="C73" s="18"/>
      <c r="D73" s="18"/>
      <c r="E73" s="12" t="e">
        <f aca="true" t="shared" si="6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90</v>
      </c>
      <c r="B74" s="50" t="s">
        <v>91</v>
      </c>
      <c r="C74" s="18"/>
      <c r="D74" s="18"/>
      <c r="E74" s="12" t="e">
        <f t="shared" si="6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92</v>
      </c>
      <c r="B75" s="50" t="s">
        <v>93</v>
      </c>
      <c r="C75" s="18"/>
      <c r="D75" s="18"/>
      <c r="E75" s="12" t="e">
        <f t="shared" si="6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94</v>
      </c>
      <c r="B76" s="50" t="s">
        <v>95</v>
      </c>
      <c r="C76" s="18"/>
      <c r="D76" s="18"/>
      <c r="E76" s="12" t="e">
        <f t="shared" si="6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96</v>
      </c>
      <c r="B77" s="38" t="s">
        <v>97</v>
      </c>
      <c r="C77" s="39">
        <f>SUM(C78:C78)</f>
        <v>1848.6</v>
      </c>
      <c r="D77" s="39">
        <f>SUM(D78:D78)</f>
        <v>1308.63687</v>
      </c>
      <c r="E77" s="12">
        <f t="shared" si="6"/>
        <v>70.7906994482311</v>
      </c>
      <c r="F77" s="12">
        <f t="shared" si="4"/>
        <v>-539.9631299999999</v>
      </c>
      <c r="G77" s="31"/>
    </row>
    <row r="78" spans="1:7" s="9" customFormat="1" ht="17.25" customHeight="1">
      <c r="A78" s="40" t="s">
        <v>98</v>
      </c>
      <c r="B78" s="17" t="s">
        <v>99</v>
      </c>
      <c r="C78" s="18">
        <v>1848.6</v>
      </c>
      <c r="D78" s="18">
        <v>1308.63687</v>
      </c>
      <c r="E78" s="12">
        <f t="shared" si="6"/>
        <v>70.7906994482311</v>
      </c>
      <c r="F78" s="12">
        <f t="shared" si="4"/>
        <v>-539.9631299999999</v>
      </c>
      <c r="G78" s="31"/>
    </row>
    <row r="79" spans="1:7" s="9" customFormat="1" ht="17.25" customHeight="1" hidden="1">
      <c r="A79" s="37" t="s">
        <v>100</v>
      </c>
      <c r="B79" s="38" t="s">
        <v>101</v>
      </c>
      <c r="C79" s="39">
        <f>SUM(C80:C84)</f>
        <v>0</v>
      </c>
      <c r="D79" s="39">
        <f>SUM(D80:D84)</f>
        <v>0</v>
      </c>
      <c r="E79" s="12" t="e">
        <f t="shared" si="6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102</v>
      </c>
      <c r="B80" s="17" t="s">
        <v>103</v>
      </c>
      <c r="C80" s="18"/>
      <c r="D80" s="18"/>
      <c r="E80" s="12" t="e">
        <f t="shared" si="6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104</v>
      </c>
      <c r="B81" s="17" t="s">
        <v>105</v>
      </c>
      <c r="C81" s="18"/>
      <c r="D81" s="18"/>
      <c r="E81" s="12" t="e">
        <f t="shared" si="6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106</v>
      </c>
      <c r="B82" s="17" t="s">
        <v>107</v>
      </c>
      <c r="C82" s="18"/>
      <c r="D82" s="18"/>
      <c r="E82" s="12" t="e">
        <f t="shared" si="6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108</v>
      </c>
      <c r="B83" s="56" t="s">
        <v>109</v>
      </c>
      <c r="C83" s="18"/>
      <c r="D83" s="18"/>
      <c r="E83" s="12" t="e">
        <f t="shared" si="6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110</v>
      </c>
      <c r="B84" s="17" t="s">
        <v>111</v>
      </c>
      <c r="C84" s="18"/>
      <c r="D84" s="18"/>
      <c r="E84" s="12" t="e">
        <f t="shared" si="6"/>
        <v>#DIV/0!</v>
      </c>
      <c r="F84" s="12">
        <f t="shared" si="4"/>
        <v>0</v>
      </c>
      <c r="G84" s="31"/>
    </row>
    <row r="85" spans="1:7" s="9" customFormat="1" ht="15" customHeight="1">
      <c r="A85" s="57">
        <v>1000</v>
      </c>
      <c r="B85" s="58" t="s">
        <v>112</v>
      </c>
      <c r="C85" s="39">
        <f>SUM(C86:C88)</f>
        <v>917.76</v>
      </c>
      <c r="D85" s="39">
        <f>SUM(D86:D88)</f>
        <v>917.76</v>
      </c>
      <c r="E85" s="11">
        <f t="shared" si="6"/>
        <v>100</v>
      </c>
      <c r="F85" s="12">
        <f t="shared" si="4"/>
        <v>0</v>
      </c>
      <c r="G85" s="31"/>
    </row>
    <row r="86" spans="1:7" s="9" customFormat="1" ht="15" customHeight="1">
      <c r="A86" s="59">
        <v>1003</v>
      </c>
      <c r="B86" s="60" t="s">
        <v>113</v>
      </c>
      <c r="C86" s="18">
        <v>917.76</v>
      </c>
      <c r="D86" s="18">
        <v>917.76</v>
      </c>
      <c r="E86" s="12">
        <f t="shared" si="6"/>
        <v>100</v>
      </c>
      <c r="F86" s="12">
        <f t="shared" si="4"/>
        <v>0</v>
      </c>
      <c r="G86" s="31"/>
    </row>
    <row r="87" spans="1:7" s="9" customFormat="1" ht="15" customHeight="1" hidden="1">
      <c r="A87" s="59">
        <v>1004</v>
      </c>
      <c r="B87" s="60" t="s">
        <v>114</v>
      </c>
      <c r="C87" s="18"/>
      <c r="D87" s="18"/>
      <c r="E87" s="12"/>
      <c r="F87" s="12">
        <f t="shared" si="4"/>
        <v>0</v>
      </c>
      <c r="G87" s="31"/>
    </row>
    <row r="88" spans="1:7" s="9" customFormat="1" ht="2.25" customHeight="1" hidden="1">
      <c r="A88" s="41" t="s">
        <v>115</v>
      </c>
      <c r="B88" s="17" t="s">
        <v>116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117</v>
      </c>
      <c r="B89" s="38" t="s">
        <v>118</v>
      </c>
      <c r="C89" s="39">
        <f>C90+C91+C92+C93+C94</f>
        <v>15</v>
      </c>
      <c r="D89" s="39">
        <f>D90+D91+D92+D93+D94</f>
        <v>12.109</v>
      </c>
      <c r="E89" s="11">
        <f>D89/C89*100</f>
        <v>80.72666666666667</v>
      </c>
      <c r="F89" s="12">
        <f t="shared" si="4"/>
        <v>-2.891</v>
      </c>
      <c r="G89" s="31"/>
    </row>
    <row r="90" spans="1:7" s="9" customFormat="1" ht="15.75" customHeight="1">
      <c r="A90" s="41" t="s">
        <v>119</v>
      </c>
      <c r="B90" s="62" t="s">
        <v>120</v>
      </c>
      <c r="C90" s="18">
        <v>15</v>
      </c>
      <c r="D90" s="18">
        <v>12.109</v>
      </c>
      <c r="E90" s="11">
        <f aca="true" t="shared" si="7" ref="E90:E98">D90/C90*100</f>
        <v>80.72666666666667</v>
      </c>
      <c r="F90" s="12">
        <f>D90-C90</f>
        <v>-2.891</v>
      </c>
      <c r="G90" s="31"/>
    </row>
    <row r="91" spans="1:7" s="9" customFormat="1" ht="15.75" customHeight="1">
      <c r="A91" s="41" t="s">
        <v>121</v>
      </c>
      <c r="B91" s="17" t="s">
        <v>122</v>
      </c>
      <c r="C91" s="18"/>
      <c r="D91" s="18"/>
      <c r="E91" s="12" t="e">
        <f t="shared" si="7"/>
        <v>#DIV/0!</v>
      </c>
      <c r="F91" s="12">
        <f aca="true" t="shared" si="8" ref="F91:F102">D91-C91</f>
        <v>0</v>
      </c>
      <c r="G91" s="31"/>
    </row>
    <row r="92" spans="1:7" s="9" customFormat="1" ht="15.75" customHeight="1" hidden="1">
      <c r="A92" s="41" t="s">
        <v>123</v>
      </c>
      <c r="B92" s="17" t="s">
        <v>124</v>
      </c>
      <c r="C92" s="18"/>
      <c r="D92" s="18"/>
      <c r="E92" s="12" t="e">
        <f t="shared" si="7"/>
        <v>#DIV/0!</v>
      </c>
      <c r="F92" s="12">
        <f t="shared" si="8"/>
        <v>0</v>
      </c>
      <c r="G92" s="31"/>
    </row>
    <row r="93" spans="1:7" s="9" customFormat="1" ht="31.5" customHeight="1" hidden="1">
      <c r="A93" s="41" t="s">
        <v>125</v>
      </c>
      <c r="B93" s="17" t="s">
        <v>126</v>
      </c>
      <c r="C93" s="18"/>
      <c r="D93" s="18"/>
      <c r="E93" s="12" t="e">
        <f t="shared" si="7"/>
        <v>#DIV/0!</v>
      </c>
      <c r="F93" s="12">
        <f t="shared" si="8"/>
        <v>0</v>
      </c>
      <c r="G93" s="31"/>
    </row>
    <row r="94" spans="1:7" s="9" customFormat="1" ht="15.75" customHeight="1" hidden="1">
      <c r="A94" s="41" t="s">
        <v>127</v>
      </c>
      <c r="B94" s="17" t="s">
        <v>128</v>
      </c>
      <c r="C94" s="18"/>
      <c r="D94" s="18"/>
      <c r="E94" s="12" t="e">
        <f t="shared" si="7"/>
        <v>#DIV/0!</v>
      </c>
      <c r="F94" s="12">
        <f t="shared" si="8"/>
        <v>0</v>
      </c>
      <c r="G94" s="31"/>
    </row>
    <row r="95" spans="1:7" s="9" customFormat="1" ht="15.75" customHeight="1" hidden="1">
      <c r="A95" s="37" t="s">
        <v>129</v>
      </c>
      <c r="B95" s="38" t="s">
        <v>130</v>
      </c>
      <c r="C95" s="39"/>
      <c r="D95" s="39"/>
      <c r="E95" s="11" t="e">
        <f t="shared" si="7"/>
        <v>#DIV/0!</v>
      </c>
      <c r="F95" s="12">
        <f t="shared" si="8"/>
        <v>0</v>
      </c>
      <c r="G95" s="31"/>
    </row>
    <row r="96" spans="1:7" s="9" customFormat="1" ht="15.75" customHeight="1" hidden="1">
      <c r="A96" s="40" t="s">
        <v>131</v>
      </c>
      <c r="B96" s="17" t="s">
        <v>132</v>
      </c>
      <c r="C96" s="18"/>
      <c r="D96" s="18"/>
      <c r="E96" s="12" t="e">
        <f t="shared" si="7"/>
        <v>#DIV/0!</v>
      </c>
      <c r="F96" s="12">
        <f t="shared" si="8"/>
        <v>0</v>
      </c>
      <c r="G96" s="31"/>
    </row>
    <row r="97" spans="1:7" s="9" customFormat="1" ht="31.5" customHeight="1" hidden="1">
      <c r="A97" s="37" t="s">
        <v>133</v>
      </c>
      <c r="B97" s="38" t="s">
        <v>134</v>
      </c>
      <c r="C97" s="39">
        <f>C98</f>
        <v>0</v>
      </c>
      <c r="D97" s="39">
        <f>D98</f>
        <v>0</v>
      </c>
      <c r="E97" s="11" t="e">
        <f t="shared" si="7"/>
        <v>#DIV/0!</v>
      </c>
      <c r="F97" s="12">
        <f t="shared" si="8"/>
        <v>0</v>
      </c>
      <c r="G97" s="31"/>
    </row>
    <row r="98" spans="1:7" s="9" customFormat="1" ht="15" customHeight="1" hidden="1">
      <c r="A98" s="40" t="s">
        <v>135</v>
      </c>
      <c r="B98" s="17" t="s">
        <v>136</v>
      </c>
      <c r="C98" s="18">
        <v>0</v>
      </c>
      <c r="D98" s="18">
        <v>0</v>
      </c>
      <c r="E98" s="12" t="e">
        <f t="shared" si="7"/>
        <v>#DIV/0!</v>
      </c>
      <c r="F98" s="12">
        <f t="shared" si="8"/>
        <v>0</v>
      </c>
      <c r="G98" s="31"/>
    </row>
    <row r="99" spans="1:6" s="9" customFormat="1" ht="15.75" customHeight="1">
      <c r="A99" s="63">
        <v>1400</v>
      </c>
      <c r="B99" s="58" t="s">
        <v>137</v>
      </c>
      <c r="C99" s="39">
        <f>C100</f>
        <v>210.6</v>
      </c>
      <c r="D99" s="39">
        <f>D100</f>
        <v>105.3</v>
      </c>
      <c r="E99" s="11"/>
      <c r="F99" s="12">
        <f t="shared" si="8"/>
        <v>-105.3</v>
      </c>
    </row>
    <row r="100" spans="1:6" s="9" customFormat="1" ht="15.75" customHeight="1">
      <c r="A100" s="59">
        <v>1403</v>
      </c>
      <c r="B100" s="60" t="s">
        <v>291</v>
      </c>
      <c r="C100" s="18">
        <v>210.6</v>
      </c>
      <c r="D100" s="18">
        <v>105.3</v>
      </c>
      <c r="E100" s="12"/>
      <c r="F100" s="12"/>
    </row>
    <row r="101" spans="1:6" s="9" customFormat="1" ht="15.75" customHeight="1" hidden="1">
      <c r="A101" s="64">
        <v>1104</v>
      </c>
      <c r="B101" s="60" t="s">
        <v>44</v>
      </c>
      <c r="C101" s="18"/>
      <c r="D101" s="18"/>
      <c r="E101" s="12" t="e">
        <f t="shared" si="6"/>
        <v>#DIV/0!</v>
      </c>
      <c r="F101" s="12">
        <f t="shared" si="8"/>
        <v>0</v>
      </c>
    </row>
    <row r="102" spans="1:6" s="9" customFormat="1" ht="15.75" customHeight="1" hidden="1">
      <c r="A102" s="64">
        <v>1102</v>
      </c>
      <c r="B102" s="60" t="s">
        <v>138</v>
      </c>
      <c r="C102" s="18"/>
      <c r="D102" s="18"/>
      <c r="E102" s="12" t="e">
        <f t="shared" si="6"/>
        <v>#DIV/0!</v>
      </c>
      <c r="F102" s="12">
        <f t="shared" si="8"/>
        <v>0</v>
      </c>
    </row>
    <row r="103" spans="1:6" s="9" customFormat="1" ht="15.75" customHeight="1">
      <c r="A103" s="64"/>
      <c r="B103" s="65" t="s">
        <v>139</v>
      </c>
      <c r="C103" s="39">
        <f>C52+C56+C58+C62+C66+C77+C85+C89+C99</f>
        <v>5148.003000000001</v>
      </c>
      <c r="D103" s="39">
        <f>SUM(D52,D56,D58,D62,D66,D70,D72,D77,D79,D85,D89,D99)</f>
        <v>3845.59452</v>
      </c>
      <c r="E103" s="12">
        <f t="shared" si="6"/>
        <v>74.70070471986904</v>
      </c>
      <c r="F103" s="12">
        <f t="shared" si="4"/>
        <v>-1302.4084800000005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140</v>
      </c>
      <c r="B105" s="66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6"/>
  <sheetViews>
    <sheetView view="pageBreakPreview" zoomScale="60" zoomScalePageLayoutView="0" workbookViewId="0" topLeftCell="A55">
      <selection activeCell="D66" sqref="D66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87" t="s">
        <v>323</v>
      </c>
      <c r="B1" s="287"/>
      <c r="C1" s="287"/>
      <c r="D1" s="287"/>
      <c r="E1" s="287"/>
      <c r="F1" s="287"/>
      <c r="G1" s="1"/>
    </row>
    <row r="2" spans="1:7" ht="18" customHeight="1">
      <c r="A2" s="287"/>
      <c r="B2" s="287"/>
      <c r="C2" s="287"/>
      <c r="D2" s="287"/>
      <c r="E2" s="287"/>
      <c r="F2" s="287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315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621.3</v>
      </c>
      <c r="D5" s="11">
        <f>SUM(D6,D8,D10,D13,D15)</f>
        <v>478.83871</v>
      </c>
      <c r="E5" s="12">
        <f aca="true" t="shared" si="0" ref="E5:E35">D5/C5*100</f>
        <v>77.07045066795429</v>
      </c>
      <c r="F5" s="12">
        <f aca="true" t="shared" si="1" ref="F5:F36">D5-C5</f>
        <v>-142.46128999999996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238.8</v>
      </c>
      <c r="D6" s="11">
        <f>SUM(D7)</f>
        <v>238.26302</v>
      </c>
      <c r="E6" s="12">
        <f t="shared" si="0"/>
        <v>99.77513400335009</v>
      </c>
      <c r="F6" s="12">
        <f t="shared" si="1"/>
        <v>-0.5369799999999998</v>
      </c>
      <c r="G6" s="1"/>
    </row>
    <row r="7" spans="1:7" s="9" customFormat="1" ht="15.75">
      <c r="A7" s="13">
        <v>1010200001</v>
      </c>
      <c r="B7" s="14" t="s">
        <v>7</v>
      </c>
      <c r="C7" s="15">
        <v>238.8</v>
      </c>
      <c r="D7" s="15">
        <v>238.26302</v>
      </c>
      <c r="E7" s="12">
        <f t="shared" si="0"/>
        <v>99.77513400335009</v>
      </c>
      <c r="F7" s="12">
        <f t="shared" si="1"/>
        <v>-0.5369799999999998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5</v>
      </c>
      <c r="D8" s="11">
        <f>SUM(D9)</f>
        <v>1.85822</v>
      </c>
      <c r="E8" s="12">
        <f t="shared" si="0"/>
        <v>37.1644</v>
      </c>
      <c r="F8" s="12">
        <f t="shared" si="1"/>
        <v>-3.14178</v>
      </c>
      <c r="G8" s="1"/>
    </row>
    <row r="9" spans="1:7" s="9" customFormat="1" ht="15.75">
      <c r="A9" s="13">
        <v>1050300001</v>
      </c>
      <c r="B9" s="13" t="s">
        <v>9</v>
      </c>
      <c r="C9" s="12">
        <v>5</v>
      </c>
      <c r="D9" s="12">
        <v>1.85822</v>
      </c>
      <c r="E9" s="12">
        <f t="shared" si="0"/>
        <v>37.1644</v>
      </c>
      <c r="F9" s="12">
        <f t="shared" si="1"/>
        <v>-3.14178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368.29999999999995</v>
      </c>
      <c r="D10" s="11">
        <f>SUM(D11:D12)</f>
        <v>230.44746999999998</v>
      </c>
      <c r="E10" s="12">
        <f t="shared" si="0"/>
        <v>62.570586478414334</v>
      </c>
      <c r="F10" s="12">
        <f t="shared" si="1"/>
        <v>-137.85252999999997</v>
      </c>
      <c r="G10" s="1"/>
    </row>
    <row r="11" spans="1:7" s="9" customFormat="1" ht="15.75">
      <c r="A11" s="13">
        <v>1060600000</v>
      </c>
      <c r="B11" s="13" t="s">
        <v>11</v>
      </c>
      <c r="C11" s="12">
        <v>342.9</v>
      </c>
      <c r="D11" s="12">
        <v>223.0631</v>
      </c>
      <c r="E11" s="12">
        <f t="shared" si="0"/>
        <v>65.05193934091572</v>
      </c>
      <c r="F11" s="12">
        <f t="shared" si="1"/>
        <v>-119.83689999999999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25.4</v>
      </c>
      <c r="D12" s="18">
        <v>7.38437</v>
      </c>
      <c r="E12" s="12">
        <f t="shared" si="0"/>
        <v>29.072322834645668</v>
      </c>
      <c r="F12" s="12">
        <f t="shared" si="1"/>
        <v>-18.015629999999998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9.2</v>
      </c>
      <c r="D15" s="11">
        <f>SUM(D16:D19)</f>
        <v>8.27</v>
      </c>
      <c r="E15" s="12">
        <f t="shared" si="0"/>
        <v>89.89130434782608</v>
      </c>
      <c r="F15" s="12">
        <f t="shared" si="1"/>
        <v>-0.9299999999999997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0.75" customHeight="1">
      <c r="A17" s="13">
        <v>1080400001</v>
      </c>
      <c r="B17" s="14" t="s">
        <v>17</v>
      </c>
      <c r="C17" s="12">
        <v>9.2</v>
      </c>
      <c r="D17" s="12">
        <v>8.27</v>
      </c>
      <c r="E17" s="12">
        <f t="shared" si="0"/>
        <v>89.89130434782608</v>
      </c>
      <c r="F17" s="12">
        <f t="shared" si="1"/>
        <v>-0.9299999999999997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0.75" customHeight="1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131</v>
      </c>
      <c r="D20" s="11">
        <f>SUM(D21:D36)</f>
        <v>70.55123</v>
      </c>
      <c r="E20" s="12">
        <f t="shared" si="0"/>
        <v>53.855900763358775</v>
      </c>
      <c r="F20" s="12">
        <f t="shared" si="1"/>
        <v>-60.448769999999996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112</v>
      </c>
      <c r="D21" s="12">
        <v>52.50528</v>
      </c>
      <c r="E21" s="12">
        <f t="shared" si="0"/>
        <v>46.879714285714286</v>
      </c>
      <c r="F21" s="12">
        <f t="shared" si="1"/>
        <v>-59.49472</v>
      </c>
      <c r="G21" s="1"/>
    </row>
    <row r="22" spans="1:7" s="9" customFormat="1" ht="15" customHeight="1">
      <c r="A22" s="13">
        <v>1110503505</v>
      </c>
      <c r="B22" s="13" t="s">
        <v>22</v>
      </c>
      <c r="C22" s="12">
        <v>8</v>
      </c>
      <c r="D22" s="12">
        <v>8.04595</v>
      </c>
      <c r="E22" s="12">
        <f t="shared" si="0"/>
        <v>100.57437499999999</v>
      </c>
      <c r="F22" s="12">
        <f t="shared" si="1"/>
        <v>0.04594999999999949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5" customHeight="1">
      <c r="A25" s="13">
        <v>1140601410</v>
      </c>
      <c r="B25" s="14" t="s">
        <v>25</v>
      </c>
      <c r="C25" s="12">
        <v>10</v>
      </c>
      <c r="D25" s="12">
        <v>0</v>
      </c>
      <c r="E25" s="12">
        <f t="shared" si="0"/>
        <v>0</v>
      </c>
      <c r="F25" s="12">
        <f t="shared" si="1"/>
        <v>-10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5.7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5.7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1.5" customHeight="1">
      <c r="A34" s="13">
        <v>1130305010</v>
      </c>
      <c r="B34" s="14" t="s">
        <v>34</v>
      </c>
      <c r="C34" s="12">
        <v>1</v>
      </c>
      <c r="D34" s="12">
        <v>0</v>
      </c>
      <c r="E34" s="12">
        <f t="shared" si="0"/>
        <v>0</v>
      </c>
      <c r="F34" s="12">
        <f t="shared" si="1"/>
        <v>-1</v>
      </c>
      <c r="G34" s="1"/>
    </row>
    <row r="35" spans="1:7" s="9" customFormat="1" ht="29.25" customHeight="1">
      <c r="A35" s="13">
        <v>1169000000</v>
      </c>
      <c r="B35" s="14" t="s">
        <v>35</v>
      </c>
      <c r="C35" s="12"/>
      <c r="D35" s="12">
        <v>10</v>
      </c>
      <c r="E35" s="12" t="e">
        <f t="shared" si="0"/>
        <v>#DIV/0!</v>
      </c>
      <c r="F35" s="12">
        <f t="shared" si="1"/>
        <v>10</v>
      </c>
      <c r="G35" s="1"/>
    </row>
    <row r="36" spans="1:7" s="9" customFormat="1" ht="14.25" customHeight="1" hidden="1">
      <c r="A36" s="13">
        <v>1170505005</v>
      </c>
      <c r="B36" s="13" t="s">
        <v>36</v>
      </c>
      <c r="C36" s="12">
        <v>0</v>
      </c>
      <c r="D36" s="12">
        <v>0</v>
      </c>
      <c r="E36" s="12"/>
      <c r="F36" s="12">
        <f t="shared" si="1"/>
        <v>0</v>
      </c>
      <c r="G36" s="1"/>
    </row>
    <row r="37" spans="1:7" s="9" customFormat="1" ht="15.7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752.3</v>
      </c>
      <c r="D38" s="11">
        <f>SUM(D20,D5)</f>
        <v>549.38994</v>
      </c>
      <c r="E38" s="12">
        <f aca="true" t="shared" si="2" ref="E38:E47">D38/C38*100</f>
        <v>73.02803934600558</v>
      </c>
      <c r="F38" s="12">
        <f aca="true" t="shared" si="3" ref="F38:F47">D38-C38</f>
        <v>-202.91005999999993</v>
      </c>
      <c r="G38" s="1"/>
    </row>
    <row r="39" spans="1:7" s="9" customFormat="1" ht="15.75">
      <c r="A39" s="10"/>
      <c r="B39" s="10" t="s">
        <v>39</v>
      </c>
      <c r="C39" s="11">
        <f>SUM(C40:C44)</f>
        <v>4881.512</v>
      </c>
      <c r="D39" s="11">
        <f>SUM(D40:D44)</f>
        <v>4544.51</v>
      </c>
      <c r="E39" s="12">
        <f t="shared" si="2"/>
        <v>93.09636030803571</v>
      </c>
      <c r="F39" s="12">
        <f t="shared" si="3"/>
        <v>-337.0019999999995</v>
      </c>
      <c r="G39" s="1"/>
    </row>
    <row r="40" spans="1:8" s="9" customFormat="1" ht="15.75">
      <c r="A40" s="13">
        <v>2020100000</v>
      </c>
      <c r="B40" s="13" t="s">
        <v>40</v>
      </c>
      <c r="C40" s="12">
        <v>2244.7</v>
      </c>
      <c r="D40" s="12">
        <v>2123.56</v>
      </c>
      <c r="E40" s="12">
        <f t="shared" si="2"/>
        <v>94.60328774446475</v>
      </c>
      <c r="F40" s="12">
        <f t="shared" si="3"/>
        <v>-121.13999999999987</v>
      </c>
      <c r="G40" s="1"/>
      <c r="H40" s="21"/>
    </row>
    <row r="41" spans="1:7" s="9" customFormat="1" ht="15.75">
      <c r="A41" s="13">
        <v>2020107010</v>
      </c>
      <c r="B41" s="13" t="s">
        <v>41</v>
      </c>
      <c r="C41" s="12">
        <v>658.3</v>
      </c>
      <c r="D41" s="12">
        <v>627</v>
      </c>
      <c r="E41" s="12">
        <f t="shared" si="2"/>
        <v>95.24532887741152</v>
      </c>
      <c r="F41" s="12">
        <f t="shared" si="3"/>
        <v>-31.299999999999955</v>
      </c>
      <c r="G41" s="1"/>
    </row>
    <row r="42" spans="1:7" s="9" customFormat="1" ht="15.75">
      <c r="A42" s="13">
        <v>2020200000</v>
      </c>
      <c r="B42" s="13" t="s">
        <v>42</v>
      </c>
      <c r="C42" s="12">
        <v>1864.83</v>
      </c>
      <c r="D42" s="12">
        <v>1680.299</v>
      </c>
      <c r="E42" s="12">
        <f t="shared" si="2"/>
        <v>90.10467442072468</v>
      </c>
      <c r="F42" s="12">
        <f t="shared" si="3"/>
        <v>-184.53099999999995</v>
      </c>
      <c r="G42" s="1"/>
    </row>
    <row r="43" spans="1:7" s="9" customFormat="1" ht="14.25" customHeight="1">
      <c r="A43" s="13">
        <v>2020300000</v>
      </c>
      <c r="B43" s="13" t="s">
        <v>43</v>
      </c>
      <c r="C43" s="12">
        <v>113.682</v>
      </c>
      <c r="D43" s="12">
        <v>113.651</v>
      </c>
      <c r="E43" s="12">
        <f t="shared" si="2"/>
        <v>99.97273095124997</v>
      </c>
      <c r="F43" s="12">
        <f t="shared" si="3"/>
        <v>-0.03100000000000591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>
        <v>0</v>
      </c>
      <c r="E44" s="12"/>
      <c r="F44" s="12">
        <f t="shared" si="3"/>
        <v>0</v>
      </c>
      <c r="G44" s="1"/>
    </row>
    <row r="45" spans="1:7" s="9" customFormat="1" ht="0.75" customHeight="1" hidden="1">
      <c r="A45" s="10">
        <v>3000000000</v>
      </c>
      <c r="B45" s="19" t="s">
        <v>45</v>
      </c>
      <c r="C45" s="11">
        <v>7</v>
      </c>
      <c r="D45" s="11">
        <v>0</v>
      </c>
      <c r="E45" s="12">
        <f t="shared" si="2"/>
        <v>0</v>
      </c>
      <c r="F45" s="12">
        <f t="shared" si="3"/>
        <v>-7</v>
      </c>
      <c r="G45" s="1"/>
    </row>
    <row r="46" spans="1:7" s="9" customFormat="1" ht="15.75">
      <c r="A46" s="10"/>
      <c r="B46" s="10" t="s">
        <v>46</v>
      </c>
      <c r="C46" s="11">
        <f>SUM(C39,C38)</f>
        <v>5633.812</v>
      </c>
      <c r="D46" s="11">
        <f>SUM(D39,D38)</f>
        <v>5093.89994</v>
      </c>
      <c r="E46" s="12">
        <f t="shared" si="2"/>
        <v>90.41657655598023</v>
      </c>
      <c r="F46" s="12">
        <f t="shared" si="3"/>
        <v>-539.9120599999997</v>
      </c>
      <c r="G46" s="1"/>
    </row>
    <row r="47" spans="1:7" s="9" customFormat="1" ht="15.75">
      <c r="A47" s="10"/>
      <c r="B47" s="22" t="s">
        <v>47</v>
      </c>
      <c r="C47" s="11">
        <f>C103-C46</f>
        <v>208</v>
      </c>
      <c r="D47" s="11">
        <f>D103-D46</f>
        <v>-985.9551799999999</v>
      </c>
      <c r="E47" s="12">
        <f t="shared" si="2"/>
        <v>-474.0169134615384</v>
      </c>
      <c r="F47" s="12">
        <f t="shared" si="3"/>
        <v>-1193.95518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315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689.56075</v>
      </c>
      <c r="D52" s="39">
        <f>SUM(D53:D55)</f>
        <v>563.33169</v>
      </c>
      <c r="E52" s="12">
        <f>D52/C52*100</f>
        <v>81.69428001811298</v>
      </c>
      <c r="F52" s="12">
        <f>D52-C52</f>
        <v>-126.22906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685.962</v>
      </c>
      <c r="D53" s="18">
        <v>563.33169</v>
      </c>
      <c r="E53" s="12">
        <f>D53/C53*100</f>
        <v>82.12287123776537</v>
      </c>
      <c r="F53" s="12">
        <f>D53-C53</f>
        <v>-122.63031000000001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5.75">
      <c r="A55" s="40" t="s">
        <v>161</v>
      </c>
      <c r="B55" s="17" t="s">
        <v>55</v>
      </c>
      <c r="C55" s="18">
        <v>3.59875</v>
      </c>
      <c r="D55" s="18">
        <v>0</v>
      </c>
      <c r="E55" s="12"/>
      <c r="F55" s="12"/>
      <c r="G55" s="31"/>
    </row>
    <row r="56" spans="1:7" s="9" customFormat="1" ht="15.75">
      <c r="A56" s="37" t="s">
        <v>56</v>
      </c>
      <c r="B56" s="38" t="s">
        <v>57</v>
      </c>
      <c r="C56" s="39">
        <f>C57</f>
        <v>113.57</v>
      </c>
      <c r="D56" s="39">
        <f>D57</f>
        <v>83.35582</v>
      </c>
      <c r="E56" s="12">
        <f aca="true" t="shared" si="4" ref="E56:E61">D56/C56*100</f>
        <v>73.3959848551554</v>
      </c>
      <c r="F56" s="12">
        <f aca="true" t="shared" si="5" ref="F56:F103">D56-C56</f>
        <v>-30.21418</v>
      </c>
      <c r="G56" s="31"/>
    </row>
    <row r="57" spans="1:6" s="9" customFormat="1" ht="15.75">
      <c r="A57" s="41" t="s">
        <v>58</v>
      </c>
      <c r="B57" s="17" t="s">
        <v>59</v>
      </c>
      <c r="C57" s="18">
        <v>113.57</v>
      </c>
      <c r="D57" s="18">
        <v>83.35582</v>
      </c>
      <c r="E57" s="12">
        <f t="shared" si="4"/>
        <v>73.3959848551554</v>
      </c>
      <c r="F57" s="12">
        <f t="shared" si="5"/>
        <v>-30.21418</v>
      </c>
    </row>
    <row r="58" spans="1:7" s="46" customFormat="1" ht="13.5" customHeight="1">
      <c r="A58" s="42" t="s">
        <v>60</v>
      </c>
      <c r="B58" s="43" t="s">
        <v>61</v>
      </c>
      <c r="C58" s="44">
        <f>C60</f>
        <v>34.40125</v>
      </c>
      <c r="D58" s="44">
        <f>SUM(D59:D61)</f>
        <v>34.40125</v>
      </c>
      <c r="E58" s="12">
        <f t="shared" si="4"/>
        <v>100</v>
      </c>
      <c r="F58" s="12">
        <f t="shared" si="5"/>
        <v>0</v>
      </c>
      <c r="G58" s="45"/>
    </row>
    <row r="59" spans="1:7" s="46" customFormat="1" ht="15" customHeight="1" hidden="1">
      <c r="A59" s="47" t="s">
        <v>62</v>
      </c>
      <c r="B59" s="48" t="s">
        <v>63</v>
      </c>
      <c r="C59" s="49">
        <v>0</v>
      </c>
      <c r="D59" s="49">
        <v>0</v>
      </c>
      <c r="E59" s="12" t="e">
        <f t="shared" si="4"/>
        <v>#DIV/0!</v>
      </c>
      <c r="F59" s="12">
        <f t="shared" si="5"/>
        <v>0</v>
      </c>
      <c r="G59" s="45"/>
    </row>
    <row r="60" spans="1:7" s="46" customFormat="1" ht="14.25" customHeight="1">
      <c r="A60" s="47" t="s">
        <v>162</v>
      </c>
      <c r="B60" s="48" t="s">
        <v>272</v>
      </c>
      <c r="C60" s="49">
        <v>34.40125</v>
      </c>
      <c r="D60" s="49">
        <v>34.40125</v>
      </c>
      <c r="E60" s="12">
        <f t="shared" si="4"/>
        <v>100</v>
      </c>
      <c r="F60" s="12">
        <f t="shared" si="5"/>
        <v>0</v>
      </c>
      <c r="G60" s="45"/>
    </row>
    <row r="61" spans="1:7" s="46" customFormat="1" ht="17.25" customHeight="1" hidden="1">
      <c r="A61" s="47" t="s">
        <v>64</v>
      </c>
      <c r="B61" s="48" t="s">
        <v>65</v>
      </c>
      <c r="D61" s="49">
        <v>0</v>
      </c>
      <c r="E61" s="12" t="e">
        <f t="shared" si="4"/>
        <v>#DIV/0!</v>
      </c>
      <c r="F61" s="12">
        <f t="shared" si="5"/>
        <v>0</v>
      </c>
      <c r="G61" s="45"/>
    </row>
    <row r="62" spans="1:7" s="9" customFormat="1" ht="16.5" customHeight="1">
      <c r="A62" s="37" t="s">
        <v>66</v>
      </c>
      <c r="B62" s="38" t="s">
        <v>67</v>
      </c>
      <c r="C62" s="39">
        <f>C63+C64+C65</f>
        <v>30</v>
      </c>
      <c r="D62" s="39">
        <f>D63+D64+D65</f>
        <v>24.975</v>
      </c>
      <c r="E62" s="12"/>
      <c r="F62" s="12">
        <f t="shared" si="5"/>
        <v>-5.024999999999999</v>
      </c>
      <c r="G62" s="31"/>
    </row>
    <row r="63" spans="1:7" s="9" customFormat="1" ht="18" customHeight="1" hidden="1">
      <c r="A63" s="40" t="s">
        <v>68</v>
      </c>
      <c r="B63" s="17" t="s">
        <v>69</v>
      </c>
      <c r="C63" s="18"/>
      <c r="D63" s="18"/>
      <c r="E63" s="12"/>
      <c r="F63" s="12">
        <f t="shared" si="5"/>
        <v>0</v>
      </c>
      <c r="G63" s="31"/>
    </row>
    <row r="64" spans="1:7" s="9" customFormat="1" ht="15" customHeight="1" hidden="1">
      <c r="A64" s="40" t="s">
        <v>70</v>
      </c>
      <c r="B64" s="50" t="s">
        <v>71</v>
      </c>
      <c r="C64" s="18"/>
      <c r="D64" s="18"/>
      <c r="E64" s="12"/>
      <c r="F64" s="12">
        <f t="shared" si="5"/>
        <v>0</v>
      </c>
      <c r="G64" s="31"/>
    </row>
    <row r="65" spans="1:7" s="9" customFormat="1" ht="16.5" customHeight="1">
      <c r="A65" s="47" t="s">
        <v>72</v>
      </c>
      <c r="B65" s="48" t="s">
        <v>73</v>
      </c>
      <c r="C65" s="18">
        <v>30</v>
      </c>
      <c r="D65" s="18">
        <v>24.975</v>
      </c>
      <c r="E65" s="12"/>
      <c r="F65" s="12">
        <f t="shared" si="5"/>
        <v>-5.024999999999999</v>
      </c>
      <c r="G65" s="31"/>
    </row>
    <row r="66" spans="1:7" s="9" customFormat="1" ht="17.25" customHeight="1">
      <c r="A66" s="37" t="s">
        <v>74</v>
      </c>
      <c r="B66" s="38" t="s">
        <v>75</v>
      </c>
      <c r="C66" s="39">
        <f>C68+C69</f>
        <v>712.6</v>
      </c>
      <c r="D66" s="39">
        <f>D68+D69</f>
        <v>607.20937</v>
      </c>
      <c r="E66" s="12">
        <f>D66/C66*100</f>
        <v>85.21040836373842</v>
      </c>
      <c r="F66" s="12">
        <f t="shared" si="5"/>
        <v>-105.39062999999999</v>
      </c>
      <c r="G66" s="31"/>
    </row>
    <row r="67" spans="1:7" s="9" customFormat="1" ht="17.25" customHeight="1" hidden="1">
      <c r="A67" s="40" t="s">
        <v>76</v>
      </c>
      <c r="B67" s="17" t="s">
        <v>77</v>
      </c>
      <c r="C67" s="18"/>
      <c r="D67" s="18"/>
      <c r="E67" s="12"/>
      <c r="F67" s="12">
        <f t="shared" si="5"/>
        <v>0</v>
      </c>
      <c r="G67" s="31"/>
    </row>
    <row r="68" spans="1:7" s="52" customFormat="1" ht="17.25" customHeight="1" hidden="1">
      <c r="A68" s="40" t="s">
        <v>78</v>
      </c>
      <c r="B68" s="51" t="s">
        <v>79</v>
      </c>
      <c r="C68" s="18">
        <v>0</v>
      </c>
      <c r="D68" s="18">
        <v>0</v>
      </c>
      <c r="E68" s="12"/>
      <c r="F68" s="12">
        <f t="shared" si="5"/>
        <v>0</v>
      </c>
      <c r="G68" s="31"/>
    </row>
    <row r="69" spans="1:7" s="9" customFormat="1" ht="17.25" customHeight="1">
      <c r="A69" s="41" t="s">
        <v>80</v>
      </c>
      <c r="B69" s="17" t="s">
        <v>81</v>
      </c>
      <c r="C69" s="18">
        <v>712.6</v>
      </c>
      <c r="D69" s="18">
        <v>607.20937</v>
      </c>
      <c r="E69" s="12">
        <f>D69/C69*100</f>
        <v>85.21040836373842</v>
      </c>
      <c r="F69" s="12">
        <f t="shared" si="5"/>
        <v>-105.39062999999999</v>
      </c>
      <c r="G69" s="53"/>
    </row>
    <row r="70" spans="1:7" s="52" customFormat="1" ht="12.7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5"/>
        <v>0</v>
      </c>
      <c r="G70" s="31"/>
    </row>
    <row r="71" spans="1:7" s="9" customFormat="1" ht="12.75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5"/>
        <v>0</v>
      </c>
      <c r="G71" s="53"/>
    </row>
    <row r="72" spans="1:7" s="9" customFormat="1" ht="12.7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5"/>
        <v>0</v>
      </c>
      <c r="G72" s="31"/>
    </row>
    <row r="73" spans="1:7" s="9" customFormat="1" ht="12.75" customHeight="1" hidden="1">
      <c r="A73" s="40" t="s">
        <v>88</v>
      </c>
      <c r="B73" s="50" t="s">
        <v>89</v>
      </c>
      <c r="C73" s="18"/>
      <c r="D73" s="18"/>
      <c r="E73" s="12" t="e">
        <f aca="true" t="shared" si="6" ref="E73:E103">D73/C73*100</f>
        <v>#DIV/0!</v>
      </c>
      <c r="F73" s="12">
        <f t="shared" si="5"/>
        <v>0</v>
      </c>
      <c r="G73" s="31"/>
    </row>
    <row r="74" spans="1:7" s="9" customFormat="1" ht="12.75" customHeight="1" hidden="1">
      <c r="A74" s="40" t="s">
        <v>90</v>
      </c>
      <c r="B74" s="50" t="s">
        <v>91</v>
      </c>
      <c r="C74" s="18"/>
      <c r="D74" s="18"/>
      <c r="E74" s="12" t="e">
        <f t="shared" si="6"/>
        <v>#DIV/0!</v>
      </c>
      <c r="F74" s="12">
        <f t="shared" si="5"/>
        <v>0</v>
      </c>
      <c r="G74" s="31"/>
    </row>
    <row r="75" spans="1:7" s="9" customFormat="1" ht="12.75" customHeight="1" hidden="1">
      <c r="A75" s="40" t="s">
        <v>92</v>
      </c>
      <c r="B75" s="50" t="s">
        <v>93</v>
      </c>
      <c r="C75" s="18"/>
      <c r="D75" s="18"/>
      <c r="E75" s="12" t="e">
        <f t="shared" si="6"/>
        <v>#DIV/0!</v>
      </c>
      <c r="F75" s="12">
        <f t="shared" si="5"/>
        <v>0</v>
      </c>
      <c r="G75" s="31"/>
    </row>
    <row r="76" spans="1:7" s="9" customFormat="1" ht="12.75" customHeight="1" hidden="1">
      <c r="A76" s="40" t="s">
        <v>94</v>
      </c>
      <c r="B76" s="50" t="s">
        <v>95</v>
      </c>
      <c r="C76" s="18"/>
      <c r="D76" s="18"/>
      <c r="E76" s="12" t="e">
        <f t="shared" si="6"/>
        <v>#DIV/0!</v>
      </c>
      <c r="F76" s="12">
        <f t="shared" si="5"/>
        <v>0</v>
      </c>
      <c r="G76" s="31"/>
    </row>
    <row r="77" spans="1:7" s="9" customFormat="1" ht="20.25" customHeight="1">
      <c r="A77" s="37" t="s">
        <v>96</v>
      </c>
      <c r="B77" s="38" t="s">
        <v>97</v>
      </c>
      <c r="C77" s="39">
        <f>SUM(C78:C78)</f>
        <v>3367.25</v>
      </c>
      <c r="D77" s="39">
        <f>SUM(D78:D78)</f>
        <v>2327.97163</v>
      </c>
      <c r="E77" s="12">
        <f t="shared" si="6"/>
        <v>69.13569322147153</v>
      </c>
      <c r="F77" s="12">
        <f t="shared" si="5"/>
        <v>-1039.27837</v>
      </c>
      <c r="G77" s="31"/>
    </row>
    <row r="78" spans="1:7" s="9" customFormat="1" ht="14.25" customHeight="1">
      <c r="A78" s="40" t="s">
        <v>98</v>
      </c>
      <c r="B78" s="17" t="s">
        <v>99</v>
      </c>
      <c r="C78" s="18">
        <v>3367.25</v>
      </c>
      <c r="D78" s="18">
        <v>2327.97163</v>
      </c>
      <c r="E78" s="12">
        <f t="shared" si="6"/>
        <v>69.13569322147153</v>
      </c>
      <c r="F78" s="12">
        <f t="shared" si="5"/>
        <v>-1039.27837</v>
      </c>
      <c r="G78" s="31"/>
    </row>
    <row r="79" spans="1:7" s="9" customFormat="1" ht="0.75" customHeight="1" hidden="1">
      <c r="A79" s="37" t="s">
        <v>100</v>
      </c>
      <c r="B79" s="38" t="s">
        <v>265</v>
      </c>
      <c r="C79" s="39">
        <f>SUM(C80:C84)</f>
        <v>0</v>
      </c>
      <c r="D79" s="39">
        <f>SUM(D80:D84)</f>
        <v>0</v>
      </c>
      <c r="E79" s="12" t="e">
        <f t="shared" si="6"/>
        <v>#DIV/0!</v>
      </c>
      <c r="F79" s="12">
        <f t="shared" si="5"/>
        <v>0</v>
      </c>
      <c r="G79" s="31"/>
    </row>
    <row r="80" spans="1:7" s="9" customFormat="1" ht="15" customHeight="1" hidden="1">
      <c r="A80" s="40" t="s">
        <v>102</v>
      </c>
      <c r="B80" s="17" t="s">
        <v>103</v>
      </c>
      <c r="C80" s="18"/>
      <c r="D80" s="18"/>
      <c r="E80" s="12" t="e">
        <f t="shared" si="6"/>
        <v>#DIV/0!</v>
      </c>
      <c r="F80" s="12">
        <f t="shared" si="5"/>
        <v>0</v>
      </c>
      <c r="G80" s="31"/>
    </row>
    <row r="81" spans="1:7" s="9" customFormat="1" ht="6.75" customHeight="1" hidden="1">
      <c r="A81" s="40" t="s">
        <v>104</v>
      </c>
      <c r="B81" s="17" t="s">
        <v>105</v>
      </c>
      <c r="C81" s="18"/>
      <c r="D81" s="18"/>
      <c r="E81" s="12" t="e">
        <f t="shared" si="6"/>
        <v>#DIV/0!</v>
      </c>
      <c r="F81" s="12">
        <f t="shared" si="5"/>
        <v>0</v>
      </c>
      <c r="G81" s="31"/>
    </row>
    <row r="82" spans="1:7" s="9" customFormat="1" ht="15" customHeight="1" hidden="1">
      <c r="A82" s="41" t="s">
        <v>106</v>
      </c>
      <c r="B82" s="17" t="s">
        <v>107</v>
      </c>
      <c r="C82" s="18"/>
      <c r="D82" s="18"/>
      <c r="E82" s="12" t="e">
        <f t="shared" si="6"/>
        <v>#DIV/0!</v>
      </c>
      <c r="F82" s="12">
        <f t="shared" si="5"/>
        <v>0</v>
      </c>
      <c r="G82" s="31"/>
    </row>
    <row r="83" spans="1:7" s="52" customFormat="1" ht="15" customHeight="1" hidden="1">
      <c r="A83" s="55" t="s">
        <v>108</v>
      </c>
      <c r="B83" s="56" t="s">
        <v>109</v>
      </c>
      <c r="C83" s="18"/>
      <c r="D83" s="18"/>
      <c r="E83" s="12" t="e">
        <f t="shared" si="6"/>
        <v>#DIV/0!</v>
      </c>
      <c r="F83" s="12">
        <f t="shared" si="5"/>
        <v>0</v>
      </c>
      <c r="G83" s="31"/>
    </row>
    <row r="84" spans="1:7" s="9" customFormat="1" ht="15" customHeight="1" hidden="1">
      <c r="A84" s="41" t="s">
        <v>110</v>
      </c>
      <c r="B84" s="17" t="s">
        <v>111</v>
      </c>
      <c r="C84" s="18"/>
      <c r="D84" s="18"/>
      <c r="E84" s="12" t="e">
        <f t="shared" si="6"/>
        <v>#DIV/0!</v>
      </c>
      <c r="F84" s="12">
        <f t="shared" si="5"/>
        <v>0</v>
      </c>
      <c r="G84" s="31"/>
    </row>
    <row r="85" spans="1:7" s="9" customFormat="1" ht="16.5" customHeight="1">
      <c r="A85" s="57">
        <v>1000</v>
      </c>
      <c r="B85" s="58" t="s">
        <v>112</v>
      </c>
      <c r="C85" s="39">
        <f>SUM(C86:C88)</f>
        <v>892.43</v>
      </c>
      <c r="D85" s="39">
        <f>SUM(D86:D88)</f>
        <v>464.7</v>
      </c>
      <c r="E85" s="11"/>
      <c r="F85" s="12">
        <f t="shared" si="5"/>
        <v>-427.72999999999996</v>
      </c>
      <c r="G85" s="31"/>
    </row>
    <row r="86" spans="1:7" s="9" customFormat="1" ht="15.75" customHeight="1">
      <c r="A86" s="59">
        <v>1003</v>
      </c>
      <c r="B86" s="60" t="s">
        <v>113</v>
      </c>
      <c r="C86" s="18">
        <v>892.43</v>
      </c>
      <c r="D86" s="18">
        <v>464.7</v>
      </c>
      <c r="E86" s="12"/>
      <c r="F86" s="12">
        <f t="shared" si="5"/>
        <v>-427.72999999999996</v>
      </c>
      <c r="G86" s="31"/>
    </row>
    <row r="87" spans="1:7" s="9" customFormat="1" ht="14.25" customHeight="1" hidden="1">
      <c r="A87" s="59">
        <v>1004</v>
      </c>
      <c r="B87" s="60" t="s">
        <v>114</v>
      </c>
      <c r="C87" s="18"/>
      <c r="D87" s="18"/>
      <c r="E87" s="12"/>
      <c r="F87" s="12">
        <f t="shared" si="5"/>
        <v>0</v>
      </c>
      <c r="G87" s="31"/>
    </row>
    <row r="88" spans="1:7" s="9" customFormat="1" ht="15.75" customHeight="1" hidden="1">
      <c r="A88" s="41" t="s">
        <v>115</v>
      </c>
      <c r="B88" s="17" t="s">
        <v>116</v>
      </c>
      <c r="C88" s="18"/>
      <c r="D88" s="18"/>
      <c r="E88" s="12"/>
      <c r="F88" s="12">
        <f t="shared" si="5"/>
        <v>0</v>
      </c>
      <c r="G88" s="31"/>
    </row>
    <row r="89" spans="1:7" s="9" customFormat="1" ht="12.75" customHeight="1">
      <c r="A89" s="61" t="s">
        <v>117</v>
      </c>
      <c r="B89" s="38" t="s">
        <v>118</v>
      </c>
      <c r="C89" s="39">
        <f>C90+C91+C92+C93+C94</f>
        <v>2</v>
      </c>
      <c r="D89" s="39">
        <f>D90+D91+D92+D93+D94</f>
        <v>2</v>
      </c>
      <c r="E89" s="11">
        <f>D89/C89*100</f>
        <v>100</v>
      </c>
      <c r="F89" s="12">
        <f t="shared" si="5"/>
        <v>0</v>
      </c>
      <c r="G89" s="31"/>
    </row>
    <row r="90" spans="1:7" s="9" customFormat="1" ht="11.25" customHeight="1">
      <c r="A90" s="41" t="s">
        <v>119</v>
      </c>
      <c r="B90" s="62" t="s">
        <v>120</v>
      </c>
      <c r="C90" s="18">
        <v>2</v>
      </c>
      <c r="D90" s="18">
        <v>2</v>
      </c>
      <c r="E90" s="11">
        <f aca="true" t="shared" si="7" ref="E90:E96">D90/C90*100</f>
        <v>100</v>
      </c>
      <c r="F90" s="12">
        <f>D90-C90</f>
        <v>0</v>
      </c>
      <c r="G90" s="31"/>
    </row>
    <row r="91" spans="1:7" s="9" customFormat="1" ht="0.75" customHeight="1" hidden="1">
      <c r="A91" s="41" t="s">
        <v>121</v>
      </c>
      <c r="B91" s="17" t="s">
        <v>122</v>
      </c>
      <c r="C91" s="18"/>
      <c r="D91" s="18"/>
      <c r="E91" s="12"/>
      <c r="F91" s="12">
        <f aca="true" t="shared" si="8" ref="F91:F102">D91-C91</f>
        <v>0</v>
      </c>
      <c r="G91" s="31"/>
    </row>
    <row r="92" spans="1:7" s="9" customFormat="1" ht="12.75" customHeight="1" hidden="1">
      <c r="A92" s="41" t="s">
        <v>123</v>
      </c>
      <c r="B92" s="17" t="s">
        <v>124</v>
      </c>
      <c r="C92" s="18"/>
      <c r="D92" s="18"/>
      <c r="E92" s="12"/>
      <c r="F92" s="12">
        <f t="shared" si="8"/>
        <v>0</v>
      </c>
      <c r="G92" s="31"/>
    </row>
    <row r="93" spans="1:7" s="9" customFormat="1" ht="12.75" customHeight="1" hidden="1">
      <c r="A93" s="41" t="s">
        <v>125</v>
      </c>
      <c r="B93" s="17" t="s">
        <v>126</v>
      </c>
      <c r="C93" s="18"/>
      <c r="D93" s="18"/>
      <c r="E93" s="12"/>
      <c r="F93" s="12">
        <f t="shared" si="8"/>
        <v>0</v>
      </c>
      <c r="G93" s="31"/>
    </row>
    <row r="94" spans="1:7" s="9" customFormat="1" ht="12.75" customHeight="1" hidden="1">
      <c r="A94" s="41" t="s">
        <v>127</v>
      </c>
      <c r="B94" s="17" t="s">
        <v>128</v>
      </c>
      <c r="C94" s="18"/>
      <c r="D94" s="18"/>
      <c r="E94" s="12"/>
      <c r="F94" s="12">
        <f t="shared" si="8"/>
        <v>0</v>
      </c>
      <c r="G94" s="31"/>
    </row>
    <row r="95" spans="1:7" s="9" customFormat="1" ht="12.75" customHeight="1" hidden="1">
      <c r="A95" s="37" t="s">
        <v>129</v>
      </c>
      <c r="B95" s="38" t="s">
        <v>130</v>
      </c>
      <c r="C95" s="39"/>
      <c r="D95" s="39"/>
      <c r="E95" s="11" t="e">
        <f t="shared" si="7"/>
        <v>#DIV/0!</v>
      </c>
      <c r="F95" s="12">
        <f t="shared" si="8"/>
        <v>0</v>
      </c>
      <c r="G95" s="31"/>
    </row>
    <row r="96" spans="1:7" s="9" customFormat="1" ht="12.75" customHeight="1" hidden="1">
      <c r="A96" s="40" t="s">
        <v>131</v>
      </c>
      <c r="B96" s="17" t="s">
        <v>132</v>
      </c>
      <c r="C96" s="18"/>
      <c r="D96" s="18"/>
      <c r="E96" s="12" t="e">
        <f t="shared" si="7"/>
        <v>#DIV/0!</v>
      </c>
      <c r="F96" s="12">
        <f t="shared" si="8"/>
        <v>0</v>
      </c>
      <c r="G96" s="31"/>
    </row>
    <row r="97" spans="1:7" s="9" customFormat="1" ht="12.75" customHeight="1" hidden="1">
      <c r="A97" s="37" t="s">
        <v>133</v>
      </c>
      <c r="B97" s="38" t="s">
        <v>134</v>
      </c>
      <c r="C97" s="39">
        <f>C98</f>
        <v>0</v>
      </c>
      <c r="D97" s="39">
        <f>D98</f>
        <v>0</v>
      </c>
      <c r="E97" s="11"/>
      <c r="F97" s="12">
        <f t="shared" si="8"/>
        <v>0</v>
      </c>
      <c r="G97" s="31"/>
    </row>
    <row r="98" spans="1:7" s="9" customFormat="1" ht="12.75" customHeight="1" hidden="1">
      <c r="A98" s="40" t="s">
        <v>135</v>
      </c>
      <c r="B98" s="17" t="s">
        <v>136</v>
      </c>
      <c r="C98" s="18">
        <v>0</v>
      </c>
      <c r="D98" s="18">
        <v>0</v>
      </c>
      <c r="E98" s="12"/>
      <c r="F98" s="12">
        <f t="shared" si="8"/>
        <v>0</v>
      </c>
      <c r="G98" s="31"/>
    </row>
    <row r="99" spans="1:6" s="9" customFormat="1" ht="12.75" customHeight="1" hidden="1">
      <c r="A99" s="63">
        <v>1400</v>
      </c>
      <c r="B99" s="58" t="s">
        <v>137</v>
      </c>
      <c r="C99" s="39">
        <f>SUM(C101:C102)</f>
        <v>0</v>
      </c>
      <c r="D99" s="39">
        <f>SUM(D101:D102)</f>
        <v>0</v>
      </c>
      <c r="E99" s="11"/>
      <c r="F99" s="12">
        <f t="shared" si="8"/>
        <v>0</v>
      </c>
    </row>
    <row r="100" spans="1:6" s="9" customFormat="1" ht="12.75" customHeight="1" hidden="1">
      <c r="A100" s="59">
        <v>1403</v>
      </c>
      <c r="B100" s="60" t="s">
        <v>291</v>
      </c>
      <c r="C100" s="39"/>
      <c r="D100" s="39"/>
      <c r="E100" s="11"/>
      <c r="F100" s="12"/>
    </row>
    <row r="101" spans="1:6" s="9" customFormat="1" ht="12.75" customHeight="1" hidden="1">
      <c r="A101" s="64"/>
      <c r="B101" s="60" t="s">
        <v>44</v>
      </c>
      <c r="C101" s="18"/>
      <c r="D101" s="18"/>
      <c r="E101" s="12" t="e">
        <f t="shared" si="6"/>
        <v>#DIV/0!</v>
      </c>
      <c r="F101" s="12">
        <f t="shared" si="8"/>
        <v>0</v>
      </c>
    </row>
    <row r="102" spans="1:6" s="9" customFormat="1" ht="12.75" customHeight="1">
      <c r="A102" s="64"/>
      <c r="B102" s="60" t="s">
        <v>138</v>
      </c>
      <c r="C102" s="18"/>
      <c r="D102" s="18"/>
      <c r="E102" s="12" t="e">
        <f t="shared" si="6"/>
        <v>#DIV/0!</v>
      </c>
      <c r="F102" s="12">
        <f t="shared" si="8"/>
        <v>0</v>
      </c>
    </row>
    <row r="103" spans="1:6" s="9" customFormat="1" ht="12.75" customHeight="1">
      <c r="A103" s="64"/>
      <c r="B103" s="65" t="s">
        <v>139</v>
      </c>
      <c r="C103" s="39">
        <f>C52+C56+C58+C62+C66+C77+C85+C89</f>
        <v>5841.812</v>
      </c>
      <c r="D103" s="39">
        <f>D52+D56+D58+D62+D66+D77+D85+D89</f>
        <v>4107.94476</v>
      </c>
      <c r="E103" s="12">
        <f t="shared" si="6"/>
        <v>70.3197014898802</v>
      </c>
      <c r="F103" s="12">
        <f t="shared" si="5"/>
        <v>-1733.8672399999996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140</v>
      </c>
      <c r="B105" s="66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6"/>
  <sheetViews>
    <sheetView view="pageBreakPreview" zoomScale="60" workbookViewId="0" topLeftCell="A62">
      <selection activeCell="A99" sqref="A99:IV99"/>
    </sheetView>
  </sheetViews>
  <sheetFormatPr defaultColWidth="9.140625" defaultRowHeight="12.75"/>
  <cols>
    <col min="1" max="1" width="16.00390625" style="68" customWidth="1"/>
    <col min="2" max="2" width="49.7109375" style="69" customWidth="1"/>
    <col min="3" max="3" width="12.140625" style="2" customWidth="1"/>
    <col min="4" max="4" width="14.7109375" style="2" customWidth="1"/>
    <col min="5" max="5" width="11.00390625" style="2" customWidth="1"/>
    <col min="6" max="6" width="9.57421875" style="2" customWidth="1"/>
    <col min="7" max="16384" width="9.140625" style="2" customWidth="1"/>
  </cols>
  <sheetData>
    <row r="1" spans="1:7" ht="18" customHeight="1">
      <c r="A1" s="287" t="s">
        <v>322</v>
      </c>
      <c r="B1" s="287"/>
      <c r="C1" s="287"/>
      <c r="D1" s="287"/>
      <c r="E1" s="287"/>
      <c r="F1" s="287"/>
      <c r="G1" s="1"/>
    </row>
    <row r="2" spans="1:7" ht="18" customHeight="1">
      <c r="A2" s="287"/>
      <c r="B2" s="287"/>
      <c r="C2" s="287"/>
      <c r="D2" s="287"/>
      <c r="E2" s="287"/>
      <c r="F2" s="287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315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312.70000000000005</v>
      </c>
      <c r="D5" s="11">
        <f>SUM(D6,D8,D10,D13,D15)</f>
        <v>285.85188</v>
      </c>
      <c r="E5" s="12">
        <f aca="true" t="shared" si="0" ref="E5:E35">D5/C5*100</f>
        <v>91.41409657818994</v>
      </c>
      <c r="F5" s="12">
        <f aca="true" t="shared" si="1" ref="F5:F36">D5-C5</f>
        <v>-26.84812000000005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58.6</v>
      </c>
      <c r="D6" s="11">
        <f>SUM(D7)</f>
        <v>136.65283</v>
      </c>
      <c r="E6" s="12">
        <f t="shared" si="0"/>
        <v>233.1959556313993</v>
      </c>
      <c r="F6" s="12">
        <f t="shared" si="1"/>
        <v>78.05283</v>
      </c>
      <c r="G6" s="1"/>
    </row>
    <row r="7" spans="1:7" s="9" customFormat="1" ht="15.75">
      <c r="A7" s="13">
        <v>1010200001</v>
      </c>
      <c r="B7" s="14" t="s">
        <v>7</v>
      </c>
      <c r="C7" s="15">
        <v>58.6</v>
      </c>
      <c r="D7" s="15">
        <v>136.65283</v>
      </c>
      <c r="E7" s="12">
        <f t="shared" si="0"/>
        <v>233.1959556313993</v>
      </c>
      <c r="F7" s="12">
        <f t="shared" si="1"/>
        <v>78.05283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</v>
      </c>
      <c r="D8" s="11">
        <f>SUM(D9)</f>
        <v>16.12875</v>
      </c>
      <c r="E8" s="12">
        <f t="shared" si="0"/>
        <v>1612.875</v>
      </c>
      <c r="F8" s="12">
        <f t="shared" si="1"/>
        <v>15.12875</v>
      </c>
      <c r="G8" s="1"/>
    </row>
    <row r="9" spans="1:7" s="9" customFormat="1" ht="15.75">
      <c r="A9" s="13">
        <v>1050300001</v>
      </c>
      <c r="B9" s="13" t="s">
        <v>9</v>
      </c>
      <c r="C9" s="12">
        <v>1</v>
      </c>
      <c r="D9" s="12">
        <v>16.12875</v>
      </c>
      <c r="E9" s="12">
        <f t="shared" si="0"/>
        <v>1612.875</v>
      </c>
      <c r="F9" s="12">
        <f t="shared" si="1"/>
        <v>15.12875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243.8</v>
      </c>
      <c r="D10" s="11">
        <f>SUM(D11:D12)</f>
        <v>121.3703</v>
      </c>
      <c r="E10" s="12">
        <f t="shared" si="0"/>
        <v>49.782731747333884</v>
      </c>
      <c r="F10" s="12">
        <f t="shared" si="1"/>
        <v>-122.42970000000001</v>
      </c>
      <c r="G10" s="1"/>
    </row>
    <row r="11" spans="1:7" s="9" customFormat="1" ht="15.75">
      <c r="A11" s="13">
        <v>1060600000</v>
      </c>
      <c r="B11" s="13" t="s">
        <v>11</v>
      </c>
      <c r="C11" s="12">
        <v>217.5</v>
      </c>
      <c r="D11" s="12">
        <v>116.19304</v>
      </c>
      <c r="E11" s="12">
        <f t="shared" si="0"/>
        <v>53.42208735632183</v>
      </c>
      <c r="F11" s="12">
        <f t="shared" si="1"/>
        <v>-101.30696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26.3</v>
      </c>
      <c r="D12" s="18">
        <v>5.17726</v>
      </c>
      <c r="E12" s="12">
        <f t="shared" si="0"/>
        <v>19.685399239543727</v>
      </c>
      <c r="F12" s="12">
        <f t="shared" si="1"/>
        <v>-21.12274</v>
      </c>
      <c r="G12" s="1"/>
    </row>
    <row r="13" spans="1:7" s="9" customFormat="1" ht="47.2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9.3</v>
      </c>
      <c r="D15" s="11">
        <f>SUM(D16:D19)</f>
        <v>11.7</v>
      </c>
      <c r="E15" s="12">
        <f t="shared" si="0"/>
        <v>125.8064516129032</v>
      </c>
      <c r="F15" s="12">
        <f t="shared" si="1"/>
        <v>2.3999999999999986</v>
      </c>
      <c r="G15" s="1"/>
    </row>
    <row r="16" spans="1:7" s="9" customFormat="1" ht="31.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>
      <c r="A17" s="13">
        <v>1080400001</v>
      </c>
      <c r="B17" s="14" t="s">
        <v>17</v>
      </c>
      <c r="C17" s="12">
        <v>9.3</v>
      </c>
      <c r="D17" s="12">
        <v>11.7</v>
      </c>
      <c r="E17" s="12">
        <f t="shared" si="0"/>
        <v>125.8064516129032</v>
      </c>
      <c r="F17" s="12">
        <f t="shared" si="1"/>
        <v>2.3999999999999986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31.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6.5" customHeight="1">
      <c r="A20" s="10"/>
      <c r="B20" s="10" t="s">
        <v>20</v>
      </c>
      <c r="C20" s="11">
        <f>SUM(C21:C37)</f>
        <v>71</v>
      </c>
      <c r="D20" s="11">
        <f>SUM(D21:D36)</f>
        <v>45.11041</v>
      </c>
      <c r="E20" s="12">
        <f t="shared" si="0"/>
        <v>63.53578873239437</v>
      </c>
      <c r="F20" s="12">
        <f t="shared" si="1"/>
        <v>-25.88959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28</v>
      </c>
      <c r="D21" s="12">
        <v>14.32131</v>
      </c>
      <c r="E21" s="12">
        <f t="shared" si="0"/>
        <v>51.147535714285716</v>
      </c>
      <c r="F21" s="12">
        <f t="shared" si="1"/>
        <v>-13.67869</v>
      </c>
      <c r="G21" s="1"/>
    </row>
    <row r="22" spans="1:7" s="9" customFormat="1" ht="15" customHeight="1">
      <c r="A22" s="13">
        <v>1110503505</v>
      </c>
      <c r="B22" s="13" t="s">
        <v>22</v>
      </c>
      <c r="C22" s="12">
        <v>12</v>
      </c>
      <c r="D22" s="12">
        <v>30.7891</v>
      </c>
      <c r="E22" s="12">
        <f t="shared" si="0"/>
        <v>256.5758333333334</v>
      </c>
      <c r="F22" s="12">
        <f t="shared" si="1"/>
        <v>18.7891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30</v>
      </c>
      <c r="D25" s="12">
        <v>0</v>
      </c>
      <c r="E25" s="12">
        <f t="shared" si="0"/>
        <v>0</v>
      </c>
      <c r="F25" s="12">
        <f t="shared" si="1"/>
        <v>-30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/>
      <c r="E34" s="12">
        <f t="shared" si="0"/>
        <v>0</v>
      </c>
      <c r="F34" s="12">
        <f t="shared" si="1"/>
        <v>-1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/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383.70000000000005</v>
      </c>
      <c r="D38" s="11">
        <f>SUM(D20,D5)</f>
        <v>330.96229</v>
      </c>
      <c r="E38" s="12">
        <f aca="true" t="shared" si="2" ref="E38:E47">D38/C38*100</f>
        <v>86.25548345061245</v>
      </c>
      <c r="F38" s="12">
        <f aca="true" t="shared" si="3" ref="F38:F47">D38-C38</f>
        <v>-52.73771000000005</v>
      </c>
      <c r="G38" s="1"/>
    </row>
    <row r="39" spans="1:7" s="9" customFormat="1" ht="15.75">
      <c r="A39" s="10"/>
      <c r="B39" s="10" t="s">
        <v>39</v>
      </c>
      <c r="C39" s="11">
        <f>C40+C41+C42+C43</f>
        <v>4078.7570000000005</v>
      </c>
      <c r="D39" s="11">
        <f>SUM(D40:D44)</f>
        <v>3951.491</v>
      </c>
      <c r="E39" s="12">
        <f t="shared" si="2"/>
        <v>96.87978469911297</v>
      </c>
      <c r="F39" s="12">
        <f t="shared" si="3"/>
        <v>-127.26600000000053</v>
      </c>
      <c r="G39" s="1"/>
    </row>
    <row r="40" spans="1:8" s="9" customFormat="1" ht="15.75">
      <c r="A40" s="13">
        <v>2020100000</v>
      </c>
      <c r="B40" s="13" t="s">
        <v>40</v>
      </c>
      <c r="C40" s="12">
        <v>1370.3</v>
      </c>
      <c r="D40" s="12">
        <v>1296.65</v>
      </c>
      <c r="E40" s="12">
        <f t="shared" si="2"/>
        <v>94.62526454061155</v>
      </c>
      <c r="F40" s="12">
        <f t="shared" si="3"/>
        <v>-73.64999999999986</v>
      </c>
      <c r="G40" s="1"/>
      <c r="H40" s="21"/>
    </row>
    <row r="41" spans="1:7" s="9" customFormat="1" ht="15.75">
      <c r="A41" s="13">
        <v>2020107010</v>
      </c>
      <c r="B41" s="13" t="s">
        <v>41</v>
      </c>
      <c r="C41" s="12">
        <v>128</v>
      </c>
      <c r="D41" s="12">
        <v>106.7</v>
      </c>
      <c r="E41" s="12">
        <f t="shared" si="2"/>
        <v>83.359375</v>
      </c>
      <c r="F41" s="12">
        <f t="shared" si="3"/>
        <v>-21.299999999999997</v>
      </c>
      <c r="G41" s="1"/>
    </row>
    <row r="42" spans="1:7" s="9" customFormat="1" ht="15.75">
      <c r="A42" s="13">
        <v>2020200000</v>
      </c>
      <c r="B42" s="13" t="s">
        <v>42</v>
      </c>
      <c r="C42" s="12">
        <v>2525.8</v>
      </c>
      <c r="D42" s="12">
        <v>2493.502</v>
      </c>
      <c r="E42" s="12">
        <f t="shared" si="2"/>
        <v>98.72127642727055</v>
      </c>
      <c r="F42" s="12">
        <f t="shared" si="3"/>
        <v>-32.29800000000023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54.657</v>
      </c>
      <c r="D43" s="12">
        <v>54.639</v>
      </c>
      <c r="E43" s="12">
        <f t="shared" si="2"/>
        <v>99.96706734727483</v>
      </c>
      <c r="F43" s="12">
        <f t="shared" si="3"/>
        <v>-0.017999999999993577</v>
      </c>
      <c r="G43" s="1"/>
    </row>
    <row r="44" spans="1:7" s="9" customFormat="1" ht="0.75" customHeight="1" hidden="1">
      <c r="A44" s="13">
        <v>2020400000</v>
      </c>
      <c r="B44" s="13" t="s">
        <v>44</v>
      </c>
      <c r="C44" s="12">
        <v>0</v>
      </c>
      <c r="D44" s="12">
        <v>0</v>
      </c>
      <c r="E44" s="12" t="e">
        <f t="shared" si="2"/>
        <v>#DIV/0!</v>
      </c>
      <c r="F44" s="12">
        <f t="shared" si="3"/>
        <v>0</v>
      </c>
      <c r="G44" s="1"/>
    </row>
    <row r="45" spans="1:7" s="9" customFormat="1" ht="15.75" customHeight="1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4462.457</v>
      </c>
      <c r="D46" s="11">
        <f>SUM(D39,D38)</f>
        <v>4282.45329</v>
      </c>
      <c r="E46" s="12">
        <f t="shared" si="2"/>
        <v>95.96626454887969</v>
      </c>
      <c r="F46" s="12">
        <f t="shared" si="3"/>
        <v>-180.00370999999996</v>
      </c>
      <c r="G46" s="1"/>
    </row>
    <row r="47" spans="1:7" s="9" customFormat="1" ht="15.75">
      <c r="A47" s="10"/>
      <c r="B47" s="22" t="s">
        <v>47</v>
      </c>
      <c r="C47" s="11">
        <f>C103-C46</f>
        <v>216.60999999999967</v>
      </c>
      <c r="D47" s="11">
        <f>D103-D46</f>
        <v>-2131.25777</v>
      </c>
      <c r="E47" s="12">
        <f t="shared" si="2"/>
        <v>-983.9147638613191</v>
      </c>
      <c r="F47" s="12">
        <f t="shared" si="3"/>
        <v>-2347.86777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226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315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725.26575</v>
      </c>
      <c r="D52" s="39">
        <f>SUM(D53:D55)</f>
        <v>587.72235</v>
      </c>
      <c r="E52" s="12">
        <f>D52/C52*100</f>
        <v>81.03544804094224</v>
      </c>
      <c r="F52" s="12">
        <f>D52-C52</f>
        <v>-137.54340000000002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721.667</v>
      </c>
      <c r="D53" s="18">
        <v>587.72235</v>
      </c>
      <c r="E53" s="12">
        <f>D53/C53*100</f>
        <v>81.43954898866097</v>
      </c>
      <c r="F53" s="12">
        <f>D53-C53</f>
        <v>-133.94465000000002</v>
      </c>
      <c r="G53" s="31"/>
    </row>
    <row r="54" spans="1:7" s="9" customFormat="1" ht="16.5" customHeight="1" hidden="1">
      <c r="A54" s="40" t="s">
        <v>53</v>
      </c>
      <c r="B54" s="17" t="s">
        <v>54</v>
      </c>
      <c r="C54" s="18">
        <v>0</v>
      </c>
      <c r="D54" s="18"/>
      <c r="E54" s="12"/>
      <c r="F54" s="12"/>
      <c r="G54" s="31"/>
    </row>
    <row r="55" spans="1:7" s="9" customFormat="1" ht="15.75">
      <c r="A55" s="40" t="s">
        <v>161</v>
      </c>
      <c r="B55" s="17" t="s">
        <v>55</v>
      </c>
      <c r="C55" s="18">
        <v>3.59875</v>
      </c>
      <c r="D55" s="18">
        <v>0</v>
      </c>
      <c r="E55" s="12"/>
      <c r="F55" s="12"/>
      <c r="G55" s="31"/>
    </row>
    <row r="56" spans="1:7" s="9" customFormat="1" ht="15.75">
      <c r="A56" s="37" t="s">
        <v>56</v>
      </c>
      <c r="B56" s="38" t="s">
        <v>57</v>
      </c>
      <c r="C56" s="39">
        <f>C57</f>
        <v>54.59</v>
      </c>
      <c r="D56" s="39">
        <f>D57</f>
        <v>50.36485</v>
      </c>
      <c r="E56" s="12">
        <f>D56/C56*100</f>
        <v>92.2602124931306</v>
      </c>
      <c r="F56" s="12">
        <f aca="true" t="shared" si="4" ref="F56:F89">D56-C56</f>
        <v>-4.225150000000006</v>
      </c>
      <c r="G56" s="31"/>
    </row>
    <row r="57" spans="1:6" s="9" customFormat="1" ht="15.75">
      <c r="A57" s="41" t="s">
        <v>58</v>
      </c>
      <c r="B57" s="17" t="s">
        <v>59</v>
      </c>
      <c r="C57" s="18">
        <v>54.59</v>
      </c>
      <c r="D57" s="18">
        <v>50.36485</v>
      </c>
      <c r="E57" s="12">
        <f>D57/C57*100</f>
        <v>92.2602124931306</v>
      </c>
      <c r="F57" s="12">
        <f t="shared" si="4"/>
        <v>-4.225150000000006</v>
      </c>
    </row>
    <row r="58" spans="1:7" s="46" customFormat="1" ht="14.25" customHeight="1">
      <c r="A58" s="42" t="s">
        <v>60</v>
      </c>
      <c r="B58" s="43" t="s">
        <v>61</v>
      </c>
      <c r="C58" s="44">
        <f>C59+C60+C61</f>
        <v>8.10125</v>
      </c>
      <c r="D58" s="44">
        <f>D59+D60+D61</f>
        <v>1.40125</v>
      </c>
      <c r="E58" s="12">
        <f>D58/C58*100</f>
        <v>17.296713470143494</v>
      </c>
      <c r="F58" s="12">
        <f t="shared" si="4"/>
        <v>-6.7</v>
      </c>
      <c r="G58" s="45"/>
    </row>
    <row r="59" spans="1:7" s="46" customFormat="1" ht="15.75" hidden="1">
      <c r="A59" s="47" t="s">
        <v>62</v>
      </c>
      <c r="B59" s="48" t="s">
        <v>63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47.25">
      <c r="A60" s="47" t="s">
        <v>162</v>
      </c>
      <c r="B60" s="48" t="s">
        <v>272</v>
      </c>
      <c r="C60" s="49">
        <v>8.10125</v>
      </c>
      <c r="D60" s="49">
        <v>1.40125</v>
      </c>
      <c r="E60" s="12"/>
      <c r="F60" s="12">
        <f t="shared" si="4"/>
        <v>-6.7</v>
      </c>
      <c r="G60" s="45"/>
    </row>
    <row r="61" spans="1:7" s="46" customFormat="1" ht="17.25" customHeight="1" hidden="1">
      <c r="A61" s="47" t="s">
        <v>64</v>
      </c>
      <c r="B61" s="48" t="s">
        <v>65</v>
      </c>
      <c r="C61" s="49"/>
      <c r="D61" s="49">
        <v>0</v>
      </c>
      <c r="E61" s="12"/>
      <c r="F61" s="12">
        <f t="shared" si="4"/>
        <v>0</v>
      </c>
      <c r="G61" s="45"/>
    </row>
    <row r="62" spans="1:7" s="9" customFormat="1" ht="17.25" customHeight="1">
      <c r="A62" s="37" t="s">
        <v>66</v>
      </c>
      <c r="B62" s="38" t="s">
        <v>67</v>
      </c>
      <c r="C62" s="39">
        <f>C63+C64+C65</f>
        <v>1971.25</v>
      </c>
      <c r="D62" s="39">
        <f>D63+D64+D65</f>
        <v>7.46838</v>
      </c>
      <c r="E62" s="12">
        <f>D62/C62*100</f>
        <v>0.37886518706404565</v>
      </c>
      <c r="F62" s="12">
        <f t="shared" si="4"/>
        <v>-1963.78162</v>
      </c>
      <c r="G62" s="31"/>
    </row>
    <row r="63" spans="1:7" s="9" customFormat="1" ht="17.25" customHeight="1" hidden="1">
      <c r="A63" s="40" t="s">
        <v>68</v>
      </c>
      <c r="B63" s="17" t="s">
        <v>69</v>
      </c>
      <c r="C63" s="18"/>
      <c r="D63" s="18"/>
      <c r="E63" s="12"/>
      <c r="F63" s="12">
        <f t="shared" si="4"/>
        <v>0</v>
      </c>
      <c r="G63" s="31"/>
    </row>
    <row r="64" spans="1:7" s="9" customFormat="1" ht="15.75" customHeight="1">
      <c r="A64" s="40" t="s">
        <v>70</v>
      </c>
      <c r="B64" s="50" t="s">
        <v>71</v>
      </c>
      <c r="C64" s="170">
        <v>1882.95</v>
      </c>
      <c r="D64" s="18">
        <v>0</v>
      </c>
      <c r="E64" s="12"/>
      <c r="F64" s="12">
        <f t="shared" si="4"/>
        <v>-1882.95</v>
      </c>
      <c r="G64" s="31"/>
    </row>
    <row r="65" spans="1:7" s="9" customFormat="1" ht="34.5" customHeight="1">
      <c r="A65" s="47" t="s">
        <v>72</v>
      </c>
      <c r="B65" s="48" t="s">
        <v>73</v>
      </c>
      <c r="C65" s="18">
        <v>88.3</v>
      </c>
      <c r="D65" s="18">
        <v>7.46838</v>
      </c>
      <c r="E65" s="12">
        <f>D65/C65*100</f>
        <v>8.457961494903737</v>
      </c>
      <c r="F65" s="12">
        <f t="shared" si="4"/>
        <v>-80.83162</v>
      </c>
      <c r="G65" s="31"/>
    </row>
    <row r="66" spans="1:7" s="9" customFormat="1" ht="17.25" customHeight="1">
      <c r="A66" s="37" t="s">
        <v>74</v>
      </c>
      <c r="B66" s="38" t="s">
        <v>75</v>
      </c>
      <c r="C66" s="39">
        <f>C68+C69</f>
        <v>553.548</v>
      </c>
      <c r="D66" s="39">
        <f>D68+D69</f>
        <v>413.07971</v>
      </c>
      <c r="E66" s="12">
        <f>D66/C66*100</f>
        <v>74.6240091193537</v>
      </c>
      <c r="F66" s="12">
        <f t="shared" si="4"/>
        <v>-140.46829000000002</v>
      </c>
      <c r="G66" s="31"/>
    </row>
    <row r="67" spans="1:7" s="9" customFormat="1" ht="17.25" customHeight="1" hidden="1">
      <c r="A67" s="40" t="s">
        <v>76</v>
      </c>
      <c r="B67" s="17" t="s">
        <v>77</v>
      </c>
      <c r="C67" s="18"/>
      <c r="D67" s="18"/>
      <c r="E67" s="12"/>
      <c r="F67" s="12">
        <f t="shared" si="4"/>
        <v>0</v>
      </c>
      <c r="G67" s="31"/>
    </row>
    <row r="68" spans="1:7" s="52" customFormat="1" ht="16.5" customHeight="1">
      <c r="A68" s="40" t="s">
        <v>78</v>
      </c>
      <c r="B68" s="51" t="s">
        <v>79</v>
      </c>
      <c r="C68" s="18">
        <v>2.1</v>
      </c>
      <c r="D68" s="18">
        <v>0</v>
      </c>
      <c r="E68" s="12"/>
      <c r="F68" s="12">
        <f t="shared" si="4"/>
        <v>-2.1</v>
      </c>
      <c r="G68" s="31"/>
    </row>
    <row r="69" spans="1:7" s="9" customFormat="1" ht="16.5" customHeight="1">
      <c r="A69" s="41" t="s">
        <v>80</v>
      </c>
      <c r="B69" s="17" t="s">
        <v>81</v>
      </c>
      <c r="C69" s="18">
        <v>551.448</v>
      </c>
      <c r="D69" s="18">
        <v>413.07971</v>
      </c>
      <c r="E69" s="12">
        <f>D69/C69*100</f>
        <v>74.90818898608754</v>
      </c>
      <c r="F69" s="12">
        <f t="shared" si="4"/>
        <v>-138.36829</v>
      </c>
      <c r="G69" s="53"/>
    </row>
    <row r="70" spans="1:7" s="52" customFormat="1" ht="0.7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88</v>
      </c>
      <c r="B73" s="50" t="s">
        <v>89</v>
      </c>
      <c r="C73" s="18"/>
      <c r="D73" s="18"/>
      <c r="E73" s="12" t="e">
        <f aca="true" t="shared" si="5" ref="E73:E86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90</v>
      </c>
      <c r="B74" s="50" t="s">
        <v>91</v>
      </c>
      <c r="C74" s="18"/>
      <c r="D74" s="18"/>
      <c r="E74" s="12" t="e">
        <f t="shared" si="5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92</v>
      </c>
      <c r="B75" s="50" t="s">
        <v>93</v>
      </c>
      <c r="C75" s="18"/>
      <c r="D75" s="18"/>
      <c r="E75" s="12" t="e">
        <f t="shared" si="5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94</v>
      </c>
      <c r="B76" s="50" t="s">
        <v>95</v>
      </c>
      <c r="C76" s="18"/>
      <c r="D76" s="18"/>
      <c r="E76" s="12" t="e">
        <f t="shared" si="5"/>
        <v>#DIV/0!</v>
      </c>
      <c r="F76" s="12">
        <f t="shared" si="4"/>
        <v>0</v>
      </c>
      <c r="G76" s="31"/>
    </row>
    <row r="77" spans="1:7" s="9" customFormat="1" ht="15.75" customHeight="1">
      <c r="A77" s="37" t="s">
        <v>96</v>
      </c>
      <c r="B77" s="38" t="s">
        <v>97</v>
      </c>
      <c r="C77" s="39">
        <f>SUM(C78:C78)</f>
        <v>849.252</v>
      </c>
      <c r="D77" s="39">
        <f>SUM(D78:D78)</f>
        <v>577.19898</v>
      </c>
      <c r="E77" s="12">
        <f t="shared" si="5"/>
        <v>67.96557205635077</v>
      </c>
      <c r="F77" s="12">
        <f t="shared" si="4"/>
        <v>-272.05301999999995</v>
      </c>
      <c r="G77" s="31"/>
    </row>
    <row r="78" spans="1:7" s="9" customFormat="1" ht="14.25" customHeight="1">
      <c r="A78" s="40" t="s">
        <v>98</v>
      </c>
      <c r="B78" s="17" t="s">
        <v>99</v>
      </c>
      <c r="C78" s="18">
        <v>849.252</v>
      </c>
      <c r="D78" s="18">
        <v>577.19898</v>
      </c>
      <c r="E78" s="12">
        <f t="shared" si="5"/>
        <v>67.96557205635077</v>
      </c>
      <c r="F78" s="12">
        <f t="shared" si="4"/>
        <v>-272.05301999999995</v>
      </c>
      <c r="G78" s="31"/>
    </row>
    <row r="79" spans="1:7" s="9" customFormat="1" ht="13.5" customHeight="1" hidden="1">
      <c r="A79" s="37" t="s">
        <v>100</v>
      </c>
      <c r="B79" s="38" t="s">
        <v>266</v>
      </c>
      <c r="C79" s="39">
        <f>SUM(C80:C84)</f>
        <v>0</v>
      </c>
      <c r="D79" s="39">
        <f>SUM(D80:D84)</f>
        <v>0</v>
      </c>
      <c r="E79" s="12" t="e">
        <f t="shared" si="5"/>
        <v>#DIV/0!</v>
      </c>
      <c r="F79" s="12">
        <f t="shared" si="4"/>
        <v>0</v>
      </c>
      <c r="G79" s="31"/>
    </row>
    <row r="80" spans="1:7" s="9" customFormat="1" ht="13.5" customHeight="1" hidden="1">
      <c r="A80" s="40" t="s">
        <v>102</v>
      </c>
      <c r="B80" s="17" t="s">
        <v>103</v>
      </c>
      <c r="C80" s="18"/>
      <c r="D80" s="18"/>
      <c r="E80" s="12" t="e">
        <f t="shared" si="5"/>
        <v>#DIV/0!</v>
      </c>
      <c r="F80" s="12">
        <f t="shared" si="4"/>
        <v>0</v>
      </c>
      <c r="G80" s="31"/>
    </row>
    <row r="81" spans="1:7" s="9" customFormat="1" ht="13.5" customHeight="1" hidden="1">
      <c r="A81" s="40" t="s">
        <v>104</v>
      </c>
      <c r="B81" s="17" t="s">
        <v>105</v>
      </c>
      <c r="C81" s="18"/>
      <c r="D81" s="18"/>
      <c r="E81" s="12" t="e">
        <f t="shared" si="5"/>
        <v>#DIV/0!</v>
      </c>
      <c r="F81" s="12">
        <f t="shared" si="4"/>
        <v>0</v>
      </c>
      <c r="G81" s="31"/>
    </row>
    <row r="82" spans="1:7" s="9" customFormat="1" ht="13.5" customHeight="1" hidden="1">
      <c r="A82" s="41" t="s">
        <v>106</v>
      </c>
      <c r="B82" s="17" t="s">
        <v>107</v>
      </c>
      <c r="C82" s="18"/>
      <c r="D82" s="18"/>
      <c r="E82" s="12" t="e">
        <f t="shared" si="5"/>
        <v>#DIV/0!</v>
      </c>
      <c r="F82" s="12">
        <f t="shared" si="4"/>
        <v>0</v>
      </c>
      <c r="G82" s="31"/>
    </row>
    <row r="83" spans="1:7" s="52" customFormat="1" ht="13.5" customHeight="1" hidden="1">
      <c r="A83" s="55" t="s">
        <v>108</v>
      </c>
      <c r="B83" s="56" t="s">
        <v>109</v>
      </c>
      <c r="C83" s="18"/>
      <c r="D83" s="18"/>
      <c r="E83" s="12" t="e">
        <f t="shared" si="5"/>
        <v>#DIV/0!</v>
      </c>
      <c r="F83" s="12">
        <f t="shared" si="4"/>
        <v>0</v>
      </c>
      <c r="G83" s="31"/>
    </row>
    <row r="84" spans="1:7" s="9" customFormat="1" ht="13.5" customHeight="1" hidden="1">
      <c r="A84" s="41" t="s">
        <v>110</v>
      </c>
      <c r="B84" s="17" t="s">
        <v>111</v>
      </c>
      <c r="C84" s="18"/>
      <c r="D84" s="18"/>
      <c r="E84" s="12" t="e">
        <f t="shared" si="5"/>
        <v>#DIV/0!</v>
      </c>
      <c r="F84" s="12">
        <f t="shared" si="4"/>
        <v>0</v>
      </c>
      <c r="G84" s="31"/>
    </row>
    <row r="85" spans="1:7" s="9" customFormat="1" ht="15.75" customHeight="1">
      <c r="A85" s="57">
        <v>1000</v>
      </c>
      <c r="B85" s="58" t="s">
        <v>112</v>
      </c>
      <c r="C85" s="39">
        <f>SUM(C86:C88)</f>
        <v>509.96</v>
      </c>
      <c r="D85" s="39">
        <f>SUM(D86:D88)</f>
        <v>509.96</v>
      </c>
      <c r="E85" s="12">
        <f t="shared" si="5"/>
        <v>100</v>
      </c>
      <c r="F85" s="12">
        <f t="shared" si="4"/>
        <v>0</v>
      </c>
      <c r="G85" s="31"/>
    </row>
    <row r="86" spans="1:7" s="9" customFormat="1" ht="17.25" customHeight="1">
      <c r="A86" s="59">
        <v>1003</v>
      </c>
      <c r="B86" s="60" t="s">
        <v>113</v>
      </c>
      <c r="C86" s="18">
        <v>509.96</v>
      </c>
      <c r="D86" s="18">
        <v>509.96</v>
      </c>
      <c r="E86" s="12">
        <f t="shared" si="5"/>
        <v>100</v>
      </c>
      <c r="F86" s="12">
        <f t="shared" si="4"/>
        <v>0</v>
      </c>
      <c r="G86" s="31"/>
    </row>
    <row r="87" spans="1:7" s="9" customFormat="1" ht="17.25" customHeight="1" hidden="1">
      <c r="A87" s="59">
        <v>1004</v>
      </c>
      <c r="B87" s="60" t="s">
        <v>114</v>
      </c>
      <c r="C87" s="18"/>
      <c r="D87" s="18"/>
      <c r="E87" s="12"/>
      <c r="F87" s="12">
        <f t="shared" si="4"/>
        <v>0</v>
      </c>
      <c r="G87" s="31"/>
    </row>
    <row r="88" spans="1:7" s="9" customFormat="1" ht="16.5" customHeight="1" hidden="1">
      <c r="A88" s="41" t="s">
        <v>115</v>
      </c>
      <c r="B88" s="17" t="s">
        <v>116</v>
      </c>
      <c r="C88" s="18"/>
      <c r="D88" s="18"/>
      <c r="E88" s="12"/>
      <c r="F88" s="12">
        <f t="shared" si="4"/>
        <v>0</v>
      </c>
      <c r="G88" s="31"/>
    </row>
    <row r="89" spans="1:7" s="9" customFormat="1" ht="13.5" customHeight="1">
      <c r="A89" s="61" t="s">
        <v>117</v>
      </c>
      <c r="B89" s="38" t="s">
        <v>118</v>
      </c>
      <c r="C89" s="39">
        <f>C90+C91+C92+C93+C94</f>
        <v>7.1</v>
      </c>
      <c r="D89" s="39">
        <f>D90+D91+D92+D93+D94</f>
        <v>4</v>
      </c>
      <c r="E89" s="11">
        <f>D89/C89*100</f>
        <v>56.33802816901409</v>
      </c>
      <c r="F89" s="12">
        <f t="shared" si="4"/>
        <v>-3.0999999999999996</v>
      </c>
      <c r="G89" s="31"/>
    </row>
    <row r="90" spans="1:7" s="9" customFormat="1" ht="15.75" customHeight="1">
      <c r="A90" s="41" t="s">
        <v>119</v>
      </c>
      <c r="B90" s="62" t="s">
        <v>120</v>
      </c>
      <c r="C90" s="18">
        <v>7.1</v>
      </c>
      <c r="D90" s="18">
        <v>4</v>
      </c>
      <c r="E90" s="11">
        <f aca="true" t="shared" si="6" ref="E90:E98">D90/C90*100</f>
        <v>56.33802816901409</v>
      </c>
      <c r="F90" s="12">
        <f>D90-C90</f>
        <v>-3.0999999999999996</v>
      </c>
      <c r="G90" s="31"/>
    </row>
    <row r="91" spans="1:7" s="9" customFormat="1" ht="15.75" customHeight="1" hidden="1">
      <c r="A91" s="41" t="s">
        <v>121</v>
      </c>
      <c r="B91" s="17" t="s">
        <v>122</v>
      </c>
      <c r="C91" s="18"/>
      <c r="D91" s="18"/>
      <c r="E91" s="12" t="e">
        <f t="shared" si="6"/>
        <v>#DIV/0!</v>
      </c>
      <c r="F91" s="12">
        <f aca="true" t="shared" si="7" ref="F91:F102">D91-C91</f>
        <v>0</v>
      </c>
      <c r="G91" s="31"/>
    </row>
    <row r="92" spans="1:7" s="9" customFormat="1" ht="15.75" customHeight="1" hidden="1">
      <c r="A92" s="41" t="s">
        <v>123</v>
      </c>
      <c r="B92" s="17" t="s">
        <v>124</v>
      </c>
      <c r="C92" s="18"/>
      <c r="D92" s="18"/>
      <c r="E92" s="12" t="e">
        <f t="shared" si="6"/>
        <v>#DIV/0!</v>
      </c>
      <c r="F92" s="12">
        <f t="shared" si="7"/>
        <v>0</v>
      </c>
      <c r="G92" s="31"/>
    </row>
    <row r="93" spans="1:7" s="9" customFormat="1" ht="31.5" customHeight="1" hidden="1">
      <c r="A93" s="41" t="s">
        <v>125</v>
      </c>
      <c r="B93" s="17" t="s">
        <v>126</v>
      </c>
      <c r="C93" s="18"/>
      <c r="D93" s="18"/>
      <c r="E93" s="12" t="e">
        <f t="shared" si="6"/>
        <v>#DIV/0!</v>
      </c>
      <c r="F93" s="12">
        <f t="shared" si="7"/>
        <v>0</v>
      </c>
      <c r="G93" s="31"/>
    </row>
    <row r="94" spans="1:7" s="9" customFormat="1" ht="15.75" customHeight="1" hidden="1">
      <c r="A94" s="41" t="s">
        <v>127</v>
      </c>
      <c r="B94" s="17" t="s">
        <v>128</v>
      </c>
      <c r="C94" s="18"/>
      <c r="D94" s="18"/>
      <c r="E94" s="12" t="e">
        <f t="shared" si="6"/>
        <v>#DIV/0!</v>
      </c>
      <c r="F94" s="12">
        <f t="shared" si="7"/>
        <v>0</v>
      </c>
      <c r="G94" s="31"/>
    </row>
    <row r="95" spans="1:7" s="9" customFormat="1" ht="15.75" customHeight="1" hidden="1">
      <c r="A95" s="37" t="s">
        <v>129</v>
      </c>
      <c r="B95" s="38" t="s">
        <v>130</v>
      </c>
      <c r="C95" s="39"/>
      <c r="D95" s="39"/>
      <c r="E95" s="11" t="e">
        <f t="shared" si="6"/>
        <v>#DIV/0!</v>
      </c>
      <c r="F95" s="12">
        <f t="shared" si="7"/>
        <v>0</v>
      </c>
      <c r="G95" s="31"/>
    </row>
    <row r="96" spans="1:7" s="9" customFormat="1" ht="15.75" customHeight="1" hidden="1">
      <c r="A96" s="40" t="s">
        <v>131</v>
      </c>
      <c r="B96" s="17" t="s">
        <v>132</v>
      </c>
      <c r="C96" s="18"/>
      <c r="D96" s="18"/>
      <c r="E96" s="12" t="e">
        <f t="shared" si="6"/>
        <v>#DIV/0!</v>
      </c>
      <c r="F96" s="12">
        <f t="shared" si="7"/>
        <v>0</v>
      </c>
      <c r="G96" s="31"/>
    </row>
    <row r="97" spans="1:7" s="9" customFormat="1" ht="31.5" customHeight="1" hidden="1">
      <c r="A97" s="37" t="s">
        <v>133</v>
      </c>
      <c r="B97" s="38" t="s">
        <v>134</v>
      </c>
      <c r="C97" s="39">
        <f>C98</f>
        <v>0</v>
      </c>
      <c r="D97" s="39">
        <f>D98</f>
        <v>0</v>
      </c>
      <c r="E97" s="11" t="e">
        <f t="shared" si="6"/>
        <v>#DIV/0!</v>
      </c>
      <c r="F97" s="12">
        <f t="shared" si="7"/>
        <v>0</v>
      </c>
      <c r="G97" s="31"/>
    </row>
    <row r="98" spans="1:7" s="9" customFormat="1" ht="31.5" customHeight="1" hidden="1">
      <c r="A98" s="40" t="s">
        <v>135</v>
      </c>
      <c r="B98" s="17" t="s">
        <v>136</v>
      </c>
      <c r="C98" s="18">
        <v>0</v>
      </c>
      <c r="D98" s="18">
        <v>0</v>
      </c>
      <c r="E98" s="12" t="e">
        <f t="shared" si="6"/>
        <v>#DIV/0!</v>
      </c>
      <c r="F98" s="12">
        <f t="shared" si="7"/>
        <v>0</v>
      </c>
      <c r="G98" s="31"/>
    </row>
    <row r="99" spans="1:6" s="9" customFormat="1" ht="13.5" customHeight="1">
      <c r="A99" s="63">
        <v>1400</v>
      </c>
      <c r="B99" s="58" t="s">
        <v>137</v>
      </c>
      <c r="C99" s="39">
        <f>SUM(C101:C102)</f>
        <v>0</v>
      </c>
      <c r="D99" s="39">
        <f>SUM(D101:D102)</f>
        <v>0</v>
      </c>
      <c r="E99" s="11"/>
      <c r="F99" s="12">
        <f t="shared" si="7"/>
        <v>0</v>
      </c>
    </row>
    <row r="100" spans="1:6" s="9" customFormat="1" ht="16.5" customHeight="1">
      <c r="A100" s="59">
        <v>1403</v>
      </c>
      <c r="B100" s="60" t="s">
        <v>291</v>
      </c>
      <c r="C100" s="39"/>
      <c r="D100" s="39"/>
      <c r="E100" s="11"/>
      <c r="F100" s="12"/>
    </row>
    <row r="101" spans="1:6" s="9" customFormat="1" ht="16.5" customHeight="1">
      <c r="A101" s="64"/>
      <c r="B101" s="60" t="s">
        <v>44</v>
      </c>
      <c r="C101" s="18"/>
      <c r="D101" s="18"/>
      <c r="E101" s="12" t="e">
        <f>D101/C101*100</f>
        <v>#DIV/0!</v>
      </c>
      <c r="F101" s="12">
        <f t="shared" si="7"/>
        <v>0</v>
      </c>
    </row>
    <row r="102" spans="1:6" s="9" customFormat="1" ht="15" customHeight="1">
      <c r="A102" s="64"/>
      <c r="B102" s="60" t="s">
        <v>138</v>
      </c>
      <c r="C102" s="18"/>
      <c r="D102" s="18"/>
      <c r="E102" s="12" t="e">
        <f>D102/C102*100</f>
        <v>#DIV/0!</v>
      </c>
      <c r="F102" s="12">
        <f t="shared" si="7"/>
        <v>0</v>
      </c>
    </row>
    <row r="103" spans="1:6" s="9" customFormat="1" ht="15.75" customHeight="1">
      <c r="A103" s="64"/>
      <c r="B103" s="65" t="s">
        <v>139</v>
      </c>
      <c r="C103" s="39">
        <f>C52+C56+C58+C62+C66+C77++C85+C89</f>
        <v>4679.067</v>
      </c>
      <c r="D103" s="39">
        <f>D52+D56+D58+D62+D66+D77++D85+D89</f>
        <v>2151.19552</v>
      </c>
      <c r="E103" s="39">
        <f>E52+E56+E58+E62+E66+E77+E89</f>
        <v>389.8988485359989</v>
      </c>
      <c r="F103" s="39">
        <f>F52+F56+F58+F62+F66+F77+F89</f>
        <v>-2527.87148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140</v>
      </c>
      <c r="B105" s="66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6"/>
  <sheetViews>
    <sheetView view="pageBreakPreview" zoomScale="60" zoomScalePageLayoutView="0" workbookViewId="0" topLeftCell="A1">
      <selection activeCell="C103" sqref="C103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87" t="s">
        <v>321</v>
      </c>
      <c r="B1" s="287"/>
      <c r="C1" s="287"/>
      <c r="D1" s="287"/>
      <c r="E1" s="287"/>
      <c r="F1" s="287"/>
      <c r="G1" s="1"/>
    </row>
    <row r="2" spans="1:7" ht="18" customHeight="1">
      <c r="A2" s="287"/>
      <c r="B2" s="287"/>
      <c r="C2" s="287"/>
      <c r="D2" s="287"/>
      <c r="E2" s="287"/>
      <c r="F2" s="287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315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515.8</v>
      </c>
      <c r="D5" s="11">
        <f>SUM(D6,D8,D10,D13,D15)</f>
        <v>496.26030000000003</v>
      </c>
      <c r="E5" s="12">
        <f aca="true" t="shared" si="0" ref="E5:E35">D5/C5*100</f>
        <v>96.2117681271811</v>
      </c>
      <c r="F5" s="12">
        <f aca="true" t="shared" si="1" ref="F5:F36">D5-C5</f>
        <v>-19.539699999999925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181.2</v>
      </c>
      <c r="D6" s="11">
        <f>SUM(D7)</f>
        <v>197.08651</v>
      </c>
      <c r="E6" s="12">
        <f t="shared" si="0"/>
        <v>108.76738962472407</v>
      </c>
      <c r="F6" s="12">
        <f t="shared" si="1"/>
        <v>15.886510000000015</v>
      </c>
      <c r="G6" s="1"/>
    </row>
    <row r="7" spans="1:7" s="9" customFormat="1" ht="15.75">
      <c r="A7" s="13">
        <v>1010200001</v>
      </c>
      <c r="B7" s="14" t="s">
        <v>7</v>
      </c>
      <c r="C7" s="15">
        <v>181.2</v>
      </c>
      <c r="D7" s="15">
        <v>197.08651</v>
      </c>
      <c r="E7" s="12">
        <f t="shared" si="0"/>
        <v>108.76738962472407</v>
      </c>
      <c r="F7" s="12">
        <f t="shared" si="1"/>
        <v>15.886510000000015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19</v>
      </c>
      <c r="D8" s="11">
        <f>SUM(D9)</f>
        <v>41.15688</v>
      </c>
      <c r="E8" s="12">
        <f t="shared" si="0"/>
        <v>216.61515789473685</v>
      </c>
      <c r="F8" s="12">
        <f t="shared" si="1"/>
        <v>22.15688</v>
      </c>
      <c r="G8" s="1"/>
    </row>
    <row r="9" spans="1:7" s="9" customFormat="1" ht="15.75">
      <c r="A9" s="13">
        <v>1050300001</v>
      </c>
      <c r="B9" s="13" t="s">
        <v>9</v>
      </c>
      <c r="C9" s="12">
        <v>19</v>
      </c>
      <c r="D9" s="12">
        <v>41.15688</v>
      </c>
      <c r="E9" s="12">
        <f t="shared" si="0"/>
        <v>216.61515789473685</v>
      </c>
      <c r="F9" s="12">
        <f t="shared" si="1"/>
        <v>22.15688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306</v>
      </c>
      <c r="D10" s="11">
        <f>SUM(D11:D12)</f>
        <v>244.01691</v>
      </c>
      <c r="E10" s="12">
        <f t="shared" si="0"/>
        <v>79.74408823529411</v>
      </c>
      <c r="F10" s="12">
        <f t="shared" si="1"/>
        <v>-61.983090000000004</v>
      </c>
      <c r="G10" s="1"/>
    </row>
    <row r="11" spans="1:7" s="9" customFormat="1" ht="15.75">
      <c r="A11" s="13">
        <v>1060600000</v>
      </c>
      <c r="B11" s="13" t="s">
        <v>11</v>
      </c>
      <c r="C11" s="12">
        <v>289.5</v>
      </c>
      <c r="D11" s="12">
        <v>238.70586</v>
      </c>
      <c r="E11" s="12">
        <f t="shared" si="0"/>
        <v>82.45452849740933</v>
      </c>
      <c r="F11" s="12">
        <f t="shared" si="1"/>
        <v>-50.79414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16.5</v>
      </c>
      <c r="D12" s="18">
        <v>5.31105</v>
      </c>
      <c r="E12" s="12">
        <f t="shared" si="0"/>
        <v>32.18818181818182</v>
      </c>
      <c r="F12" s="12">
        <f t="shared" si="1"/>
        <v>-11.18895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/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/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9.6</v>
      </c>
      <c r="D15" s="11">
        <f>SUM(D16:D19)</f>
        <v>14</v>
      </c>
      <c r="E15" s="12">
        <f t="shared" si="0"/>
        <v>145.83333333333334</v>
      </c>
      <c r="F15" s="12">
        <f t="shared" si="1"/>
        <v>4.4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2.25" customHeight="1">
      <c r="A17" s="13">
        <v>1080400001</v>
      </c>
      <c r="B17" s="14" t="s">
        <v>17</v>
      </c>
      <c r="C17" s="12">
        <v>9.6</v>
      </c>
      <c r="D17" s="12">
        <v>14</v>
      </c>
      <c r="E17" s="12">
        <f t="shared" si="0"/>
        <v>145.83333333333334</v>
      </c>
      <c r="F17" s="12">
        <f t="shared" si="1"/>
        <v>4.4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6.5" customHeight="1" hidden="1">
      <c r="A19" s="13">
        <v>1090000000</v>
      </c>
      <c r="B19" s="14" t="s">
        <v>19</v>
      </c>
      <c r="C19" s="12"/>
      <c r="D19" s="12">
        <v>0</v>
      </c>
      <c r="E19" s="12" t="e">
        <f t="shared" si="0"/>
        <v>#DIV/0!</v>
      </c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98</v>
      </c>
      <c r="D20" s="11">
        <f>SUM(D21:D36)</f>
        <v>320.5992</v>
      </c>
      <c r="E20" s="12">
        <f t="shared" si="0"/>
        <v>327.1420408163265</v>
      </c>
      <c r="F20" s="12">
        <f t="shared" si="1"/>
        <v>222.5992</v>
      </c>
      <c r="G20" s="1"/>
    </row>
    <row r="21" spans="1:7" s="9" customFormat="1" ht="14.25" customHeight="1">
      <c r="A21" s="13">
        <v>1110501101</v>
      </c>
      <c r="B21" s="13" t="s">
        <v>21</v>
      </c>
      <c r="C21" s="12">
        <v>67</v>
      </c>
      <c r="D21" s="12">
        <v>43.56836</v>
      </c>
      <c r="E21" s="12">
        <f t="shared" si="0"/>
        <v>65.02740298507462</v>
      </c>
      <c r="F21" s="12">
        <f t="shared" si="1"/>
        <v>-23.43164</v>
      </c>
      <c r="G21" s="1"/>
    </row>
    <row r="22" spans="1:7" s="9" customFormat="1" ht="15" customHeight="1">
      <c r="A22" s="13">
        <v>1110503505</v>
      </c>
      <c r="B22" s="13" t="s">
        <v>22</v>
      </c>
      <c r="C22" s="12">
        <v>0</v>
      </c>
      <c r="D22" s="12">
        <v>2.0691</v>
      </c>
      <c r="E22" s="12"/>
      <c r="F22" s="12">
        <f t="shared" si="1"/>
        <v>2.0691</v>
      </c>
      <c r="G22" s="1"/>
    </row>
    <row r="23" spans="1:7" s="9" customFormat="1" ht="16.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30</v>
      </c>
      <c r="D25" s="12">
        <v>115.7205</v>
      </c>
      <c r="E25" s="12">
        <f t="shared" si="0"/>
        <v>385.73499999999996</v>
      </c>
      <c r="F25" s="12">
        <f t="shared" si="1"/>
        <v>85.7205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>
        <v>159.24124</v>
      </c>
      <c r="E34" s="12">
        <f t="shared" si="0"/>
        <v>15924.124</v>
      </c>
      <c r="F34" s="12">
        <f t="shared" si="1"/>
        <v>158.24124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/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613.8</v>
      </c>
      <c r="D38" s="11">
        <f>SUM(D20,D5)</f>
        <v>816.8595</v>
      </c>
      <c r="E38" s="12">
        <f aca="true" t="shared" si="2" ref="E38:E47">D38/C38*100</f>
        <v>133.0823558162268</v>
      </c>
      <c r="F38" s="12">
        <f aca="true" t="shared" si="3" ref="F38:F47">D38-C38</f>
        <v>203.05950000000007</v>
      </c>
      <c r="G38" s="1"/>
    </row>
    <row r="39" spans="1:7" s="9" customFormat="1" ht="15.75">
      <c r="A39" s="10"/>
      <c r="B39" s="10" t="s">
        <v>39</v>
      </c>
      <c r="C39" s="11">
        <f>SUM(C40:C44)</f>
        <v>2250.143</v>
      </c>
      <c r="D39" s="11">
        <f>SUM(D40:D44)</f>
        <v>2130.889</v>
      </c>
      <c r="E39" s="12">
        <f t="shared" si="2"/>
        <v>94.70015905655774</v>
      </c>
      <c r="F39" s="12">
        <f t="shared" si="3"/>
        <v>-119.2539999999999</v>
      </c>
      <c r="G39" s="1"/>
    </row>
    <row r="40" spans="1:8" s="9" customFormat="1" ht="16.5" customHeight="1">
      <c r="A40" s="13">
        <v>2020100000</v>
      </c>
      <c r="B40" s="13" t="s">
        <v>40</v>
      </c>
      <c r="C40" s="12">
        <v>1563.2</v>
      </c>
      <c r="D40" s="12">
        <v>1477.21</v>
      </c>
      <c r="E40" s="12">
        <f t="shared" si="2"/>
        <v>94.49910440122825</v>
      </c>
      <c r="F40" s="12">
        <f t="shared" si="3"/>
        <v>-85.99000000000001</v>
      </c>
      <c r="G40" s="1"/>
      <c r="H40" s="21"/>
    </row>
    <row r="41" spans="1:7" s="9" customFormat="1" ht="15.75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573.3</v>
      </c>
      <c r="D42" s="12">
        <v>540.06</v>
      </c>
      <c r="E42" s="12">
        <f t="shared" si="2"/>
        <v>94.20198848770276</v>
      </c>
      <c r="F42" s="12">
        <f t="shared" si="3"/>
        <v>-33.24000000000001</v>
      </c>
      <c r="G42" s="1"/>
    </row>
    <row r="43" spans="1:7" s="9" customFormat="1" ht="14.25" customHeight="1">
      <c r="A43" s="13">
        <v>2020300000</v>
      </c>
      <c r="B43" s="13" t="s">
        <v>43</v>
      </c>
      <c r="C43" s="12">
        <v>113.643</v>
      </c>
      <c r="D43" s="12">
        <v>113.619</v>
      </c>
      <c r="E43" s="12">
        <f t="shared" si="2"/>
        <v>99.97888123333597</v>
      </c>
      <c r="F43" s="12">
        <f t="shared" si="3"/>
        <v>-0.02400000000000091</v>
      </c>
      <c r="G43" s="1"/>
    </row>
    <row r="44" spans="1:7" s="9" customFormat="1" ht="0.75" customHeight="1" hidden="1">
      <c r="A44" s="13">
        <v>2020400000</v>
      </c>
      <c r="B44" s="13" t="s">
        <v>44</v>
      </c>
      <c r="C44" s="12">
        <v>0</v>
      </c>
      <c r="D44" s="12">
        <v>0</v>
      </c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2863.943</v>
      </c>
      <c r="D46" s="11">
        <f>SUM(D39,D38)</f>
        <v>2947.7485</v>
      </c>
      <c r="E46" s="12">
        <f t="shared" si="2"/>
        <v>102.92622793121231</v>
      </c>
      <c r="F46" s="12">
        <f t="shared" si="3"/>
        <v>83.80549999999994</v>
      </c>
      <c r="G46" s="1"/>
    </row>
    <row r="47" spans="1:7" s="9" customFormat="1" ht="15.75">
      <c r="A47" s="10"/>
      <c r="B47" s="22" t="s">
        <v>47</v>
      </c>
      <c r="C47" s="11">
        <f>C103-C46</f>
        <v>460.5999999999999</v>
      </c>
      <c r="D47" s="11">
        <f>D103-D46</f>
        <v>-500.99649000000045</v>
      </c>
      <c r="E47" s="12">
        <f t="shared" si="2"/>
        <v>-108.77040599218421</v>
      </c>
      <c r="F47" s="12">
        <f t="shared" si="3"/>
        <v>-961.5964900000004</v>
      </c>
      <c r="G47" s="23"/>
    </row>
    <row r="48" spans="1:7" s="9" customFormat="1" ht="15" customHeight="1">
      <c r="A48" s="24"/>
      <c r="B48" s="25"/>
      <c r="C48" s="26"/>
      <c r="D48" s="180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315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658.4817499999999</v>
      </c>
      <c r="D52" s="39">
        <f>SUM(D53:D55)</f>
        <v>505.31037</v>
      </c>
      <c r="E52" s="12">
        <f>D52/C52*100</f>
        <v>76.73870536275304</v>
      </c>
      <c r="F52" s="12">
        <f>D52-C52</f>
        <v>-153.17137999999994</v>
      </c>
      <c r="G52" s="31"/>
    </row>
    <row r="53" spans="1:7" s="9" customFormat="1" ht="13.5" customHeight="1">
      <c r="A53" s="40" t="s">
        <v>51</v>
      </c>
      <c r="B53" s="17" t="s">
        <v>52</v>
      </c>
      <c r="C53" s="18">
        <v>646.083</v>
      </c>
      <c r="D53" s="18">
        <v>505.31037</v>
      </c>
      <c r="E53" s="12">
        <f>D53/C53*100</f>
        <v>78.21137067528475</v>
      </c>
      <c r="F53" s="12">
        <f>D53-C53</f>
        <v>-140.77263</v>
      </c>
      <c r="G53" s="31"/>
    </row>
    <row r="54" spans="1:7" s="9" customFormat="1" ht="14.25" customHeight="1">
      <c r="A54" s="40" t="s">
        <v>53</v>
      </c>
      <c r="B54" s="17" t="s">
        <v>54</v>
      </c>
      <c r="C54" s="18">
        <v>3.8</v>
      </c>
      <c r="D54" s="18">
        <v>0</v>
      </c>
      <c r="E54" s="12"/>
      <c r="F54" s="12"/>
      <c r="G54" s="31"/>
    </row>
    <row r="55" spans="1:7" s="9" customFormat="1" ht="15.75">
      <c r="A55" s="40" t="s">
        <v>161</v>
      </c>
      <c r="B55" s="17" t="s">
        <v>55</v>
      </c>
      <c r="C55" s="18">
        <v>8.59875</v>
      </c>
      <c r="D55" s="18">
        <v>0</v>
      </c>
      <c r="E55" s="12"/>
      <c r="F55" s="12"/>
      <c r="G55" s="31"/>
    </row>
    <row r="56" spans="1:7" s="9" customFormat="1" ht="15.75">
      <c r="A56" s="37" t="s">
        <v>56</v>
      </c>
      <c r="B56" s="38" t="s">
        <v>57</v>
      </c>
      <c r="C56" s="39">
        <f>C57</f>
        <v>113.56</v>
      </c>
      <c r="D56" s="39">
        <f>D57</f>
        <v>74.42702</v>
      </c>
      <c r="E56" s="12">
        <f>D56/C56*100</f>
        <v>65.53982035928144</v>
      </c>
      <c r="F56" s="12">
        <f aca="true" t="shared" si="4" ref="F56:F103">D56-C56</f>
        <v>-39.13298</v>
      </c>
      <c r="G56" s="31"/>
    </row>
    <row r="57" spans="1:6" s="9" customFormat="1" ht="15.75">
      <c r="A57" s="41" t="s">
        <v>58</v>
      </c>
      <c r="B57" s="17" t="s">
        <v>59</v>
      </c>
      <c r="C57" s="18">
        <v>113.56</v>
      </c>
      <c r="D57" s="18">
        <v>74.42702</v>
      </c>
      <c r="E57" s="12">
        <f>D57/C57*100</f>
        <v>65.53982035928144</v>
      </c>
      <c r="F57" s="12">
        <f t="shared" si="4"/>
        <v>-39.13298</v>
      </c>
    </row>
    <row r="58" spans="1:7" s="46" customFormat="1" ht="15" customHeight="1">
      <c r="A58" s="42" t="s">
        <v>60</v>
      </c>
      <c r="B58" s="43" t="s">
        <v>61</v>
      </c>
      <c r="C58" s="44">
        <f>C60</f>
        <v>23.20125</v>
      </c>
      <c r="D58" s="44">
        <f>SUM(D59:D61)</f>
        <v>17.80125</v>
      </c>
      <c r="E58" s="12">
        <f>D58/C58*100</f>
        <v>76.7253919508647</v>
      </c>
      <c r="F58" s="12">
        <f t="shared" si="4"/>
        <v>-5.400000000000002</v>
      </c>
      <c r="G58" s="45"/>
    </row>
    <row r="59" spans="1:7" s="46" customFormat="1" ht="15.75" hidden="1">
      <c r="A59" s="47" t="s">
        <v>62</v>
      </c>
      <c r="B59" s="48" t="s">
        <v>63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15.75" customHeight="1">
      <c r="A60" s="47" t="s">
        <v>162</v>
      </c>
      <c r="B60" s="48" t="s">
        <v>272</v>
      </c>
      <c r="C60" s="49">
        <v>23.20125</v>
      </c>
      <c r="D60" s="49">
        <v>17.80125</v>
      </c>
      <c r="E60" s="12"/>
      <c r="F60" s="12"/>
      <c r="G60" s="45"/>
    </row>
    <row r="61" spans="1:7" s="46" customFormat="1" ht="17.25" customHeight="1" hidden="1">
      <c r="A61" s="47" t="s">
        <v>64</v>
      </c>
      <c r="B61" s="48" t="s">
        <v>65</v>
      </c>
      <c r="D61" s="49">
        <v>0</v>
      </c>
      <c r="E61" s="12">
        <f>D61/C60*100</f>
        <v>0</v>
      </c>
      <c r="F61" s="12">
        <f>D61-C60</f>
        <v>-23.20125</v>
      </c>
      <c r="G61" s="45"/>
    </row>
    <row r="62" spans="1:7" s="9" customFormat="1" ht="15.75" customHeight="1">
      <c r="A62" s="37" t="s">
        <v>66</v>
      </c>
      <c r="B62" s="38" t="s">
        <v>67</v>
      </c>
      <c r="C62" s="39">
        <f>C63+C64+C65</f>
        <v>243.2</v>
      </c>
      <c r="D62" s="39">
        <f>D63+D64+D65</f>
        <v>42.16645</v>
      </c>
      <c r="E62" s="12">
        <f>D62/C62*100</f>
        <v>17.338178453947368</v>
      </c>
      <c r="F62" s="12">
        <f t="shared" si="4"/>
        <v>-201.03355</v>
      </c>
      <c r="G62" s="31"/>
    </row>
    <row r="63" spans="1:7" s="9" customFormat="1" ht="0.75" customHeight="1" hidden="1">
      <c r="A63" s="40" t="s">
        <v>68</v>
      </c>
      <c r="B63" s="17" t="s">
        <v>69</v>
      </c>
      <c r="C63" s="18"/>
      <c r="D63" s="18"/>
      <c r="E63" s="12"/>
      <c r="F63" s="12">
        <f t="shared" si="4"/>
        <v>0</v>
      </c>
      <c r="G63" s="31"/>
    </row>
    <row r="64" spans="1:7" s="9" customFormat="1" ht="17.25" customHeight="1">
      <c r="A64" s="40" t="s">
        <v>70</v>
      </c>
      <c r="B64" s="50" t="s">
        <v>71</v>
      </c>
      <c r="C64" s="18">
        <v>126.4</v>
      </c>
      <c r="D64" s="18">
        <v>42.16645</v>
      </c>
      <c r="E64" s="12">
        <f>D64/C64*100</f>
        <v>33.3595332278481</v>
      </c>
      <c r="F64" s="12">
        <f t="shared" si="4"/>
        <v>-84.23355000000001</v>
      </c>
      <c r="G64" s="31"/>
    </row>
    <row r="65" spans="1:7" s="9" customFormat="1" ht="17.25" customHeight="1">
      <c r="A65" s="47" t="s">
        <v>72</v>
      </c>
      <c r="B65" s="48" t="s">
        <v>73</v>
      </c>
      <c r="C65" s="18">
        <v>116.8</v>
      </c>
      <c r="D65" s="18">
        <v>0</v>
      </c>
      <c r="E65" s="12">
        <f>D65/C65*100</f>
        <v>0</v>
      </c>
      <c r="F65" s="12">
        <f t="shared" si="4"/>
        <v>-116.8</v>
      </c>
      <c r="G65" s="31"/>
    </row>
    <row r="66" spans="1:7" s="9" customFormat="1" ht="16.5" customHeight="1">
      <c r="A66" s="37" t="s">
        <v>74</v>
      </c>
      <c r="B66" s="38" t="s">
        <v>75</v>
      </c>
      <c r="C66" s="39">
        <f>C68+C69</f>
        <v>791.4</v>
      </c>
      <c r="D66" s="39">
        <f>D68+D69</f>
        <v>604.56417</v>
      </c>
      <c r="E66" s="12">
        <f>D66/C66*100</f>
        <v>76.39173237300986</v>
      </c>
      <c r="F66" s="12">
        <f t="shared" si="4"/>
        <v>-186.83583</v>
      </c>
      <c r="G66" s="31"/>
    </row>
    <row r="67" spans="1:7" s="9" customFormat="1" ht="0.75" customHeight="1" hidden="1">
      <c r="A67" s="40" t="s">
        <v>76</v>
      </c>
      <c r="B67" s="17" t="s">
        <v>77</v>
      </c>
      <c r="C67" s="18"/>
      <c r="D67" s="18"/>
      <c r="E67" s="12"/>
      <c r="F67" s="12">
        <f t="shared" si="4"/>
        <v>0</v>
      </c>
      <c r="G67" s="31"/>
    </row>
    <row r="68" spans="1:7" s="52" customFormat="1" ht="17.25" customHeight="1" hidden="1">
      <c r="A68" s="40" t="s">
        <v>78</v>
      </c>
      <c r="B68" s="51" t="s">
        <v>79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80</v>
      </c>
      <c r="B69" s="17" t="s">
        <v>81</v>
      </c>
      <c r="C69" s="18">
        <v>791.4</v>
      </c>
      <c r="D69" s="18">
        <v>604.56417</v>
      </c>
      <c r="E69" s="12">
        <f>D69/C69*100</f>
        <v>76.39173237300986</v>
      </c>
      <c r="F69" s="12">
        <f t="shared" si="4"/>
        <v>-186.83583</v>
      </c>
      <c r="G69" s="53"/>
    </row>
    <row r="70" spans="1:7" s="52" customFormat="1" ht="17.2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88</v>
      </c>
      <c r="B73" s="50" t="s">
        <v>89</v>
      </c>
      <c r="C73" s="18"/>
      <c r="D73" s="18"/>
      <c r="E73" s="12" t="e">
        <f aca="true" t="shared" si="5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90</v>
      </c>
      <c r="B74" s="50" t="s">
        <v>91</v>
      </c>
      <c r="C74" s="18"/>
      <c r="D74" s="18"/>
      <c r="E74" s="12" t="e">
        <f t="shared" si="5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92</v>
      </c>
      <c r="B75" s="50" t="s">
        <v>93</v>
      </c>
      <c r="C75" s="18"/>
      <c r="D75" s="18"/>
      <c r="E75" s="12" t="e">
        <f t="shared" si="5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94</v>
      </c>
      <c r="B76" s="50" t="s">
        <v>95</v>
      </c>
      <c r="C76" s="18"/>
      <c r="D76" s="18"/>
      <c r="E76" s="12" t="e">
        <f t="shared" si="5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96</v>
      </c>
      <c r="B77" s="38" t="s">
        <v>97</v>
      </c>
      <c r="C77" s="39">
        <f>SUM(C78:C78)</f>
        <v>947.3</v>
      </c>
      <c r="D77" s="39">
        <f>SUM(D78:D78)</f>
        <v>725.68275</v>
      </c>
      <c r="E77" s="12">
        <f t="shared" si="5"/>
        <v>76.60537844399875</v>
      </c>
      <c r="F77" s="12">
        <f t="shared" si="4"/>
        <v>-221.6172499999999</v>
      </c>
      <c r="G77" s="31"/>
    </row>
    <row r="78" spans="1:7" s="9" customFormat="1" ht="17.25" customHeight="1">
      <c r="A78" s="40" t="s">
        <v>98</v>
      </c>
      <c r="B78" s="17" t="s">
        <v>99</v>
      </c>
      <c r="C78" s="18">
        <v>947.3</v>
      </c>
      <c r="D78" s="18">
        <v>725.68275</v>
      </c>
      <c r="E78" s="12">
        <f t="shared" si="5"/>
        <v>76.60537844399875</v>
      </c>
      <c r="F78" s="12">
        <f t="shared" si="4"/>
        <v>-221.6172499999999</v>
      </c>
      <c r="G78" s="31"/>
    </row>
    <row r="79" spans="1:7" s="9" customFormat="1" ht="17.25" customHeight="1" hidden="1">
      <c r="A79" s="37" t="s">
        <v>100</v>
      </c>
      <c r="B79" s="38" t="s">
        <v>101</v>
      </c>
      <c r="C79" s="39">
        <f>SUM(C80:C84)</f>
        <v>0</v>
      </c>
      <c r="D79" s="39">
        <f>SUM(D80:D84)</f>
        <v>0</v>
      </c>
      <c r="E79" s="12" t="e">
        <f t="shared" si="5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102</v>
      </c>
      <c r="B80" s="17" t="s">
        <v>103</v>
      </c>
      <c r="C80" s="18"/>
      <c r="D80" s="18"/>
      <c r="E80" s="12" t="e">
        <f t="shared" si="5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104</v>
      </c>
      <c r="B81" s="17" t="s">
        <v>105</v>
      </c>
      <c r="C81" s="18"/>
      <c r="D81" s="18"/>
      <c r="E81" s="12" t="e">
        <f t="shared" si="5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106</v>
      </c>
      <c r="B82" s="17" t="s">
        <v>107</v>
      </c>
      <c r="C82" s="18"/>
      <c r="D82" s="18"/>
      <c r="E82" s="12" t="e">
        <f t="shared" si="5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108</v>
      </c>
      <c r="B83" s="56" t="s">
        <v>109</v>
      </c>
      <c r="C83" s="18"/>
      <c r="D83" s="18"/>
      <c r="E83" s="12" t="e">
        <f t="shared" si="5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110</v>
      </c>
      <c r="B84" s="17" t="s">
        <v>111</v>
      </c>
      <c r="C84" s="18"/>
      <c r="D84" s="18"/>
      <c r="E84" s="12" t="e">
        <f t="shared" si="5"/>
        <v>#DIV/0!</v>
      </c>
      <c r="F84" s="12">
        <f t="shared" si="4"/>
        <v>0</v>
      </c>
      <c r="G84" s="31"/>
    </row>
    <row r="85" spans="1:7" s="9" customFormat="1" ht="15" customHeight="1">
      <c r="A85" s="57">
        <v>1000</v>
      </c>
      <c r="B85" s="58" t="s">
        <v>112</v>
      </c>
      <c r="C85" s="39">
        <f>SUM(C86:C88)</f>
        <v>407.1</v>
      </c>
      <c r="D85" s="39">
        <f>SUM(D86:D88)</f>
        <v>407.1</v>
      </c>
      <c r="E85" s="11">
        <f t="shared" si="5"/>
        <v>100</v>
      </c>
      <c r="F85" s="12">
        <f t="shared" si="4"/>
        <v>0</v>
      </c>
      <c r="G85" s="31"/>
    </row>
    <row r="86" spans="1:7" s="9" customFormat="1" ht="14.25" customHeight="1">
      <c r="A86" s="59">
        <v>1003</v>
      </c>
      <c r="B86" s="60" t="s">
        <v>113</v>
      </c>
      <c r="C86" s="18">
        <v>407.1</v>
      </c>
      <c r="D86" s="18">
        <v>407.1</v>
      </c>
      <c r="E86" s="12">
        <f t="shared" si="5"/>
        <v>100</v>
      </c>
      <c r="F86" s="12">
        <f t="shared" si="4"/>
        <v>0</v>
      </c>
      <c r="G86" s="31"/>
    </row>
    <row r="87" spans="1:7" s="9" customFormat="1" ht="5.25" customHeight="1" hidden="1">
      <c r="A87" s="59">
        <v>1004</v>
      </c>
      <c r="B87" s="60" t="s">
        <v>114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115</v>
      </c>
      <c r="B88" s="17" t="s">
        <v>116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117</v>
      </c>
      <c r="B89" s="38" t="s">
        <v>118</v>
      </c>
      <c r="C89" s="39">
        <f>C90+C91+C92+C93+C94</f>
        <v>8.9</v>
      </c>
      <c r="D89" s="39">
        <f>D90+D91+D92+D93+D94</f>
        <v>4</v>
      </c>
      <c r="E89" s="11">
        <f>D89/C89*100</f>
        <v>44.9438202247191</v>
      </c>
      <c r="F89" s="12">
        <f t="shared" si="4"/>
        <v>-4.9</v>
      </c>
      <c r="G89" s="31"/>
    </row>
    <row r="90" spans="1:7" s="9" customFormat="1" ht="15.75" customHeight="1">
      <c r="A90" s="41" t="s">
        <v>119</v>
      </c>
      <c r="B90" s="62" t="s">
        <v>120</v>
      </c>
      <c r="C90" s="18">
        <v>8.9</v>
      </c>
      <c r="D90" s="18">
        <v>4</v>
      </c>
      <c r="E90" s="12">
        <f aca="true" t="shared" si="6" ref="E90:E100">D90/C90*100</f>
        <v>44.9438202247191</v>
      </c>
      <c r="F90" s="12">
        <f>D90-C90</f>
        <v>-4.9</v>
      </c>
      <c r="G90" s="31"/>
    </row>
    <row r="91" spans="1:7" s="9" customFormat="1" ht="15.75" customHeight="1" hidden="1">
      <c r="A91" s="41" t="s">
        <v>121</v>
      </c>
      <c r="B91" s="17" t="s">
        <v>122</v>
      </c>
      <c r="C91" s="18"/>
      <c r="D91" s="18"/>
      <c r="E91" s="12" t="e">
        <f t="shared" si="6"/>
        <v>#DIV/0!</v>
      </c>
      <c r="F91" s="12">
        <f aca="true" t="shared" si="7" ref="F91:F102">D91-C91</f>
        <v>0</v>
      </c>
      <c r="G91" s="31"/>
    </row>
    <row r="92" spans="1:7" s="9" customFormat="1" ht="15.75" customHeight="1" hidden="1">
      <c r="A92" s="41" t="s">
        <v>123</v>
      </c>
      <c r="B92" s="17" t="s">
        <v>124</v>
      </c>
      <c r="C92" s="18"/>
      <c r="D92" s="18"/>
      <c r="E92" s="12" t="e">
        <f t="shared" si="6"/>
        <v>#DIV/0!</v>
      </c>
      <c r="F92" s="12">
        <f t="shared" si="7"/>
        <v>0</v>
      </c>
      <c r="G92" s="31"/>
    </row>
    <row r="93" spans="1:7" s="9" customFormat="1" ht="31.5" customHeight="1" hidden="1">
      <c r="A93" s="41" t="s">
        <v>125</v>
      </c>
      <c r="B93" s="17" t="s">
        <v>126</v>
      </c>
      <c r="C93" s="18"/>
      <c r="D93" s="18"/>
      <c r="E93" s="12" t="e">
        <f t="shared" si="6"/>
        <v>#DIV/0!</v>
      </c>
      <c r="F93" s="12">
        <f t="shared" si="7"/>
        <v>0</v>
      </c>
      <c r="G93" s="31"/>
    </row>
    <row r="94" spans="1:7" s="9" customFormat="1" ht="15.75" customHeight="1" hidden="1">
      <c r="A94" s="41" t="s">
        <v>127</v>
      </c>
      <c r="B94" s="17" t="s">
        <v>128</v>
      </c>
      <c r="C94" s="18"/>
      <c r="D94" s="18"/>
      <c r="E94" s="12" t="e">
        <f t="shared" si="6"/>
        <v>#DIV/0!</v>
      </c>
      <c r="F94" s="12">
        <f t="shared" si="7"/>
        <v>0</v>
      </c>
      <c r="G94" s="31"/>
    </row>
    <row r="95" spans="1:7" s="9" customFormat="1" ht="15.75" customHeight="1" hidden="1">
      <c r="A95" s="37" t="s">
        <v>129</v>
      </c>
      <c r="B95" s="38" t="s">
        <v>130</v>
      </c>
      <c r="C95" s="39"/>
      <c r="D95" s="39"/>
      <c r="E95" s="12" t="e">
        <f t="shared" si="6"/>
        <v>#DIV/0!</v>
      </c>
      <c r="F95" s="12">
        <f t="shared" si="7"/>
        <v>0</v>
      </c>
      <c r="G95" s="31"/>
    </row>
    <row r="96" spans="1:7" s="9" customFormat="1" ht="15.75" customHeight="1" hidden="1">
      <c r="A96" s="40" t="s">
        <v>131</v>
      </c>
      <c r="B96" s="17" t="s">
        <v>132</v>
      </c>
      <c r="C96" s="18"/>
      <c r="D96" s="18"/>
      <c r="E96" s="12" t="e">
        <f t="shared" si="6"/>
        <v>#DIV/0!</v>
      </c>
      <c r="F96" s="12">
        <f t="shared" si="7"/>
        <v>0</v>
      </c>
      <c r="G96" s="31"/>
    </row>
    <row r="97" spans="1:7" s="9" customFormat="1" ht="31.5" customHeight="1" hidden="1">
      <c r="A97" s="37" t="s">
        <v>133</v>
      </c>
      <c r="B97" s="38" t="s">
        <v>134</v>
      </c>
      <c r="C97" s="39">
        <f>C98</f>
        <v>0</v>
      </c>
      <c r="D97" s="39">
        <f>D98</f>
        <v>0</v>
      </c>
      <c r="E97" s="12" t="e">
        <f t="shared" si="6"/>
        <v>#DIV/0!</v>
      </c>
      <c r="F97" s="12">
        <f t="shared" si="7"/>
        <v>0</v>
      </c>
      <c r="G97" s="31"/>
    </row>
    <row r="98" spans="1:7" s="9" customFormat="1" ht="31.5" customHeight="1" hidden="1">
      <c r="A98" s="40" t="s">
        <v>135</v>
      </c>
      <c r="B98" s="17" t="s">
        <v>136</v>
      </c>
      <c r="C98" s="18">
        <v>0</v>
      </c>
      <c r="D98" s="18">
        <v>0</v>
      </c>
      <c r="E98" s="12" t="e">
        <f t="shared" si="6"/>
        <v>#DIV/0!</v>
      </c>
      <c r="F98" s="12">
        <f t="shared" si="7"/>
        <v>0</v>
      </c>
      <c r="G98" s="31"/>
    </row>
    <row r="99" spans="1:6" s="9" customFormat="1" ht="15.75" customHeight="1">
      <c r="A99" s="63">
        <v>1400</v>
      </c>
      <c r="B99" s="58" t="s">
        <v>137</v>
      </c>
      <c r="C99" s="39">
        <f>C100</f>
        <v>131.4</v>
      </c>
      <c r="D99" s="39">
        <f>D100</f>
        <v>65.7</v>
      </c>
      <c r="E99" s="12">
        <f t="shared" si="6"/>
        <v>50</v>
      </c>
      <c r="F99" s="12">
        <f t="shared" si="7"/>
        <v>-65.7</v>
      </c>
    </row>
    <row r="100" spans="1:6" s="9" customFormat="1" ht="15.75" customHeight="1">
      <c r="A100" s="59">
        <v>1403</v>
      </c>
      <c r="B100" s="60" t="s">
        <v>291</v>
      </c>
      <c r="C100" s="18">
        <v>131.4</v>
      </c>
      <c r="D100" s="18">
        <v>65.7</v>
      </c>
      <c r="E100" s="12">
        <f t="shared" si="6"/>
        <v>50</v>
      </c>
      <c r="F100" s="12">
        <f t="shared" si="7"/>
        <v>-65.7</v>
      </c>
    </row>
    <row r="101" spans="1:6" s="9" customFormat="1" ht="15.75" customHeight="1" hidden="1">
      <c r="A101" s="64"/>
      <c r="B101" s="60" t="s">
        <v>44</v>
      </c>
      <c r="C101" s="18"/>
      <c r="D101" s="18"/>
      <c r="E101" s="12" t="e">
        <f t="shared" si="5"/>
        <v>#DIV/0!</v>
      </c>
      <c r="F101" s="12">
        <f t="shared" si="7"/>
        <v>0</v>
      </c>
    </row>
    <row r="102" spans="1:6" s="9" customFormat="1" ht="15.75" customHeight="1" hidden="1">
      <c r="A102" s="64"/>
      <c r="B102" s="60" t="s">
        <v>138</v>
      </c>
      <c r="C102" s="18"/>
      <c r="D102" s="18"/>
      <c r="E102" s="12" t="e">
        <f t="shared" si="5"/>
        <v>#DIV/0!</v>
      </c>
      <c r="F102" s="12">
        <f t="shared" si="7"/>
        <v>0</v>
      </c>
    </row>
    <row r="103" spans="1:6" s="9" customFormat="1" ht="15.75" customHeight="1">
      <c r="A103" s="64"/>
      <c r="B103" s="65" t="s">
        <v>139</v>
      </c>
      <c r="C103" s="39">
        <f>C52+C56+C58+C62+C66+C77+C85+C89+C99</f>
        <v>3324.543</v>
      </c>
      <c r="D103" s="39">
        <f>D52+D56+D58+D62+D66+D77+D85+D89+D99</f>
        <v>2446.7520099999997</v>
      </c>
      <c r="E103" s="12">
        <f t="shared" si="5"/>
        <v>73.5966420046304</v>
      </c>
      <c r="F103" s="12">
        <f t="shared" si="4"/>
        <v>-877.7909900000004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140</v>
      </c>
      <c r="B105" s="66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06"/>
  <sheetViews>
    <sheetView view="pageBreakPreview" zoomScale="60" zoomScalePageLayoutView="0" workbookViewId="0" topLeftCell="A49">
      <selection activeCell="C42" sqref="C42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87" t="s">
        <v>320</v>
      </c>
      <c r="B1" s="287"/>
      <c r="C1" s="287"/>
      <c r="D1" s="287"/>
      <c r="E1" s="287"/>
      <c r="F1" s="287"/>
      <c r="G1" s="1"/>
    </row>
    <row r="2" spans="1:7" ht="21.75" customHeight="1">
      <c r="A2" s="287"/>
      <c r="B2" s="287"/>
      <c r="C2" s="287"/>
      <c r="D2" s="287"/>
      <c r="E2" s="287"/>
      <c r="F2" s="287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315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250.49999999999997</v>
      </c>
      <c r="D5" s="11">
        <f>SUM(D6,D8,D10,D13,D15)</f>
        <v>223.8665</v>
      </c>
      <c r="E5" s="12">
        <f aca="true" t="shared" si="0" ref="E5:E35">D5/C5*100</f>
        <v>89.3678642714571</v>
      </c>
      <c r="F5" s="12">
        <f aca="true" t="shared" si="1" ref="F5:F36">D5-C5</f>
        <v>-26.63349999999997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58.7</v>
      </c>
      <c r="D6" s="11">
        <f>SUM(D7)</f>
        <v>55.19079</v>
      </c>
      <c r="E6" s="12">
        <f t="shared" si="0"/>
        <v>94.02178875638842</v>
      </c>
      <c r="F6" s="12">
        <f t="shared" si="1"/>
        <v>-3.509210000000003</v>
      </c>
      <c r="G6" s="1"/>
    </row>
    <row r="7" spans="1:7" s="9" customFormat="1" ht="15.75">
      <c r="A7" s="13">
        <v>1010200001</v>
      </c>
      <c r="B7" s="14" t="s">
        <v>7</v>
      </c>
      <c r="C7" s="15">
        <v>58.7</v>
      </c>
      <c r="D7" s="15">
        <v>55.19079</v>
      </c>
      <c r="E7" s="12">
        <f t="shared" si="0"/>
        <v>94.02178875638842</v>
      </c>
      <c r="F7" s="12">
        <f t="shared" si="1"/>
        <v>-3.509210000000003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6</v>
      </c>
      <c r="D8" s="11">
        <f>SUM(D9)</f>
        <v>8.34903</v>
      </c>
      <c r="E8" s="12">
        <f t="shared" si="0"/>
        <v>139.15050000000002</v>
      </c>
      <c r="F8" s="12">
        <f t="shared" si="1"/>
        <v>2.349030000000001</v>
      </c>
      <c r="G8" s="1"/>
    </row>
    <row r="9" spans="1:7" s="9" customFormat="1" ht="15.75">
      <c r="A9" s="13">
        <v>1050300001</v>
      </c>
      <c r="B9" s="13" t="s">
        <v>9</v>
      </c>
      <c r="C9" s="12">
        <v>6</v>
      </c>
      <c r="D9" s="12">
        <v>8.34903</v>
      </c>
      <c r="E9" s="12">
        <f t="shared" si="0"/>
        <v>139.15050000000002</v>
      </c>
      <c r="F9" s="12">
        <f t="shared" si="1"/>
        <v>2.349030000000001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182.7</v>
      </c>
      <c r="D10" s="11">
        <f>SUM(D11:D12)</f>
        <v>152.57668</v>
      </c>
      <c r="E10" s="12">
        <f t="shared" si="0"/>
        <v>83.51214012041599</v>
      </c>
      <c r="F10" s="12">
        <f t="shared" si="1"/>
        <v>-30.12331999999998</v>
      </c>
      <c r="G10" s="1"/>
    </row>
    <row r="11" spans="1:7" s="9" customFormat="1" ht="15.75">
      <c r="A11" s="13">
        <v>1060600000</v>
      </c>
      <c r="B11" s="13" t="s">
        <v>11</v>
      </c>
      <c r="C11" s="12">
        <v>164</v>
      </c>
      <c r="D11" s="12">
        <v>143.3323</v>
      </c>
      <c r="E11" s="12">
        <f t="shared" si="0"/>
        <v>87.39774390243903</v>
      </c>
      <c r="F11" s="12">
        <f t="shared" si="1"/>
        <v>-20.667699999999996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18.7</v>
      </c>
      <c r="D12" s="18">
        <v>9.24438</v>
      </c>
      <c r="E12" s="12">
        <f t="shared" si="0"/>
        <v>49.4351871657754</v>
      </c>
      <c r="F12" s="12">
        <f t="shared" si="1"/>
        <v>-9.45562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3.1</v>
      </c>
      <c r="D15" s="11">
        <f>SUM(D16:D19)</f>
        <v>7.75</v>
      </c>
      <c r="E15" s="12">
        <f t="shared" si="0"/>
        <v>250</v>
      </c>
      <c r="F15" s="12">
        <f t="shared" si="1"/>
        <v>4.65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>
      <c r="A17" s="13">
        <v>1080400001</v>
      </c>
      <c r="B17" s="14" t="s">
        <v>17</v>
      </c>
      <c r="C17" s="12">
        <v>3.1</v>
      </c>
      <c r="D17" s="12">
        <v>7.75</v>
      </c>
      <c r="E17" s="12">
        <f t="shared" si="0"/>
        <v>250</v>
      </c>
      <c r="F17" s="12">
        <f t="shared" si="1"/>
        <v>4.65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6.5" customHeight="1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71</v>
      </c>
      <c r="D20" s="11">
        <f>SUM(D21:D36)</f>
        <v>48.23055</v>
      </c>
      <c r="E20" s="12">
        <f t="shared" si="0"/>
        <v>67.93035211267606</v>
      </c>
      <c r="F20" s="12">
        <f t="shared" si="1"/>
        <v>-22.76945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17</v>
      </c>
      <c r="D21" s="12">
        <v>22.31785</v>
      </c>
      <c r="E21" s="12">
        <f t="shared" si="0"/>
        <v>131.2814705882353</v>
      </c>
      <c r="F21" s="12">
        <f t="shared" si="1"/>
        <v>5.31785</v>
      </c>
      <c r="G21" s="1"/>
    </row>
    <row r="22" spans="1:7" s="9" customFormat="1" ht="14.25" customHeight="1">
      <c r="A22" s="13">
        <v>1110503505</v>
      </c>
      <c r="B22" s="13" t="s">
        <v>22</v>
      </c>
      <c r="C22" s="12">
        <v>23</v>
      </c>
      <c r="D22" s="12">
        <v>25.9127</v>
      </c>
      <c r="E22" s="12">
        <f t="shared" si="0"/>
        <v>112.66391304347827</v>
      </c>
      <c r="F22" s="12">
        <f t="shared" si="1"/>
        <v>2.912700000000001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30</v>
      </c>
      <c r="D25" s="12">
        <v>0</v>
      </c>
      <c r="E25" s="12">
        <f t="shared" si="0"/>
        <v>0</v>
      </c>
      <c r="F25" s="12">
        <f t="shared" si="1"/>
        <v>-30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>
        <v>0</v>
      </c>
      <c r="E34" s="12">
        <f t="shared" si="0"/>
        <v>0</v>
      </c>
      <c r="F34" s="12">
        <f t="shared" si="1"/>
        <v>-1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/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321.5</v>
      </c>
      <c r="D38" s="11">
        <f>SUM(D20,D5)</f>
        <v>272.09705</v>
      </c>
      <c r="E38" s="12">
        <f aca="true" t="shared" si="2" ref="E38:E47">D38/C38*100</f>
        <v>84.63360808709176</v>
      </c>
      <c r="F38" s="12">
        <f aca="true" t="shared" si="3" ref="F38:F47">D38-C38</f>
        <v>-49.402949999999976</v>
      </c>
      <c r="G38" s="1"/>
    </row>
    <row r="39" spans="1:7" s="9" customFormat="1" ht="15.75">
      <c r="A39" s="10"/>
      <c r="B39" s="10" t="s">
        <v>39</v>
      </c>
      <c r="C39" s="11">
        <f>SUM(C40:C44)</f>
        <v>1585.954</v>
      </c>
      <c r="D39" s="11">
        <f>SUM(D40:D44)</f>
        <v>1451.156</v>
      </c>
      <c r="E39" s="12">
        <f t="shared" si="2"/>
        <v>91.5005101030673</v>
      </c>
      <c r="F39" s="12">
        <f t="shared" si="3"/>
        <v>-134.798</v>
      </c>
      <c r="G39" s="1"/>
    </row>
    <row r="40" spans="1:8" s="9" customFormat="1" ht="15.75">
      <c r="A40" s="13">
        <v>2020100000</v>
      </c>
      <c r="B40" s="13" t="s">
        <v>40</v>
      </c>
      <c r="C40" s="12">
        <v>1353.2</v>
      </c>
      <c r="D40" s="12">
        <v>1280.81</v>
      </c>
      <c r="E40" s="12">
        <f t="shared" si="2"/>
        <v>94.65045817321904</v>
      </c>
      <c r="F40" s="12">
        <f t="shared" si="3"/>
        <v>-72.3900000000001</v>
      </c>
      <c r="G40" s="1"/>
      <c r="H40" s="21"/>
    </row>
    <row r="41" spans="1:7" s="9" customFormat="1" ht="15.75">
      <c r="A41" s="13">
        <v>2020107010</v>
      </c>
      <c r="B41" s="13" t="s">
        <v>41</v>
      </c>
      <c r="C41" s="12">
        <v>50</v>
      </c>
      <c r="D41" s="12">
        <v>41.7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128.1</v>
      </c>
      <c r="D42" s="12">
        <v>74.01</v>
      </c>
      <c r="E42" s="12">
        <f t="shared" si="2"/>
        <v>57.77517564402811</v>
      </c>
      <c r="F42" s="12">
        <f t="shared" si="3"/>
        <v>-54.08999999999999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54.654</v>
      </c>
      <c r="D43" s="12">
        <v>54.636</v>
      </c>
      <c r="E43" s="12">
        <f t="shared" si="2"/>
        <v>99.96706553957624</v>
      </c>
      <c r="F43" s="12">
        <f t="shared" si="3"/>
        <v>-0.018000000000000682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>
        <v>0</v>
      </c>
      <c r="E44" s="12" t="e">
        <f t="shared" si="2"/>
        <v>#DIV/0!</v>
      </c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1907.454</v>
      </c>
      <c r="D46" s="11">
        <f>SUM(D39,D38)</f>
        <v>1723.25305</v>
      </c>
      <c r="E46" s="12">
        <f t="shared" si="2"/>
        <v>90.34309870644324</v>
      </c>
      <c r="F46" s="12">
        <f t="shared" si="3"/>
        <v>-184.20094999999992</v>
      </c>
      <c r="G46" s="1"/>
    </row>
    <row r="47" spans="1:7" s="9" customFormat="1" ht="15.75">
      <c r="A47" s="10"/>
      <c r="B47" s="22" t="s">
        <v>47</v>
      </c>
      <c r="C47" s="11">
        <f>C103-C46</f>
        <v>200.00000000000023</v>
      </c>
      <c r="D47" s="11">
        <f>D103-D46</f>
        <v>-125.56566999999995</v>
      </c>
      <c r="E47" s="12">
        <f t="shared" si="2"/>
        <v>-62.782834999999906</v>
      </c>
      <c r="F47" s="12">
        <f t="shared" si="3"/>
        <v>-325.5656700000002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315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670.94275</v>
      </c>
      <c r="D52" s="39">
        <f>SUM(D53:D55)</f>
        <v>582.36903</v>
      </c>
      <c r="E52" s="12">
        <f>D52/C52*100</f>
        <v>86.79861731869075</v>
      </c>
      <c r="F52" s="12">
        <f>D52-C52</f>
        <v>-88.5737200000001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662.344</v>
      </c>
      <c r="D53" s="18">
        <v>582.36903</v>
      </c>
      <c r="E53" s="12">
        <f>D53/C53*100</f>
        <v>87.9254632034109</v>
      </c>
      <c r="F53" s="12">
        <f>D53-C53</f>
        <v>-79.9749700000001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5.75">
      <c r="A55" s="40" t="s">
        <v>161</v>
      </c>
      <c r="B55" s="17" t="s">
        <v>55</v>
      </c>
      <c r="C55" s="18">
        <v>8.59875</v>
      </c>
      <c r="D55" s="18">
        <v>0</v>
      </c>
      <c r="E55" s="12"/>
      <c r="F55" s="12"/>
      <c r="G55" s="31"/>
    </row>
    <row r="56" spans="1:7" s="9" customFormat="1" ht="15.75">
      <c r="A56" s="37" t="s">
        <v>56</v>
      </c>
      <c r="B56" s="38" t="s">
        <v>57</v>
      </c>
      <c r="C56" s="39">
        <f>C57</f>
        <v>54.59</v>
      </c>
      <c r="D56" s="39">
        <f>D57</f>
        <v>47.37285</v>
      </c>
      <c r="E56" s="12">
        <f>D56/C56*100</f>
        <v>86.77935519325884</v>
      </c>
      <c r="F56" s="12">
        <f aca="true" t="shared" si="4" ref="F56:F103">D56-C56</f>
        <v>-7.217150000000004</v>
      </c>
      <c r="G56" s="31"/>
    </row>
    <row r="57" spans="1:6" s="9" customFormat="1" ht="15.75">
      <c r="A57" s="41" t="s">
        <v>58</v>
      </c>
      <c r="B57" s="17" t="s">
        <v>59</v>
      </c>
      <c r="C57" s="18">
        <v>54.59</v>
      </c>
      <c r="D57" s="18">
        <v>47.37285</v>
      </c>
      <c r="E57" s="12">
        <f>D57/C57*100</f>
        <v>86.77935519325884</v>
      </c>
      <c r="F57" s="12">
        <f t="shared" si="4"/>
        <v>-7.217150000000004</v>
      </c>
    </row>
    <row r="58" spans="1:7" s="46" customFormat="1" ht="15" customHeight="1">
      <c r="A58" s="42" t="s">
        <v>60</v>
      </c>
      <c r="B58" s="43" t="s">
        <v>61</v>
      </c>
      <c r="C58" s="44">
        <f>C60+C61</f>
        <v>17.90125</v>
      </c>
      <c r="D58" s="44">
        <f>D60+D61</f>
        <v>2.90107</v>
      </c>
      <c r="E58" s="12">
        <f>D58/C58*100</f>
        <v>16.205963270721316</v>
      </c>
      <c r="F58" s="12">
        <f t="shared" si="4"/>
        <v>-15.00018</v>
      </c>
      <c r="G58" s="45"/>
    </row>
    <row r="59" spans="1:7" s="46" customFormat="1" ht="15.75" hidden="1">
      <c r="A59" s="47" t="s">
        <v>62</v>
      </c>
      <c r="B59" s="48" t="s">
        <v>63</v>
      </c>
      <c r="C59" s="49">
        <v>0</v>
      </c>
      <c r="D59" s="49">
        <v>0</v>
      </c>
      <c r="E59" s="12"/>
      <c r="F59" s="12">
        <f t="shared" si="4"/>
        <v>0</v>
      </c>
      <c r="G59" s="45"/>
    </row>
    <row r="60" spans="1:7" s="46" customFormat="1" ht="15.75" customHeight="1">
      <c r="A60" s="47" t="s">
        <v>162</v>
      </c>
      <c r="B60" s="48" t="s">
        <v>272</v>
      </c>
      <c r="C60" s="49">
        <v>1.40125</v>
      </c>
      <c r="D60" s="49">
        <v>1.40125</v>
      </c>
      <c r="E60" s="12">
        <v>0</v>
      </c>
      <c r="F60" s="12">
        <f t="shared" si="4"/>
        <v>0</v>
      </c>
      <c r="G60" s="45"/>
    </row>
    <row r="61" spans="1:7" s="46" customFormat="1" ht="17.25" customHeight="1">
      <c r="A61" s="47" t="s">
        <v>64</v>
      </c>
      <c r="B61" s="48" t="s">
        <v>65</v>
      </c>
      <c r="C61" s="49">
        <v>16.5</v>
      </c>
      <c r="D61" s="49">
        <v>1.49982</v>
      </c>
      <c r="E61" s="12">
        <f aca="true" t="shared" si="5" ref="E61:E66">D61/C61*100</f>
        <v>9.089818181818181</v>
      </c>
      <c r="F61" s="12">
        <f t="shared" si="4"/>
        <v>-15.00018</v>
      </c>
      <c r="G61" s="45"/>
    </row>
    <row r="62" spans="1:7" s="9" customFormat="1" ht="17.25" customHeight="1">
      <c r="A62" s="37" t="s">
        <v>66</v>
      </c>
      <c r="B62" s="38" t="s">
        <v>67</v>
      </c>
      <c r="C62" s="39">
        <f>C63+C64+C65</f>
        <v>48</v>
      </c>
      <c r="D62" s="39">
        <f>D63+D64+D65</f>
        <v>0</v>
      </c>
      <c r="E62" s="12">
        <f t="shared" si="5"/>
        <v>0</v>
      </c>
      <c r="F62" s="12">
        <f t="shared" si="4"/>
        <v>-48</v>
      </c>
      <c r="G62" s="31"/>
    </row>
    <row r="63" spans="1:7" s="9" customFormat="1" ht="17.25" customHeight="1" hidden="1">
      <c r="A63" s="40" t="s">
        <v>68</v>
      </c>
      <c r="B63" s="17" t="s">
        <v>69</v>
      </c>
      <c r="C63" s="18"/>
      <c r="D63" s="18"/>
      <c r="E63" s="12"/>
      <c r="F63" s="12">
        <f t="shared" si="4"/>
        <v>0</v>
      </c>
      <c r="G63" s="31"/>
    </row>
    <row r="64" spans="1:7" s="9" customFormat="1" ht="17.25" customHeight="1" hidden="1">
      <c r="A64" s="40" t="s">
        <v>70</v>
      </c>
      <c r="B64" s="50" t="s">
        <v>71</v>
      </c>
      <c r="C64" s="18"/>
      <c r="D64" s="18"/>
      <c r="E64" s="12"/>
      <c r="F64" s="12">
        <f t="shared" si="4"/>
        <v>0</v>
      </c>
      <c r="G64" s="31"/>
    </row>
    <row r="65" spans="1:7" s="9" customFormat="1" ht="17.25" customHeight="1">
      <c r="A65" s="47" t="s">
        <v>72</v>
      </c>
      <c r="B65" s="48" t="s">
        <v>73</v>
      </c>
      <c r="C65" s="18">
        <v>48</v>
      </c>
      <c r="D65" s="18">
        <v>0</v>
      </c>
      <c r="E65" s="12">
        <f t="shared" si="5"/>
        <v>0</v>
      </c>
      <c r="F65" s="12">
        <f t="shared" si="4"/>
        <v>-48</v>
      </c>
      <c r="G65" s="31"/>
    </row>
    <row r="66" spans="1:7" s="9" customFormat="1" ht="17.25" customHeight="1">
      <c r="A66" s="37" t="s">
        <v>74</v>
      </c>
      <c r="B66" s="38" t="s">
        <v>75</v>
      </c>
      <c r="C66" s="39">
        <f>C68+C69</f>
        <v>547.1</v>
      </c>
      <c r="D66" s="39">
        <f>D68+D69</f>
        <v>420.93274</v>
      </c>
      <c r="E66" s="12">
        <f t="shared" si="5"/>
        <v>76.93890330835313</v>
      </c>
      <c r="F66" s="12">
        <f t="shared" si="4"/>
        <v>-126.16726</v>
      </c>
      <c r="G66" s="31"/>
    </row>
    <row r="67" spans="1:7" s="9" customFormat="1" ht="17.25" customHeight="1" hidden="1">
      <c r="A67" s="40" t="s">
        <v>76</v>
      </c>
      <c r="B67" s="17" t="s">
        <v>77</v>
      </c>
      <c r="C67" s="18"/>
      <c r="D67" s="18"/>
      <c r="E67" s="12"/>
      <c r="F67" s="12">
        <f t="shared" si="4"/>
        <v>0</v>
      </c>
      <c r="G67" s="31"/>
    </row>
    <row r="68" spans="1:7" s="52" customFormat="1" ht="17.25" customHeight="1" hidden="1">
      <c r="A68" s="40" t="s">
        <v>78</v>
      </c>
      <c r="B68" s="51" t="s">
        <v>79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80</v>
      </c>
      <c r="B69" s="17" t="s">
        <v>81</v>
      </c>
      <c r="C69" s="18">
        <v>547.1</v>
      </c>
      <c r="D69" s="18">
        <v>420.93274</v>
      </c>
      <c r="E69" s="12">
        <f>D69/C69*100</f>
        <v>76.93890330835313</v>
      </c>
      <c r="F69" s="12">
        <f t="shared" si="4"/>
        <v>-126.16726</v>
      </c>
      <c r="G69" s="53"/>
    </row>
    <row r="70" spans="1:7" s="52" customFormat="1" ht="17.2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88</v>
      </c>
      <c r="B73" s="50" t="s">
        <v>89</v>
      </c>
      <c r="C73" s="18"/>
      <c r="D73" s="18"/>
      <c r="E73" s="12" t="e">
        <f aca="true" t="shared" si="6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90</v>
      </c>
      <c r="B74" s="50" t="s">
        <v>91</v>
      </c>
      <c r="C74" s="18"/>
      <c r="D74" s="18"/>
      <c r="E74" s="12" t="e">
        <f t="shared" si="6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92</v>
      </c>
      <c r="B75" s="50" t="s">
        <v>93</v>
      </c>
      <c r="C75" s="18"/>
      <c r="D75" s="18"/>
      <c r="E75" s="12" t="e">
        <f t="shared" si="6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94</v>
      </c>
      <c r="B76" s="50" t="s">
        <v>95</v>
      </c>
      <c r="C76" s="18"/>
      <c r="D76" s="18"/>
      <c r="E76" s="12" t="e">
        <f t="shared" si="6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96</v>
      </c>
      <c r="B77" s="38" t="s">
        <v>97</v>
      </c>
      <c r="C77" s="39">
        <f>SUM(C78:C78)</f>
        <v>762.12</v>
      </c>
      <c r="D77" s="39">
        <f>SUM(D78:D78)</f>
        <v>540.91169</v>
      </c>
      <c r="E77" s="12">
        <f t="shared" si="6"/>
        <v>70.9746089854616</v>
      </c>
      <c r="F77" s="12">
        <f t="shared" si="4"/>
        <v>-221.20830999999998</v>
      </c>
      <c r="G77" s="31"/>
    </row>
    <row r="78" spans="1:7" s="9" customFormat="1" ht="17.25" customHeight="1">
      <c r="A78" s="40" t="s">
        <v>98</v>
      </c>
      <c r="B78" s="17" t="s">
        <v>99</v>
      </c>
      <c r="C78" s="18">
        <v>762.12</v>
      </c>
      <c r="D78" s="18">
        <v>540.91169</v>
      </c>
      <c r="E78" s="12">
        <f t="shared" si="6"/>
        <v>70.9746089854616</v>
      </c>
      <c r="F78" s="12">
        <f t="shared" si="4"/>
        <v>-221.20830999999998</v>
      </c>
      <c r="G78" s="31"/>
    </row>
    <row r="79" spans="1:7" s="9" customFormat="1" ht="17.25" customHeight="1" hidden="1">
      <c r="A79" s="37" t="s">
        <v>100</v>
      </c>
      <c r="B79" s="38" t="s">
        <v>101</v>
      </c>
      <c r="C79" s="39">
        <f>SUM(C80:C84)</f>
        <v>0</v>
      </c>
      <c r="D79" s="39">
        <f>SUM(D80:D84)</f>
        <v>0</v>
      </c>
      <c r="E79" s="12" t="e">
        <f t="shared" si="6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102</v>
      </c>
      <c r="B80" s="17" t="s">
        <v>103</v>
      </c>
      <c r="C80" s="18"/>
      <c r="D80" s="18"/>
      <c r="E80" s="12" t="e">
        <f t="shared" si="6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104</v>
      </c>
      <c r="B81" s="17" t="s">
        <v>105</v>
      </c>
      <c r="C81" s="18"/>
      <c r="D81" s="18"/>
      <c r="E81" s="12" t="e">
        <f t="shared" si="6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106</v>
      </c>
      <c r="B82" s="17" t="s">
        <v>107</v>
      </c>
      <c r="C82" s="18"/>
      <c r="D82" s="18"/>
      <c r="E82" s="12" t="e">
        <f t="shared" si="6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108</v>
      </c>
      <c r="B83" s="56" t="s">
        <v>109</v>
      </c>
      <c r="C83" s="18"/>
      <c r="D83" s="18"/>
      <c r="E83" s="12" t="e">
        <f t="shared" si="6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110</v>
      </c>
      <c r="B84" s="17" t="s">
        <v>111</v>
      </c>
      <c r="C84" s="18"/>
      <c r="D84" s="18"/>
      <c r="E84" s="12" t="e">
        <f t="shared" si="6"/>
        <v>#DIV/0!</v>
      </c>
      <c r="F84" s="12">
        <f t="shared" si="4"/>
        <v>0</v>
      </c>
      <c r="G84" s="31"/>
    </row>
    <row r="85" spans="1:7" s="9" customFormat="1" ht="15" customHeight="1" hidden="1">
      <c r="A85" s="57">
        <v>1000</v>
      </c>
      <c r="B85" s="58" t="s">
        <v>112</v>
      </c>
      <c r="C85" s="39">
        <f>SUM(C86:C88)</f>
        <v>0</v>
      </c>
      <c r="D85" s="39">
        <f>SUM(D86:D88)</f>
        <v>0</v>
      </c>
      <c r="E85" s="11"/>
      <c r="F85" s="12">
        <f t="shared" si="4"/>
        <v>0</v>
      </c>
      <c r="G85" s="31"/>
    </row>
    <row r="86" spans="1:7" s="9" customFormat="1" ht="14.25" customHeight="1" hidden="1">
      <c r="A86" s="59">
        <v>1003</v>
      </c>
      <c r="B86" s="60" t="s">
        <v>113</v>
      </c>
      <c r="C86" s="18">
        <v>0</v>
      </c>
      <c r="D86" s="18">
        <v>0</v>
      </c>
      <c r="E86" s="12"/>
      <c r="F86" s="12">
        <f t="shared" si="4"/>
        <v>0</v>
      </c>
      <c r="G86" s="31"/>
    </row>
    <row r="87" spans="1:7" s="9" customFormat="1" ht="15" customHeight="1" hidden="1">
      <c r="A87" s="59">
        <v>1004</v>
      </c>
      <c r="B87" s="60" t="s">
        <v>114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115</v>
      </c>
      <c r="B88" s="17" t="s">
        <v>116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117</v>
      </c>
      <c r="B89" s="38" t="s">
        <v>118</v>
      </c>
      <c r="C89" s="39">
        <f>C90+C91+C92+C93+C94</f>
        <v>6.8</v>
      </c>
      <c r="D89" s="39">
        <f>D90+D91+D92+D93+D94</f>
        <v>3.2</v>
      </c>
      <c r="E89" s="11">
        <f>D89/C89*100</f>
        <v>47.05882352941177</v>
      </c>
      <c r="F89" s="12">
        <f t="shared" si="4"/>
        <v>-3.5999999999999996</v>
      </c>
      <c r="G89" s="31"/>
    </row>
    <row r="90" spans="1:7" s="9" customFormat="1" ht="15.75" customHeight="1">
      <c r="A90" s="41" t="s">
        <v>119</v>
      </c>
      <c r="B90" s="62" t="s">
        <v>120</v>
      </c>
      <c r="C90" s="18">
        <v>6.8</v>
      </c>
      <c r="D90" s="18">
        <v>3.2</v>
      </c>
      <c r="E90" s="11">
        <f aca="true" t="shared" si="7" ref="E90:E98">D90/C90*100</f>
        <v>47.05882352941177</v>
      </c>
      <c r="F90" s="12">
        <f>D90-C90</f>
        <v>-3.5999999999999996</v>
      </c>
      <c r="G90" s="31"/>
    </row>
    <row r="91" spans="1:7" s="9" customFormat="1" ht="15.75" customHeight="1" hidden="1">
      <c r="A91" s="41" t="s">
        <v>121</v>
      </c>
      <c r="B91" s="17" t="s">
        <v>122</v>
      </c>
      <c r="C91" s="18"/>
      <c r="D91" s="18"/>
      <c r="E91" s="12" t="e">
        <f t="shared" si="7"/>
        <v>#DIV/0!</v>
      </c>
      <c r="F91" s="12">
        <f aca="true" t="shared" si="8" ref="F91:F102">D91-C91</f>
        <v>0</v>
      </c>
      <c r="G91" s="31"/>
    </row>
    <row r="92" spans="1:7" s="9" customFormat="1" ht="15.75" customHeight="1" hidden="1">
      <c r="A92" s="41" t="s">
        <v>123</v>
      </c>
      <c r="B92" s="17" t="s">
        <v>124</v>
      </c>
      <c r="C92" s="18"/>
      <c r="D92" s="18"/>
      <c r="E92" s="12" t="e">
        <f t="shared" si="7"/>
        <v>#DIV/0!</v>
      </c>
      <c r="F92" s="12">
        <f t="shared" si="8"/>
        <v>0</v>
      </c>
      <c r="G92" s="31"/>
    </row>
    <row r="93" spans="1:7" s="9" customFormat="1" ht="15.75" customHeight="1" hidden="1">
      <c r="A93" s="41" t="s">
        <v>125</v>
      </c>
      <c r="B93" s="17" t="s">
        <v>126</v>
      </c>
      <c r="C93" s="18"/>
      <c r="D93" s="18"/>
      <c r="E93" s="12" t="e">
        <f t="shared" si="7"/>
        <v>#DIV/0!</v>
      </c>
      <c r="F93" s="12">
        <f t="shared" si="8"/>
        <v>0</v>
      </c>
      <c r="G93" s="31"/>
    </row>
    <row r="94" spans="1:7" s="9" customFormat="1" ht="15.75" customHeight="1" hidden="1">
      <c r="A94" s="41" t="s">
        <v>127</v>
      </c>
      <c r="B94" s="17" t="s">
        <v>128</v>
      </c>
      <c r="C94" s="18"/>
      <c r="D94" s="18"/>
      <c r="E94" s="12" t="e">
        <f t="shared" si="7"/>
        <v>#DIV/0!</v>
      </c>
      <c r="F94" s="12">
        <f t="shared" si="8"/>
        <v>0</v>
      </c>
      <c r="G94" s="31"/>
    </row>
    <row r="95" spans="1:7" s="9" customFormat="1" ht="15.75" customHeight="1" hidden="1">
      <c r="A95" s="37" t="s">
        <v>129</v>
      </c>
      <c r="B95" s="38" t="s">
        <v>130</v>
      </c>
      <c r="C95" s="39"/>
      <c r="D95" s="39"/>
      <c r="E95" s="11" t="e">
        <f t="shared" si="7"/>
        <v>#DIV/0!</v>
      </c>
      <c r="F95" s="12">
        <f t="shared" si="8"/>
        <v>0</v>
      </c>
      <c r="G95" s="31"/>
    </row>
    <row r="96" spans="1:7" s="9" customFormat="1" ht="15.75" customHeight="1" hidden="1">
      <c r="A96" s="40" t="s">
        <v>131</v>
      </c>
      <c r="B96" s="17" t="s">
        <v>132</v>
      </c>
      <c r="C96" s="18"/>
      <c r="D96" s="18"/>
      <c r="E96" s="12" t="e">
        <f t="shared" si="7"/>
        <v>#DIV/0!</v>
      </c>
      <c r="F96" s="12">
        <f t="shared" si="8"/>
        <v>0</v>
      </c>
      <c r="G96" s="31"/>
    </row>
    <row r="97" spans="1:7" s="9" customFormat="1" ht="15.75" customHeight="1" hidden="1">
      <c r="A97" s="37" t="s">
        <v>133</v>
      </c>
      <c r="B97" s="38" t="s">
        <v>134</v>
      </c>
      <c r="C97" s="39">
        <f>C98</f>
        <v>0</v>
      </c>
      <c r="D97" s="39">
        <f>D98</f>
        <v>0</v>
      </c>
      <c r="E97" s="11" t="e">
        <f t="shared" si="7"/>
        <v>#DIV/0!</v>
      </c>
      <c r="F97" s="12">
        <f t="shared" si="8"/>
        <v>0</v>
      </c>
      <c r="G97" s="31"/>
    </row>
    <row r="98" spans="1:7" s="9" customFormat="1" ht="15.75" customHeight="1" hidden="1">
      <c r="A98" s="40" t="s">
        <v>135</v>
      </c>
      <c r="B98" s="17" t="s">
        <v>136</v>
      </c>
      <c r="C98" s="18">
        <v>0</v>
      </c>
      <c r="D98" s="18">
        <v>0</v>
      </c>
      <c r="E98" s="12" t="e">
        <f t="shared" si="7"/>
        <v>#DIV/0!</v>
      </c>
      <c r="F98" s="12">
        <f t="shared" si="8"/>
        <v>0</v>
      </c>
      <c r="G98" s="31"/>
    </row>
    <row r="99" spans="1:6" s="9" customFormat="1" ht="15.75" customHeight="1" hidden="1">
      <c r="A99" s="63">
        <v>1400</v>
      </c>
      <c r="B99" s="58" t="s">
        <v>137</v>
      </c>
      <c r="C99" s="39">
        <f>SUM(C101:C102)</f>
        <v>0</v>
      </c>
      <c r="D99" s="39">
        <f>SUM(D101:D102)</f>
        <v>0</v>
      </c>
      <c r="E99" s="11"/>
      <c r="F99" s="12">
        <f t="shared" si="8"/>
        <v>0</v>
      </c>
    </row>
    <row r="100" spans="1:6" s="9" customFormat="1" ht="15.75" customHeight="1" hidden="1">
      <c r="A100" s="59">
        <v>1403</v>
      </c>
      <c r="B100" s="60" t="s">
        <v>291</v>
      </c>
      <c r="C100" s="39"/>
      <c r="D100" s="39"/>
      <c r="E100" s="11"/>
      <c r="F100" s="12"/>
    </row>
    <row r="101" spans="1:6" s="9" customFormat="1" ht="15.75" customHeight="1" hidden="1">
      <c r="A101" s="64"/>
      <c r="B101" s="60" t="s">
        <v>44</v>
      </c>
      <c r="C101" s="18"/>
      <c r="D101" s="18"/>
      <c r="E101" s="12" t="e">
        <f t="shared" si="6"/>
        <v>#DIV/0!</v>
      </c>
      <c r="F101" s="12">
        <f t="shared" si="8"/>
        <v>0</v>
      </c>
    </row>
    <row r="102" spans="1:6" s="9" customFormat="1" ht="15.75" customHeight="1" hidden="1">
      <c r="A102" s="64"/>
      <c r="B102" s="60" t="s">
        <v>138</v>
      </c>
      <c r="C102" s="18"/>
      <c r="D102" s="18"/>
      <c r="E102" s="12" t="e">
        <f t="shared" si="6"/>
        <v>#DIV/0!</v>
      </c>
      <c r="F102" s="12">
        <f t="shared" si="8"/>
        <v>0</v>
      </c>
    </row>
    <row r="103" spans="1:6" s="9" customFormat="1" ht="15.75" customHeight="1">
      <c r="A103" s="64"/>
      <c r="B103" s="65" t="s">
        <v>139</v>
      </c>
      <c r="C103" s="39">
        <f>C52+C56+C58+C62+C66+C77+C85+C89+C97+C99</f>
        <v>2107.454</v>
      </c>
      <c r="D103" s="39">
        <f>SUM(D52,D56,D58,D62,D66,D70,D72,D77,D79,D85,D89,D99)</f>
        <v>1597.68738</v>
      </c>
      <c r="E103" s="12">
        <f t="shared" si="6"/>
        <v>75.81125756481516</v>
      </c>
      <c r="F103" s="12">
        <f t="shared" si="4"/>
        <v>-509.7666200000001</v>
      </c>
    </row>
    <row r="104" spans="1:6" s="9" customFormat="1" ht="15.75">
      <c r="A104" s="28"/>
      <c r="B104" s="29"/>
      <c r="C104" s="31"/>
      <c r="D104" s="30"/>
      <c r="E104" s="31"/>
      <c r="F104" s="31"/>
    </row>
    <row r="105" spans="1:2" s="9" customFormat="1" ht="12.75">
      <c r="A105" s="66" t="s">
        <v>140</v>
      </c>
      <c r="B105" s="66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06"/>
  <sheetViews>
    <sheetView view="pageBreakPreview" zoomScale="60" zoomScalePageLayoutView="0" workbookViewId="0" topLeftCell="A1">
      <selection activeCell="C43" sqref="C43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87" t="s">
        <v>319</v>
      </c>
      <c r="B1" s="287"/>
      <c r="C1" s="287"/>
      <c r="D1" s="287"/>
      <c r="E1" s="287"/>
      <c r="F1" s="287"/>
      <c r="G1" s="1"/>
    </row>
    <row r="2" spans="1:7" ht="18" customHeight="1">
      <c r="A2" s="287"/>
      <c r="B2" s="287"/>
      <c r="C2" s="287"/>
      <c r="D2" s="287"/>
      <c r="E2" s="287"/>
      <c r="F2" s="287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315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500.8</v>
      </c>
      <c r="D5" s="11">
        <f>SUM(D6,D8,D10,D13,D15)</f>
        <v>405.84423</v>
      </c>
      <c r="E5" s="12">
        <f aca="true" t="shared" si="0" ref="E5:E35">D5/C5*100</f>
        <v>81.03918330670926</v>
      </c>
      <c r="F5" s="12">
        <f aca="true" t="shared" si="1" ref="F5:F36">D5-C5</f>
        <v>-94.95577000000003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200.1</v>
      </c>
      <c r="D6" s="11">
        <f>SUM(D7)</f>
        <v>223.12931</v>
      </c>
      <c r="E6" s="12">
        <f t="shared" si="0"/>
        <v>111.50890054972513</v>
      </c>
      <c r="F6" s="12">
        <f t="shared" si="1"/>
        <v>23.02931000000001</v>
      </c>
      <c r="G6" s="1"/>
    </row>
    <row r="7" spans="1:7" s="9" customFormat="1" ht="15.75">
      <c r="A7" s="13">
        <v>1010200001</v>
      </c>
      <c r="B7" s="14" t="s">
        <v>7</v>
      </c>
      <c r="C7" s="15">
        <v>200.1</v>
      </c>
      <c r="D7" s="15">
        <v>223.12931</v>
      </c>
      <c r="E7" s="12">
        <f t="shared" si="0"/>
        <v>111.50890054972513</v>
      </c>
      <c r="F7" s="12">
        <f t="shared" si="1"/>
        <v>23.02931000000001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</v>
      </c>
      <c r="D8" s="11">
        <f>SUM(D9)</f>
        <v>0.14541</v>
      </c>
      <c r="E8" s="12">
        <f t="shared" si="0"/>
        <v>14.541</v>
      </c>
      <c r="F8" s="12">
        <f t="shared" si="1"/>
        <v>-0.85459</v>
      </c>
      <c r="G8" s="1"/>
    </row>
    <row r="9" spans="1:7" s="9" customFormat="1" ht="15.75">
      <c r="A9" s="13">
        <v>1050300001</v>
      </c>
      <c r="B9" s="13" t="s">
        <v>9</v>
      </c>
      <c r="C9" s="12">
        <v>1</v>
      </c>
      <c r="D9" s="12">
        <v>0.14541</v>
      </c>
      <c r="E9" s="12">
        <f t="shared" si="0"/>
        <v>14.541</v>
      </c>
      <c r="F9" s="12">
        <f t="shared" si="1"/>
        <v>-0.85459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289.5</v>
      </c>
      <c r="D10" s="11">
        <f>SUM(D11:D12)</f>
        <v>173.11951</v>
      </c>
      <c r="E10" s="12">
        <f t="shared" si="0"/>
        <v>59.79948531951641</v>
      </c>
      <c r="F10" s="12">
        <f t="shared" si="1"/>
        <v>-116.38049000000001</v>
      </c>
      <c r="G10" s="1"/>
    </row>
    <row r="11" spans="1:7" s="9" customFormat="1" ht="15.75">
      <c r="A11" s="13">
        <v>1060600000</v>
      </c>
      <c r="B11" s="13" t="s">
        <v>11</v>
      </c>
      <c r="C11" s="12">
        <v>273</v>
      </c>
      <c r="D11" s="12">
        <v>162.20774</v>
      </c>
      <c r="E11" s="12">
        <f t="shared" si="0"/>
        <v>59.416754578754585</v>
      </c>
      <c r="F11" s="12">
        <f t="shared" si="1"/>
        <v>-110.79226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16.5</v>
      </c>
      <c r="D12" s="18">
        <v>10.91177</v>
      </c>
      <c r="E12" s="12">
        <f t="shared" si="0"/>
        <v>66.1319393939394</v>
      </c>
      <c r="F12" s="12">
        <f t="shared" si="1"/>
        <v>-5.588229999999999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10.2</v>
      </c>
      <c r="D15" s="11">
        <f>SUM(D16:D19)</f>
        <v>9.45</v>
      </c>
      <c r="E15" s="12">
        <f t="shared" si="0"/>
        <v>92.64705882352942</v>
      </c>
      <c r="F15" s="12">
        <f t="shared" si="1"/>
        <v>-0.75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0" customHeight="1">
      <c r="A17" s="13">
        <v>1080400001</v>
      </c>
      <c r="B17" s="14" t="s">
        <v>17</v>
      </c>
      <c r="C17" s="12">
        <v>10.2</v>
      </c>
      <c r="D17" s="12">
        <v>9.45</v>
      </c>
      <c r="E17" s="12">
        <f t="shared" si="0"/>
        <v>92.64705882352942</v>
      </c>
      <c r="F17" s="12">
        <f t="shared" si="1"/>
        <v>-0.75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0.75" customHeight="1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286</v>
      </c>
      <c r="D20" s="11">
        <f>SUM(D21:D36)</f>
        <v>463.06173</v>
      </c>
      <c r="E20" s="12">
        <f t="shared" si="0"/>
        <v>161.90969580419582</v>
      </c>
      <c r="F20" s="12">
        <f t="shared" si="1"/>
        <v>177.06173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180</v>
      </c>
      <c r="D21" s="12">
        <v>427.03443</v>
      </c>
      <c r="E21" s="12">
        <f t="shared" si="0"/>
        <v>237.24134999999998</v>
      </c>
      <c r="F21" s="12">
        <f t="shared" si="1"/>
        <v>247.03443</v>
      </c>
      <c r="G21" s="1"/>
    </row>
    <row r="22" spans="1:7" s="9" customFormat="1" ht="15" customHeight="1">
      <c r="A22" s="13">
        <v>1110503505</v>
      </c>
      <c r="B22" s="13" t="s">
        <v>22</v>
      </c>
      <c r="C22" s="12">
        <v>25</v>
      </c>
      <c r="D22" s="12">
        <v>19.57751</v>
      </c>
      <c r="E22" s="12">
        <f t="shared" si="0"/>
        <v>78.31004</v>
      </c>
      <c r="F22" s="12">
        <f t="shared" si="1"/>
        <v>-5.42249</v>
      </c>
      <c r="G22" s="1"/>
    </row>
    <row r="23" spans="1:7" s="9" customFormat="1" ht="14.25" customHeight="1" hidden="1">
      <c r="A23" s="13">
        <v>1110700000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80</v>
      </c>
      <c r="D25" s="12">
        <v>15.94979</v>
      </c>
      <c r="E25" s="12">
        <f t="shared" si="0"/>
        <v>19.9372375</v>
      </c>
      <c r="F25" s="12">
        <f t="shared" si="1"/>
        <v>-64.05020999999999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/>
      <c r="E34" s="12">
        <f t="shared" si="0"/>
        <v>0</v>
      </c>
      <c r="F34" s="12">
        <f t="shared" si="1"/>
        <v>-1</v>
      </c>
      <c r="G34" s="1"/>
    </row>
    <row r="35" spans="1:7" s="9" customFormat="1" ht="13.5" customHeight="1">
      <c r="A35" s="13">
        <v>1169000000</v>
      </c>
      <c r="B35" s="14" t="s">
        <v>35</v>
      </c>
      <c r="C35" s="12"/>
      <c r="D35" s="12">
        <v>10</v>
      </c>
      <c r="E35" s="12" t="e">
        <f t="shared" si="0"/>
        <v>#DIV/0!</v>
      </c>
      <c r="F35" s="12">
        <f t="shared" si="1"/>
        <v>10</v>
      </c>
      <c r="G35" s="1"/>
    </row>
    <row r="36" spans="1:7" s="9" customFormat="1" ht="15" customHeight="1">
      <c r="A36" s="13">
        <v>1170505005</v>
      </c>
      <c r="B36" s="13" t="s">
        <v>36</v>
      </c>
      <c r="C36" s="12">
        <v>0</v>
      </c>
      <c r="D36" s="12">
        <v>-9.5</v>
      </c>
      <c r="E36" s="12"/>
      <c r="F36" s="12">
        <f t="shared" si="1"/>
        <v>-9.5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786.8</v>
      </c>
      <c r="D38" s="11">
        <f>SUM(D20,D5)</f>
        <v>868.90596</v>
      </c>
      <c r="E38" s="12">
        <f aca="true" t="shared" si="2" ref="E38:E46">D38/C38*100</f>
        <v>110.43542958820541</v>
      </c>
      <c r="F38" s="12">
        <f aca="true" t="shared" si="3" ref="F38:F47">D38-C38</f>
        <v>82.1059600000001</v>
      </c>
      <c r="G38" s="1"/>
    </row>
    <row r="39" spans="1:7" s="9" customFormat="1" ht="15.75">
      <c r="A39" s="10"/>
      <c r="B39" s="10" t="s">
        <v>39</v>
      </c>
      <c r="C39" s="11">
        <f>SUM(C40:C44)</f>
        <v>2694.9320000000002</v>
      </c>
      <c r="D39" s="11">
        <f>SUM(D40:D44)</f>
        <v>2523.385</v>
      </c>
      <c r="E39" s="12">
        <f t="shared" si="2"/>
        <v>93.63445905128589</v>
      </c>
      <c r="F39" s="12">
        <f t="shared" si="3"/>
        <v>-171.54700000000003</v>
      </c>
      <c r="G39" s="1"/>
    </row>
    <row r="40" spans="1:8" s="9" customFormat="1" ht="15.75">
      <c r="A40" s="13">
        <v>2020100000</v>
      </c>
      <c r="B40" s="13" t="s">
        <v>40</v>
      </c>
      <c r="C40" s="12">
        <v>1869.4</v>
      </c>
      <c r="D40" s="12">
        <v>1766.25</v>
      </c>
      <c r="E40" s="12">
        <f t="shared" si="2"/>
        <v>94.48218679790307</v>
      </c>
      <c r="F40" s="12">
        <f t="shared" si="3"/>
        <v>-103.15000000000009</v>
      </c>
      <c r="G40" s="1"/>
      <c r="H40" s="21"/>
    </row>
    <row r="41" spans="1:7" s="9" customFormat="1" ht="15.75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711.86</v>
      </c>
      <c r="D42" s="12">
        <v>643.491</v>
      </c>
      <c r="E42" s="12">
        <f t="shared" si="2"/>
        <v>90.39572387829067</v>
      </c>
      <c r="F42" s="12">
        <f t="shared" si="3"/>
        <v>-68.36900000000003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113.672</v>
      </c>
      <c r="D43" s="12">
        <v>113.644</v>
      </c>
      <c r="E43" s="12">
        <f t="shared" si="2"/>
        <v>99.97536772468155</v>
      </c>
      <c r="F43" s="12">
        <f t="shared" si="3"/>
        <v>-0.027999999999991587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3481.732</v>
      </c>
      <c r="D46" s="11">
        <f>SUM(D39,D38)</f>
        <v>3392.2909600000003</v>
      </c>
      <c r="E46" s="12">
        <f t="shared" si="2"/>
        <v>97.43113370012398</v>
      </c>
      <c r="F46" s="12">
        <f t="shared" si="3"/>
        <v>-89.4410399999997</v>
      </c>
      <c r="G46" s="1"/>
    </row>
    <row r="47" spans="1:7" s="9" customFormat="1" ht="15.75">
      <c r="A47" s="10"/>
      <c r="B47" s="22" t="s">
        <v>47</v>
      </c>
      <c r="C47" s="11">
        <f>C103-C46</f>
        <v>404</v>
      </c>
      <c r="D47" s="11">
        <f>D103-D46</f>
        <v>-1019.5035300000004</v>
      </c>
      <c r="E47" s="12"/>
      <c r="F47" s="12">
        <f t="shared" si="3"/>
        <v>-1423.5035300000004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315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756.902</v>
      </c>
      <c r="D52" s="39">
        <f>SUM(D53:D55)</f>
        <v>627.52031</v>
      </c>
      <c r="E52" s="12">
        <f>D52/C52*100</f>
        <v>82.90641456886095</v>
      </c>
      <c r="F52" s="12">
        <f>D52-C52</f>
        <v>-129.38169000000005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736.902</v>
      </c>
      <c r="D53" s="18">
        <v>627.52031</v>
      </c>
      <c r="E53" s="12">
        <f>D53/C53*100</f>
        <v>85.15654863197548</v>
      </c>
      <c r="F53" s="12">
        <f>D53-C53</f>
        <v>-109.38169000000005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5.75">
      <c r="A55" s="40" t="s">
        <v>161</v>
      </c>
      <c r="B55" s="17" t="s">
        <v>55</v>
      </c>
      <c r="C55" s="18">
        <v>20</v>
      </c>
      <c r="D55" s="18">
        <v>0</v>
      </c>
      <c r="E55" s="12"/>
      <c r="F55" s="12"/>
      <c r="G55" s="31"/>
    </row>
    <row r="56" spans="1:7" s="9" customFormat="1" ht="15.75">
      <c r="A56" s="37" t="s">
        <v>56</v>
      </c>
      <c r="B56" s="38" t="s">
        <v>57</v>
      </c>
      <c r="C56" s="39">
        <f>C57</f>
        <v>113.57</v>
      </c>
      <c r="D56" s="39">
        <f>D57</f>
        <v>102.27935</v>
      </c>
      <c r="E56" s="12">
        <f>D56/C56*100</f>
        <v>90.05842211851721</v>
      </c>
      <c r="F56" s="12">
        <f aca="true" t="shared" si="4" ref="F56:F103">D56-C56</f>
        <v>-11.29065</v>
      </c>
      <c r="G56" s="31"/>
    </row>
    <row r="57" spans="1:6" s="9" customFormat="1" ht="15.75">
      <c r="A57" s="41" t="s">
        <v>58</v>
      </c>
      <c r="B57" s="17" t="s">
        <v>59</v>
      </c>
      <c r="C57" s="18">
        <v>113.57</v>
      </c>
      <c r="D57" s="18">
        <v>102.27935</v>
      </c>
      <c r="E57" s="12">
        <f>D57/C57*100</f>
        <v>90.05842211851721</v>
      </c>
      <c r="F57" s="12">
        <f t="shared" si="4"/>
        <v>-11.29065</v>
      </c>
    </row>
    <row r="58" spans="1:7" s="46" customFormat="1" ht="14.25" customHeight="1">
      <c r="A58" s="42" t="s">
        <v>60</v>
      </c>
      <c r="B58" s="43" t="s">
        <v>61</v>
      </c>
      <c r="C58" s="44">
        <f>C61</f>
        <v>20.616</v>
      </c>
      <c r="D58" s="44">
        <f>SUM(D59:D61)</f>
        <v>12.01</v>
      </c>
      <c r="E58" s="12">
        <f>D58/C58*100</f>
        <v>58.25572370974</v>
      </c>
      <c r="F58" s="12">
        <f t="shared" si="4"/>
        <v>-8.606</v>
      </c>
      <c r="G58" s="45"/>
    </row>
    <row r="59" spans="1:7" s="46" customFormat="1" ht="15.75" hidden="1">
      <c r="A59" s="47" t="s">
        <v>62</v>
      </c>
      <c r="B59" s="48" t="s">
        <v>63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31.5" hidden="1">
      <c r="A60" s="47" t="s">
        <v>162</v>
      </c>
      <c r="B60" s="48" t="s">
        <v>272</v>
      </c>
      <c r="C60" s="49"/>
      <c r="D60" s="49"/>
      <c r="E60" s="12"/>
      <c r="F60" s="12"/>
      <c r="G60" s="45"/>
    </row>
    <row r="61" spans="1:7" s="46" customFormat="1" ht="17.25" customHeight="1">
      <c r="A61" s="47" t="s">
        <v>64</v>
      </c>
      <c r="B61" s="48" t="s">
        <v>65</v>
      </c>
      <c r="C61" s="49">
        <v>20.616</v>
      </c>
      <c r="D61" s="49">
        <v>12.01</v>
      </c>
      <c r="E61" s="12">
        <f aca="true" t="shared" si="5" ref="E61:E66">D61/C61*100</f>
        <v>58.25572370974</v>
      </c>
      <c r="F61" s="12">
        <f t="shared" si="4"/>
        <v>-8.606</v>
      </c>
      <c r="G61" s="45"/>
    </row>
    <row r="62" spans="1:7" s="9" customFormat="1" ht="17.25" customHeight="1">
      <c r="A62" s="37" t="s">
        <v>66</v>
      </c>
      <c r="B62" s="38" t="s">
        <v>67</v>
      </c>
      <c r="C62" s="39">
        <f>C63+C64+C65</f>
        <v>466.8</v>
      </c>
      <c r="D62" s="39">
        <f>D63+D64+D65</f>
        <v>249.99048000000002</v>
      </c>
      <c r="E62" s="12">
        <f t="shared" si="5"/>
        <v>53.55408740359897</v>
      </c>
      <c r="F62" s="12">
        <f t="shared" si="4"/>
        <v>-216.80952</v>
      </c>
      <c r="G62" s="31"/>
    </row>
    <row r="63" spans="1:7" s="9" customFormat="1" ht="17.25" customHeight="1" hidden="1">
      <c r="A63" s="40" t="s">
        <v>68</v>
      </c>
      <c r="B63" s="17" t="s">
        <v>69</v>
      </c>
      <c r="C63" s="18"/>
      <c r="D63" s="18"/>
      <c r="E63" s="12"/>
      <c r="F63" s="12">
        <f t="shared" si="4"/>
        <v>0</v>
      </c>
      <c r="G63" s="31"/>
    </row>
    <row r="64" spans="1:7" s="9" customFormat="1" ht="15.75" customHeight="1">
      <c r="A64" s="40" t="s">
        <v>70</v>
      </c>
      <c r="B64" s="50" t="s">
        <v>71</v>
      </c>
      <c r="C64" s="18">
        <v>354</v>
      </c>
      <c r="D64" s="18">
        <v>224.371</v>
      </c>
      <c r="E64" s="12">
        <f t="shared" si="5"/>
        <v>63.3816384180791</v>
      </c>
      <c r="F64" s="12">
        <f t="shared" si="4"/>
        <v>-129.629</v>
      </c>
      <c r="G64" s="31"/>
    </row>
    <row r="65" spans="1:7" s="9" customFormat="1" ht="15.75" customHeight="1">
      <c r="A65" s="47" t="s">
        <v>72</v>
      </c>
      <c r="B65" s="48" t="s">
        <v>73</v>
      </c>
      <c r="C65" s="18">
        <v>112.8</v>
      </c>
      <c r="D65" s="18">
        <v>25.61948</v>
      </c>
      <c r="E65" s="12"/>
      <c r="F65" s="12">
        <f t="shared" si="4"/>
        <v>-87.18052</v>
      </c>
      <c r="G65" s="31"/>
    </row>
    <row r="66" spans="1:7" s="9" customFormat="1" ht="15.75" customHeight="1">
      <c r="A66" s="37" t="s">
        <v>74</v>
      </c>
      <c r="B66" s="38" t="s">
        <v>75</v>
      </c>
      <c r="C66" s="39">
        <f>C67+C69</f>
        <v>919.084</v>
      </c>
      <c r="D66" s="39">
        <f>D67+D69</f>
        <v>573.4324</v>
      </c>
      <c r="E66" s="12">
        <f t="shared" si="5"/>
        <v>62.39172915642096</v>
      </c>
      <c r="F66" s="12">
        <f t="shared" si="4"/>
        <v>-345.6515999999999</v>
      </c>
      <c r="G66" s="31"/>
    </row>
    <row r="67" spans="1:7" s="9" customFormat="1" ht="14.25" customHeight="1" hidden="1">
      <c r="A67" s="40" t="s">
        <v>76</v>
      </c>
      <c r="B67" s="17" t="s">
        <v>77</v>
      </c>
      <c r="C67" s="18">
        <v>0</v>
      </c>
      <c r="D67" s="18">
        <v>0</v>
      </c>
      <c r="E67" s="12"/>
      <c r="F67" s="12">
        <f t="shared" si="4"/>
        <v>0</v>
      </c>
      <c r="G67" s="31"/>
    </row>
    <row r="68" spans="1:7" s="52" customFormat="1" ht="14.25" customHeight="1" hidden="1">
      <c r="A68" s="40" t="s">
        <v>78</v>
      </c>
      <c r="B68" s="51" t="s">
        <v>79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80</v>
      </c>
      <c r="B69" s="17" t="s">
        <v>81</v>
      </c>
      <c r="C69" s="18">
        <v>919.084</v>
      </c>
      <c r="D69" s="18">
        <v>573.4324</v>
      </c>
      <c r="E69" s="12">
        <f>D69/C69*100</f>
        <v>62.39172915642096</v>
      </c>
      <c r="F69" s="12">
        <f t="shared" si="4"/>
        <v>-345.6515999999999</v>
      </c>
      <c r="G69" s="53"/>
    </row>
    <row r="70" spans="1:7" s="52" customFormat="1" ht="17.2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88</v>
      </c>
      <c r="B73" s="50" t="s">
        <v>89</v>
      </c>
      <c r="C73" s="18"/>
      <c r="D73" s="18"/>
      <c r="E73" s="12" t="e">
        <f aca="true" t="shared" si="6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90</v>
      </c>
      <c r="B74" s="50" t="s">
        <v>91</v>
      </c>
      <c r="C74" s="18"/>
      <c r="D74" s="18"/>
      <c r="E74" s="12" t="e">
        <f t="shared" si="6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92</v>
      </c>
      <c r="B75" s="50" t="s">
        <v>93</v>
      </c>
      <c r="C75" s="18"/>
      <c r="D75" s="18"/>
      <c r="E75" s="12" t="e">
        <f t="shared" si="6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94</v>
      </c>
      <c r="B76" s="50" t="s">
        <v>95</v>
      </c>
      <c r="C76" s="18"/>
      <c r="D76" s="18"/>
      <c r="E76" s="12" t="e">
        <f t="shared" si="6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96</v>
      </c>
      <c r="B77" s="38" t="s">
        <v>97</v>
      </c>
      <c r="C77" s="39">
        <f>SUM(C78:C78)</f>
        <v>928.3</v>
      </c>
      <c r="D77" s="39">
        <f>D78</f>
        <v>687.77989</v>
      </c>
      <c r="E77" s="12">
        <f t="shared" si="6"/>
        <v>74.09026069158678</v>
      </c>
      <c r="F77" s="12">
        <f t="shared" si="4"/>
        <v>-240.52010999999993</v>
      </c>
      <c r="G77" s="31"/>
    </row>
    <row r="78" spans="1:7" s="9" customFormat="1" ht="17.25" customHeight="1">
      <c r="A78" s="40" t="s">
        <v>98</v>
      </c>
      <c r="B78" s="17" t="s">
        <v>99</v>
      </c>
      <c r="C78" s="18">
        <v>928.3</v>
      </c>
      <c r="D78" s="18">
        <v>687.77989</v>
      </c>
      <c r="E78" s="12">
        <f t="shared" si="6"/>
        <v>74.09026069158678</v>
      </c>
      <c r="F78" s="12">
        <f t="shared" si="4"/>
        <v>-240.52010999999993</v>
      </c>
      <c r="G78" s="31"/>
    </row>
    <row r="79" spans="1:7" s="9" customFormat="1" ht="17.25" customHeight="1" hidden="1">
      <c r="A79" s="37" t="s">
        <v>100</v>
      </c>
      <c r="B79" s="38" t="s">
        <v>265</v>
      </c>
      <c r="C79" s="39">
        <f>SUM(C80:C84)</f>
        <v>0</v>
      </c>
      <c r="D79" s="39">
        <f>SUM(D80:D84)</f>
        <v>0</v>
      </c>
      <c r="E79" s="12" t="e">
        <f t="shared" si="6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102</v>
      </c>
      <c r="B80" s="17" t="s">
        <v>103</v>
      </c>
      <c r="C80" s="18"/>
      <c r="D80" s="18"/>
      <c r="E80" s="12" t="e">
        <f t="shared" si="6"/>
        <v>#DIV/0!</v>
      </c>
      <c r="F80" s="12">
        <f t="shared" si="4"/>
        <v>0</v>
      </c>
      <c r="G80" s="31"/>
    </row>
    <row r="81" spans="1:7" s="9" customFormat="1" ht="8.25" customHeight="1" hidden="1">
      <c r="A81" s="40" t="s">
        <v>104</v>
      </c>
      <c r="B81" s="17" t="s">
        <v>105</v>
      </c>
      <c r="C81" s="18"/>
      <c r="D81" s="18"/>
      <c r="E81" s="12" t="e">
        <f t="shared" si="6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106</v>
      </c>
      <c r="B82" s="17" t="s">
        <v>107</v>
      </c>
      <c r="C82" s="18"/>
      <c r="D82" s="18"/>
      <c r="E82" s="12" t="e">
        <f t="shared" si="6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108</v>
      </c>
      <c r="B83" s="56" t="s">
        <v>109</v>
      </c>
      <c r="C83" s="18"/>
      <c r="D83" s="18"/>
      <c r="E83" s="12" t="e">
        <f t="shared" si="6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110</v>
      </c>
      <c r="B84" s="17" t="s">
        <v>111</v>
      </c>
      <c r="C84" s="18"/>
      <c r="D84" s="18"/>
      <c r="E84" s="12" t="e">
        <f t="shared" si="6"/>
        <v>#DIV/0!</v>
      </c>
      <c r="F84" s="12">
        <f t="shared" si="4"/>
        <v>0</v>
      </c>
      <c r="G84" s="31"/>
    </row>
    <row r="85" spans="1:7" s="9" customFormat="1" ht="14.25" customHeight="1">
      <c r="A85" s="57">
        <v>1000</v>
      </c>
      <c r="B85" s="58" t="s">
        <v>112</v>
      </c>
      <c r="C85" s="39">
        <f>SUM(C86:C88)</f>
        <v>509.96</v>
      </c>
      <c r="D85" s="39">
        <f>SUM(D86:D88)</f>
        <v>0</v>
      </c>
      <c r="E85" s="11">
        <f t="shared" si="6"/>
        <v>0</v>
      </c>
      <c r="F85" s="12">
        <f t="shared" si="4"/>
        <v>-509.96</v>
      </c>
      <c r="G85" s="31"/>
    </row>
    <row r="86" spans="1:7" s="9" customFormat="1" ht="15" customHeight="1">
      <c r="A86" s="59">
        <v>1003</v>
      </c>
      <c r="B86" s="60" t="s">
        <v>113</v>
      </c>
      <c r="C86" s="18">
        <v>509.96</v>
      </c>
      <c r="D86" s="18">
        <v>0</v>
      </c>
      <c r="E86" s="12">
        <f t="shared" si="6"/>
        <v>0</v>
      </c>
      <c r="F86" s="12">
        <f t="shared" si="4"/>
        <v>-509.96</v>
      </c>
      <c r="G86" s="31"/>
    </row>
    <row r="87" spans="1:7" s="9" customFormat="1" ht="14.25" customHeight="1" hidden="1">
      <c r="A87" s="59">
        <v>1004</v>
      </c>
      <c r="B87" s="60" t="s">
        <v>114</v>
      </c>
      <c r="C87" s="18"/>
      <c r="D87" s="18"/>
      <c r="E87" s="12"/>
      <c r="F87" s="12">
        <f t="shared" si="4"/>
        <v>0</v>
      </c>
      <c r="G87" s="31"/>
    </row>
    <row r="88" spans="1:7" s="9" customFormat="1" ht="13.5" customHeight="1" hidden="1">
      <c r="A88" s="41" t="s">
        <v>115</v>
      </c>
      <c r="B88" s="17" t="s">
        <v>116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117</v>
      </c>
      <c r="B89" s="38" t="s">
        <v>118</v>
      </c>
      <c r="C89" s="39">
        <f>C90+C91+C92+C93+C94</f>
        <v>10.8</v>
      </c>
      <c r="D89" s="39">
        <f>D90+D91+D92+D93+D94</f>
        <v>0</v>
      </c>
      <c r="E89" s="11">
        <f>D89/C89*100</f>
        <v>0</v>
      </c>
      <c r="F89" s="12">
        <f t="shared" si="4"/>
        <v>-10.8</v>
      </c>
      <c r="G89" s="31"/>
    </row>
    <row r="90" spans="1:7" s="9" customFormat="1" ht="15" customHeight="1">
      <c r="A90" s="41" t="s">
        <v>119</v>
      </c>
      <c r="B90" s="62" t="s">
        <v>120</v>
      </c>
      <c r="C90" s="18">
        <v>10.8</v>
      </c>
      <c r="D90" s="18">
        <v>0</v>
      </c>
      <c r="E90" s="11">
        <f aca="true" t="shared" si="7" ref="E90:E98">D90/C90*100</f>
        <v>0</v>
      </c>
      <c r="F90" s="12">
        <f>D90-C90</f>
        <v>-10.8</v>
      </c>
      <c r="G90" s="31"/>
    </row>
    <row r="91" spans="1:7" s="9" customFormat="1" ht="15.75" customHeight="1" hidden="1">
      <c r="A91" s="41" t="s">
        <v>121</v>
      </c>
      <c r="B91" s="17" t="s">
        <v>122</v>
      </c>
      <c r="C91" s="18"/>
      <c r="D91" s="18"/>
      <c r="E91" s="12" t="e">
        <f t="shared" si="7"/>
        <v>#DIV/0!</v>
      </c>
      <c r="F91" s="12">
        <f aca="true" t="shared" si="8" ref="F91:F102">D91-C91</f>
        <v>0</v>
      </c>
      <c r="G91" s="31"/>
    </row>
    <row r="92" spans="1:7" s="9" customFormat="1" ht="15.75" customHeight="1" hidden="1">
      <c r="A92" s="41" t="s">
        <v>123</v>
      </c>
      <c r="B92" s="17" t="s">
        <v>124</v>
      </c>
      <c r="C92" s="18"/>
      <c r="D92" s="18"/>
      <c r="E92" s="12" t="e">
        <f t="shared" si="7"/>
        <v>#DIV/0!</v>
      </c>
      <c r="F92" s="12">
        <f t="shared" si="8"/>
        <v>0</v>
      </c>
      <c r="G92" s="31"/>
    </row>
    <row r="93" spans="1:7" s="9" customFormat="1" ht="31.5" customHeight="1" hidden="1">
      <c r="A93" s="41" t="s">
        <v>125</v>
      </c>
      <c r="B93" s="17" t="s">
        <v>126</v>
      </c>
      <c r="C93" s="18"/>
      <c r="D93" s="18"/>
      <c r="E93" s="12" t="e">
        <f t="shared" si="7"/>
        <v>#DIV/0!</v>
      </c>
      <c r="F93" s="12">
        <f t="shared" si="8"/>
        <v>0</v>
      </c>
      <c r="G93" s="31"/>
    </row>
    <row r="94" spans="1:7" s="9" customFormat="1" ht="15.75" customHeight="1" hidden="1">
      <c r="A94" s="41" t="s">
        <v>127</v>
      </c>
      <c r="B94" s="17" t="s">
        <v>128</v>
      </c>
      <c r="C94" s="18"/>
      <c r="D94" s="18"/>
      <c r="E94" s="12" t="e">
        <f t="shared" si="7"/>
        <v>#DIV/0!</v>
      </c>
      <c r="F94" s="12">
        <f t="shared" si="8"/>
        <v>0</v>
      </c>
      <c r="G94" s="31"/>
    </row>
    <row r="95" spans="1:7" s="9" customFormat="1" ht="15.75" customHeight="1" hidden="1">
      <c r="A95" s="37" t="s">
        <v>129</v>
      </c>
      <c r="B95" s="38" t="s">
        <v>130</v>
      </c>
      <c r="C95" s="39"/>
      <c r="D95" s="39"/>
      <c r="E95" s="11" t="e">
        <f t="shared" si="7"/>
        <v>#DIV/0!</v>
      </c>
      <c r="F95" s="12">
        <f t="shared" si="8"/>
        <v>0</v>
      </c>
      <c r="G95" s="31"/>
    </row>
    <row r="96" spans="1:7" s="9" customFormat="1" ht="15.75" customHeight="1" hidden="1">
      <c r="A96" s="40" t="s">
        <v>131</v>
      </c>
      <c r="B96" s="17" t="s">
        <v>132</v>
      </c>
      <c r="C96" s="18"/>
      <c r="D96" s="18"/>
      <c r="E96" s="12" t="e">
        <f t="shared" si="7"/>
        <v>#DIV/0!</v>
      </c>
      <c r="F96" s="12">
        <f t="shared" si="8"/>
        <v>0</v>
      </c>
      <c r="G96" s="31"/>
    </row>
    <row r="97" spans="1:7" s="9" customFormat="1" ht="31.5" customHeight="1" hidden="1">
      <c r="A97" s="37" t="s">
        <v>133</v>
      </c>
      <c r="B97" s="38" t="s">
        <v>134</v>
      </c>
      <c r="C97" s="39">
        <f>C98</f>
        <v>0</v>
      </c>
      <c r="D97" s="39">
        <f>D98</f>
        <v>0</v>
      </c>
      <c r="E97" s="11" t="e">
        <f t="shared" si="7"/>
        <v>#DIV/0!</v>
      </c>
      <c r="F97" s="12">
        <f t="shared" si="8"/>
        <v>0</v>
      </c>
      <c r="G97" s="31"/>
    </row>
    <row r="98" spans="1:7" s="9" customFormat="1" ht="31.5" customHeight="1" hidden="1">
      <c r="A98" s="40" t="s">
        <v>135</v>
      </c>
      <c r="B98" s="17" t="s">
        <v>136</v>
      </c>
      <c r="C98" s="18">
        <v>0</v>
      </c>
      <c r="D98" s="18">
        <v>0</v>
      </c>
      <c r="E98" s="12" t="e">
        <f t="shared" si="7"/>
        <v>#DIV/0!</v>
      </c>
      <c r="F98" s="12">
        <f t="shared" si="8"/>
        <v>0</v>
      </c>
      <c r="G98" s="31"/>
    </row>
    <row r="99" spans="1:6" s="9" customFormat="1" ht="15.75" customHeight="1">
      <c r="A99" s="63">
        <v>1400</v>
      </c>
      <c r="B99" s="58" t="s">
        <v>137</v>
      </c>
      <c r="C99" s="39">
        <f>C100</f>
        <v>159.7</v>
      </c>
      <c r="D99" s="39">
        <f>D100</f>
        <v>119.775</v>
      </c>
      <c r="E99" s="11"/>
      <c r="F99" s="12">
        <f t="shared" si="8"/>
        <v>-39.92499999999998</v>
      </c>
    </row>
    <row r="100" spans="1:6" s="9" customFormat="1" ht="15.75" customHeight="1">
      <c r="A100" s="59">
        <v>1403</v>
      </c>
      <c r="B100" s="60" t="s">
        <v>291</v>
      </c>
      <c r="C100" s="18">
        <v>159.7</v>
      </c>
      <c r="D100" s="18">
        <v>119.775</v>
      </c>
      <c r="E100" s="12"/>
      <c r="F100" s="12"/>
    </row>
    <row r="101" spans="1:6" s="9" customFormat="1" ht="15.75" customHeight="1" hidden="1">
      <c r="A101" s="64"/>
      <c r="B101" s="60" t="s">
        <v>44</v>
      </c>
      <c r="C101" s="18"/>
      <c r="D101" s="18"/>
      <c r="E101" s="12" t="e">
        <f t="shared" si="6"/>
        <v>#DIV/0!</v>
      </c>
      <c r="F101" s="12">
        <f t="shared" si="8"/>
        <v>0</v>
      </c>
    </row>
    <row r="102" spans="1:6" s="9" customFormat="1" ht="15.75" customHeight="1" hidden="1">
      <c r="A102" s="64"/>
      <c r="B102" s="60" t="s">
        <v>138</v>
      </c>
      <c r="C102" s="18"/>
      <c r="D102" s="18"/>
      <c r="E102" s="12" t="e">
        <f t="shared" si="6"/>
        <v>#DIV/0!</v>
      </c>
      <c r="F102" s="12">
        <f t="shared" si="8"/>
        <v>0</v>
      </c>
    </row>
    <row r="103" spans="1:6" s="9" customFormat="1" ht="15.75" customHeight="1">
      <c r="A103" s="64"/>
      <c r="B103" s="65" t="s">
        <v>139</v>
      </c>
      <c r="C103" s="39">
        <f>C52+C56+C58+C62+C66+C77+C85+C89+C99</f>
        <v>3885.732</v>
      </c>
      <c r="D103" s="39">
        <f>SUM(D52,D56,D58,D62,D66,D70,D72,D77,D79,D85,D99)</f>
        <v>2372.78743</v>
      </c>
      <c r="E103" s="12">
        <f t="shared" si="6"/>
        <v>61.06410400923173</v>
      </c>
      <c r="F103" s="12">
        <f t="shared" si="4"/>
        <v>-1512.94457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140</v>
      </c>
      <c r="B105" s="66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06"/>
  <sheetViews>
    <sheetView view="pageBreakPreview" zoomScale="60" zoomScalePageLayoutView="0" workbookViewId="0" topLeftCell="A46">
      <selection activeCell="C48" sqref="C48"/>
    </sheetView>
  </sheetViews>
  <sheetFormatPr defaultColWidth="9.140625" defaultRowHeight="12.75"/>
  <cols>
    <col min="1" max="1" width="17.281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87" t="s">
        <v>318</v>
      </c>
      <c r="B1" s="287"/>
      <c r="C1" s="287"/>
      <c r="D1" s="287"/>
      <c r="E1" s="287"/>
      <c r="F1" s="287"/>
      <c r="G1" s="1"/>
    </row>
    <row r="2" spans="1:7" ht="20.25" customHeight="1">
      <c r="A2" s="287"/>
      <c r="B2" s="287"/>
      <c r="C2" s="287"/>
      <c r="D2" s="287"/>
      <c r="E2" s="287"/>
      <c r="F2" s="287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315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800.5</v>
      </c>
      <c r="D5" s="11">
        <f>SUM(D6,D8,D10,D13,D15)</f>
        <v>490.23602999999997</v>
      </c>
      <c r="E5" s="12">
        <f aca="true" t="shared" si="0" ref="E5:E35">D5/C5*100</f>
        <v>61.24122798251093</v>
      </c>
      <c r="F5" s="12">
        <f aca="true" t="shared" si="1" ref="F5:F36">D5-C5</f>
        <v>-310.26397000000003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392.8</v>
      </c>
      <c r="D6" s="11">
        <f>SUM(D7)</f>
        <v>207.63437</v>
      </c>
      <c r="E6" s="12">
        <f t="shared" si="0"/>
        <v>52.86007382892056</v>
      </c>
      <c r="F6" s="12">
        <f t="shared" si="1"/>
        <v>-185.16563000000002</v>
      </c>
      <c r="G6" s="1"/>
    </row>
    <row r="7" spans="1:7" s="9" customFormat="1" ht="15.75">
      <c r="A7" s="13">
        <v>1010200001</v>
      </c>
      <c r="B7" s="14" t="s">
        <v>7</v>
      </c>
      <c r="C7" s="15">
        <v>392.8</v>
      </c>
      <c r="D7" s="15">
        <v>207.63437</v>
      </c>
      <c r="E7" s="12">
        <f t="shared" si="0"/>
        <v>52.86007382892056</v>
      </c>
      <c r="F7" s="12">
        <f t="shared" si="1"/>
        <v>-185.16563000000002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20</v>
      </c>
      <c r="D8" s="11">
        <f>SUM(D9)</f>
        <v>1.42555</v>
      </c>
      <c r="E8" s="12">
        <f t="shared" si="0"/>
        <v>7.127750000000001</v>
      </c>
      <c r="F8" s="12">
        <f t="shared" si="1"/>
        <v>-18.57445</v>
      </c>
      <c r="G8" s="1"/>
    </row>
    <row r="9" spans="1:7" s="9" customFormat="1" ht="15.75">
      <c r="A9" s="13">
        <v>1050300001</v>
      </c>
      <c r="B9" s="13" t="s">
        <v>9</v>
      </c>
      <c r="C9" s="12">
        <v>20</v>
      </c>
      <c r="D9" s="12">
        <v>1.42555</v>
      </c>
      <c r="E9" s="12">
        <f t="shared" si="0"/>
        <v>7.127750000000001</v>
      </c>
      <c r="F9" s="12">
        <f t="shared" si="1"/>
        <v>-18.57445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372.2</v>
      </c>
      <c r="D10" s="11">
        <f>SUM(D11:D12)</f>
        <v>268.99111</v>
      </c>
      <c r="E10" s="12">
        <f t="shared" si="0"/>
        <v>72.27058301988178</v>
      </c>
      <c r="F10" s="12">
        <f t="shared" si="1"/>
        <v>-103.20889</v>
      </c>
      <c r="G10" s="1"/>
    </row>
    <row r="11" spans="1:7" s="9" customFormat="1" ht="15.75">
      <c r="A11" s="13">
        <v>1060600000</v>
      </c>
      <c r="B11" s="13" t="s">
        <v>11</v>
      </c>
      <c r="C11" s="12">
        <v>338.4</v>
      </c>
      <c r="D11" s="12">
        <v>255.47648</v>
      </c>
      <c r="E11" s="12">
        <f t="shared" si="0"/>
        <v>75.49541371158394</v>
      </c>
      <c r="F11" s="12">
        <f t="shared" si="1"/>
        <v>-82.92351999999997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33.8</v>
      </c>
      <c r="D12" s="18">
        <v>13.51463</v>
      </c>
      <c r="E12" s="12">
        <f t="shared" si="0"/>
        <v>39.98411242603551</v>
      </c>
      <c r="F12" s="12">
        <f t="shared" si="1"/>
        <v>-20.285369999999997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15.5</v>
      </c>
      <c r="D15" s="11">
        <f>SUM(D16:D19)</f>
        <v>12.185</v>
      </c>
      <c r="E15" s="12">
        <f t="shared" si="0"/>
        <v>78.61290322580645</v>
      </c>
      <c r="F15" s="12">
        <f t="shared" si="1"/>
        <v>-3.3149999999999995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>
      <c r="A17" s="13">
        <v>1080400001</v>
      </c>
      <c r="B17" s="14" t="s">
        <v>17</v>
      </c>
      <c r="C17" s="12">
        <v>15.5</v>
      </c>
      <c r="D17" s="12">
        <v>12.185</v>
      </c>
      <c r="E17" s="12">
        <f t="shared" si="0"/>
        <v>78.61290322580645</v>
      </c>
      <c r="F17" s="12">
        <f t="shared" si="1"/>
        <v>-3.3149999999999995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80</v>
      </c>
      <c r="D20" s="11">
        <f>SUM(D21:D36)</f>
        <v>87.12822</v>
      </c>
      <c r="E20" s="12">
        <f t="shared" si="0"/>
        <v>108.91027499999998</v>
      </c>
      <c r="F20" s="12">
        <f t="shared" si="1"/>
        <v>7.128219999999999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34</v>
      </c>
      <c r="D21" s="12">
        <v>33.7801</v>
      </c>
      <c r="E21" s="12">
        <f t="shared" si="0"/>
        <v>99.35323529411764</v>
      </c>
      <c r="F21" s="12">
        <f t="shared" si="1"/>
        <v>-0.21990000000000265</v>
      </c>
      <c r="G21" s="1"/>
    </row>
    <row r="22" spans="1:7" s="9" customFormat="1" ht="15" customHeight="1">
      <c r="A22" s="13">
        <v>1110503505</v>
      </c>
      <c r="B22" s="13" t="s">
        <v>22</v>
      </c>
      <c r="C22" s="12">
        <v>15</v>
      </c>
      <c r="D22" s="12">
        <v>38.14412</v>
      </c>
      <c r="E22" s="12">
        <f t="shared" si="0"/>
        <v>254.29413333333332</v>
      </c>
      <c r="F22" s="12">
        <f t="shared" si="1"/>
        <v>23.14412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30</v>
      </c>
      <c r="D25" s="12">
        <v>0</v>
      </c>
      <c r="E25" s="12">
        <f t="shared" si="0"/>
        <v>0</v>
      </c>
      <c r="F25" s="12">
        <f t="shared" si="1"/>
        <v>-30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>
        <v>0</v>
      </c>
      <c r="E34" s="12">
        <f t="shared" si="0"/>
        <v>0</v>
      </c>
      <c r="F34" s="12">
        <f t="shared" si="1"/>
        <v>-1</v>
      </c>
      <c r="G34" s="1"/>
    </row>
    <row r="35" spans="1:7" s="9" customFormat="1" ht="31.5" customHeight="1">
      <c r="A35" s="13">
        <v>1169000000</v>
      </c>
      <c r="B35" s="14" t="s">
        <v>35</v>
      </c>
      <c r="C35" s="12">
        <v>0</v>
      </c>
      <c r="D35" s="12">
        <v>15.204</v>
      </c>
      <c r="E35" s="12" t="e">
        <f t="shared" si="0"/>
        <v>#DIV/0!</v>
      </c>
      <c r="F35" s="12">
        <f t="shared" si="1"/>
        <v>15.204</v>
      </c>
      <c r="G35" s="1"/>
    </row>
    <row r="36" spans="1:7" s="9" customFormat="1" ht="12.75" customHeight="1" hidden="1">
      <c r="A36" s="13">
        <v>1170505005</v>
      </c>
      <c r="B36" s="13" t="s">
        <v>36</v>
      </c>
      <c r="C36" s="12">
        <v>0</v>
      </c>
      <c r="D36" s="12"/>
      <c r="E36" s="12"/>
      <c r="F36" s="12">
        <f t="shared" si="1"/>
        <v>0</v>
      </c>
      <c r="G36" s="1"/>
    </row>
    <row r="37" spans="1:7" s="9" customFormat="1" ht="12.7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880.5</v>
      </c>
      <c r="D38" s="11">
        <f>SUM(D20,D5)</f>
        <v>577.36425</v>
      </c>
      <c r="E38" s="12">
        <f aca="true" t="shared" si="2" ref="E38:E47">D38/C38*100</f>
        <v>65.57231686541736</v>
      </c>
      <c r="F38" s="12">
        <f aca="true" t="shared" si="3" ref="F38:F47">D38-C38</f>
        <v>-303.13575000000003</v>
      </c>
      <c r="G38" s="1"/>
    </row>
    <row r="39" spans="1:7" s="9" customFormat="1" ht="15.75">
      <c r="A39" s="10"/>
      <c r="B39" s="10" t="s">
        <v>39</v>
      </c>
      <c r="C39" s="11">
        <f>SUM(C40:C44)</f>
        <v>2955.085</v>
      </c>
      <c r="D39" s="11">
        <f>SUM(D40:D44)</f>
        <v>2700.97</v>
      </c>
      <c r="E39" s="12">
        <f t="shared" si="2"/>
        <v>91.4007549698232</v>
      </c>
      <c r="F39" s="12">
        <f t="shared" si="3"/>
        <v>-254.11500000000024</v>
      </c>
      <c r="G39" s="1"/>
    </row>
    <row r="40" spans="1:8" s="9" customFormat="1" ht="15.75">
      <c r="A40" s="13">
        <v>2020100000</v>
      </c>
      <c r="B40" s="13" t="s">
        <v>40</v>
      </c>
      <c r="C40" s="12">
        <v>2140.9</v>
      </c>
      <c r="D40" s="12">
        <v>2022.63</v>
      </c>
      <c r="E40" s="12">
        <f t="shared" si="2"/>
        <v>94.47568779485263</v>
      </c>
      <c r="F40" s="12">
        <f t="shared" si="3"/>
        <v>-118.26999999999998</v>
      </c>
      <c r="G40" s="1"/>
      <c r="H40" s="21"/>
    </row>
    <row r="41" spans="1:7" s="9" customFormat="1" ht="15.75">
      <c r="A41" s="13">
        <v>2020107010</v>
      </c>
      <c r="B41" s="13" t="s">
        <v>41</v>
      </c>
      <c r="C41" s="12">
        <v>469.4</v>
      </c>
      <c r="D41" s="12">
        <v>374.6</v>
      </c>
      <c r="E41" s="12">
        <f t="shared" si="2"/>
        <v>79.8040051129101</v>
      </c>
      <c r="F41" s="12">
        <f t="shared" si="3"/>
        <v>-94.79999999999995</v>
      </c>
      <c r="G41" s="1"/>
    </row>
    <row r="42" spans="1:7" s="9" customFormat="1" ht="15.75">
      <c r="A42" s="13">
        <v>2020200000</v>
      </c>
      <c r="B42" s="13" t="s">
        <v>42</v>
      </c>
      <c r="C42" s="12">
        <v>231.1</v>
      </c>
      <c r="D42" s="12">
        <v>190.086</v>
      </c>
      <c r="E42" s="12">
        <f t="shared" si="2"/>
        <v>82.25270445694505</v>
      </c>
      <c r="F42" s="12">
        <f t="shared" si="3"/>
        <v>-41.01399999999998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113.685</v>
      </c>
      <c r="D43" s="12">
        <v>113.654</v>
      </c>
      <c r="E43" s="12">
        <f t="shared" si="2"/>
        <v>99.97273167084487</v>
      </c>
      <c r="F43" s="12">
        <f t="shared" si="3"/>
        <v>-0.03100000000000591</v>
      </c>
      <c r="G43" s="1"/>
    </row>
    <row r="44" spans="1:7" s="9" customFormat="1" ht="14.2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.75" customHeight="1" hidden="1">
      <c r="A45" s="10">
        <v>3000000000</v>
      </c>
      <c r="B45" s="19" t="s">
        <v>45</v>
      </c>
      <c r="C45" s="11">
        <v>0</v>
      </c>
      <c r="D45" s="11">
        <v>0</v>
      </c>
      <c r="E45" s="12"/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3835.585</v>
      </c>
      <c r="D46" s="11">
        <f>SUM(D39,D38)</f>
        <v>3278.33425</v>
      </c>
      <c r="E46" s="12">
        <f t="shared" si="2"/>
        <v>85.4715577936612</v>
      </c>
      <c r="F46" s="12">
        <f t="shared" si="3"/>
        <v>-557.2507500000002</v>
      </c>
      <c r="G46" s="1"/>
    </row>
    <row r="47" spans="1:7" s="9" customFormat="1" ht="15.75">
      <c r="A47" s="10"/>
      <c r="B47" s="22" t="s">
        <v>47</v>
      </c>
      <c r="C47" s="11">
        <f>C103-C46</f>
        <v>0</v>
      </c>
      <c r="D47" s="11">
        <f>D103-D46</f>
        <v>-208.27216999999973</v>
      </c>
      <c r="E47" s="12" t="e">
        <f t="shared" si="2"/>
        <v>#DIV/0!</v>
      </c>
      <c r="F47" s="12">
        <f t="shared" si="3"/>
        <v>-208.27216999999973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315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713.81375</v>
      </c>
      <c r="D52" s="39">
        <f>SUM(D53:D55)</f>
        <v>629.95748</v>
      </c>
      <c r="E52" s="12">
        <f aca="true" t="shared" si="4" ref="E52:E58">D52/C52*100</f>
        <v>88.25235994683487</v>
      </c>
      <c r="F52" s="12">
        <f>D52-C52</f>
        <v>-83.85627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705.215</v>
      </c>
      <c r="D53" s="18">
        <v>629.95748</v>
      </c>
      <c r="E53" s="12">
        <f t="shared" si="4"/>
        <v>89.32842891884036</v>
      </c>
      <c r="F53" s="12">
        <f>D53-C53</f>
        <v>-75.25752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 t="e">
        <f t="shared" si="4"/>
        <v>#DIV/0!</v>
      </c>
      <c r="F54" s="12">
        <f>D54-C54</f>
        <v>0</v>
      </c>
      <c r="G54" s="31"/>
    </row>
    <row r="55" spans="1:7" s="9" customFormat="1" ht="15.75">
      <c r="A55" s="40" t="s">
        <v>161</v>
      </c>
      <c r="B55" s="17" t="s">
        <v>55</v>
      </c>
      <c r="C55" s="18">
        <v>8.59875</v>
      </c>
      <c r="D55" s="18">
        <v>0</v>
      </c>
      <c r="E55" s="12">
        <f t="shared" si="4"/>
        <v>0</v>
      </c>
      <c r="F55" s="12">
        <f>D55-C55</f>
        <v>-8.59875</v>
      </c>
      <c r="G55" s="31"/>
    </row>
    <row r="56" spans="1:7" s="9" customFormat="1" ht="15.75">
      <c r="A56" s="37" t="s">
        <v>56</v>
      </c>
      <c r="B56" s="38" t="s">
        <v>57</v>
      </c>
      <c r="C56" s="39">
        <f>C57</f>
        <v>113.57</v>
      </c>
      <c r="D56" s="39">
        <f>D57</f>
        <v>89.20386</v>
      </c>
      <c r="E56" s="12">
        <f t="shared" si="4"/>
        <v>78.54526723606587</v>
      </c>
      <c r="F56" s="12">
        <f aca="true" t="shared" si="5" ref="F56:F103">D56-C56</f>
        <v>-24.366139999999987</v>
      </c>
      <c r="G56" s="31"/>
    </row>
    <row r="57" spans="1:6" s="9" customFormat="1" ht="15.75">
      <c r="A57" s="41" t="s">
        <v>58</v>
      </c>
      <c r="B57" s="17" t="s">
        <v>59</v>
      </c>
      <c r="C57" s="18">
        <v>113.57</v>
      </c>
      <c r="D57" s="18">
        <v>89.20386</v>
      </c>
      <c r="E57" s="12">
        <f t="shared" si="4"/>
        <v>78.54526723606587</v>
      </c>
      <c r="F57" s="12">
        <f t="shared" si="5"/>
        <v>-24.366139999999987</v>
      </c>
    </row>
    <row r="58" spans="1:7" s="46" customFormat="1" ht="15" customHeight="1">
      <c r="A58" s="42" t="s">
        <v>60</v>
      </c>
      <c r="B58" s="43" t="s">
        <v>61</v>
      </c>
      <c r="C58" s="44">
        <f>C61+C60</f>
        <v>71.40125</v>
      </c>
      <c r="D58" s="44">
        <f>D61+D60</f>
        <v>42.40125</v>
      </c>
      <c r="E58" s="12">
        <f t="shared" si="4"/>
        <v>59.384464557693306</v>
      </c>
      <c r="F58" s="12">
        <f t="shared" si="5"/>
        <v>-29.000000000000007</v>
      </c>
      <c r="G58" s="45"/>
    </row>
    <row r="59" spans="1:7" s="46" customFormat="1" ht="18" customHeight="1" hidden="1">
      <c r="A59" s="47" t="s">
        <v>62</v>
      </c>
      <c r="B59" s="48" t="s">
        <v>63</v>
      </c>
      <c r="C59" s="49">
        <v>0</v>
      </c>
      <c r="D59" s="44">
        <f>D62+D61</f>
        <v>1.0248</v>
      </c>
      <c r="E59" s="12"/>
      <c r="F59" s="12">
        <f t="shared" si="5"/>
        <v>1.0248</v>
      </c>
      <c r="G59" s="45"/>
    </row>
    <row r="60" spans="1:7" s="46" customFormat="1" ht="30" customHeight="1">
      <c r="A60" s="47" t="s">
        <v>162</v>
      </c>
      <c r="B60" s="48" t="s">
        <v>272</v>
      </c>
      <c r="C60" s="49">
        <v>71.40125</v>
      </c>
      <c r="D60" s="49">
        <v>42.40125</v>
      </c>
      <c r="E60" s="12"/>
      <c r="F60" s="12"/>
      <c r="G60" s="45"/>
    </row>
    <row r="61" spans="1:7" s="46" customFormat="1" ht="15" customHeight="1" hidden="1">
      <c r="A61" s="47" t="s">
        <v>64</v>
      </c>
      <c r="B61" s="48" t="s">
        <v>65</v>
      </c>
      <c r="C61" s="49">
        <v>0</v>
      </c>
      <c r="D61" s="49">
        <v>0</v>
      </c>
      <c r="E61" s="12" t="e">
        <f>D61/C61*100</f>
        <v>#DIV/0!</v>
      </c>
      <c r="F61" s="12">
        <f>D61-C61</f>
        <v>0</v>
      </c>
      <c r="G61" s="45"/>
    </row>
    <row r="62" spans="1:7" s="9" customFormat="1" ht="15.75" customHeight="1">
      <c r="A62" s="37" t="s">
        <v>66</v>
      </c>
      <c r="B62" s="38" t="s">
        <v>67</v>
      </c>
      <c r="C62" s="39">
        <f>C63+C64+C65</f>
        <v>87.978</v>
      </c>
      <c r="D62" s="39">
        <f>D63+D64+D65</f>
        <v>1.0248</v>
      </c>
      <c r="E62" s="12">
        <f>D62/C62*100</f>
        <v>1.1648366637113823</v>
      </c>
      <c r="F62" s="12">
        <f t="shared" si="5"/>
        <v>-86.9532</v>
      </c>
      <c r="G62" s="31"/>
    </row>
    <row r="63" spans="1:7" s="9" customFormat="1" ht="17.25" customHeight="1" hidden="1">
      <c r="A63" s="40" t="s">
        <v>68</v>
      </c>
      <c r="B63" s="17" t="s">
        <v>69</v>
      </c>
      <c r="C63" s="18"/>
      <c r="D63" s="18"/>
      <c r="E63" s="12"/>
      <c r="F63" s="12">
        <f t="shared" si="5"/>
        <v>0</v>
      </c>
      <c r="G63" s="31"/>
    </row>
    <row r="64" spans="1:7" s="9" customFormat="1" ht="15.75" customHeight="1" hidden="1">
      <c r="A64" s="40" t="s">
        <v>70</v>
      </c>
      <c r="B64" s="50" t="s">
        <v>71</v>
      </c>
      <c r="C64" s="18">
        <v>0</v>
      </c>
      <c r="D64" s="18"/>
      <c r="E64" s="12"/>
      <c r="F64" s="12">
        <f t="shared" si="5"/>
        <v>0</v>
      </c>
      <c r="G64" s="31"/>
    </row>
    <row r="65" spans="1:7" s="9" customFormat="1" ht="17.25" customHeight="1">
      <c r="A65" s="47" t="s">
        <v>72</v>
      </c>
      <c r="B65" s="48" t="s">
        <v>73</v>
      </c>
      <c r="C65" s="18">
        <v>87.978</v>
      </c>
      <c r="D65" s="18">
        <v>1.0248</v>
      </c>
      <c r="E65" s="12">
        <f>D65/C65*100</f>
        <v>1.1648366637113823</v>
      </c>
      <c r="F65" s="12">
        <f t="shared" si="5"/>
        <v>-86.9532</v>
      </c>
      <c r="G65" s="31"/>
    </row>
    <row r="66" spans="1:7" s="9" customFormat="1" ht="16.5" customHeight="1">
      <c r="A66" s="37" t="s">
        <v>74</v>
      </c>
      <c r="B66" s="38" t="s">
        <v>75</v>
      </c>
      <c r="C66" s="39">
        <f>C68+C69</f>
        <v>704.1</v>
      </c>
      <c r="D66" s="39">
        <f>D68+D69</f>
        <v>545.72617</v>
      </c>
      <c r="E66" s="12">
        <f>D66/C66*100</f>
        <v>77.50691237040193</v>
      </c>
      <c r="F66" s="12">
        <f t="shared" si="5"/>
        <v>-158.37383</v>
      </c>
      <c r="G66" s="31"/>
    </row>
    <row r="67" spans="1:7" s="9" customFormat="1" ht="17.25" customHeight="1" hidden="1">
      <c r="A67" s="40" t="s">
        <v>76</v>
      </c>
      <c r="B67" s="17" t="s">
        <v>77</v>
      </c>
      <c r="C67" s="18"/>
      <c r="D67" s="18"/>
      <c r="E67" s="12"/>
      <c r="F67" s="12">
        <f t="shared" si="5"/>
        <v>0</v>
      </c>
      <c r="G67" s="31"/>
    </row>
    <row r="68" spans="1:7" s="52" customFormat="1" ht="17.25" customHeight="1" hidden="1">
      <c r="A68" s="40" t="s">
        <v>78</v>
      </c>
      <c r="B68" s="51" t="s">
        <v>79</v>
      </c>
      <c r="C68" s="18">
        <v>0</v>
      </c>
      <c r="D68" s="18">
        <v>0</v>
      </c>
      <c r="E68" s="12"/>
      <c r="F68" s="12">
        <f t="shared" si="5"/>
        <v>0</v>
      </c>
      <c r="G68" s="31"/>
    </row>
    <row r="69" spans="1:7" s="9" customFormat="1" ht="17.25" customHeight="1">
      <c r="A69" s="41" t="s">
        <v>80</v>
      </c>
      <c r="B69" s="17" t="s">
        <v>81</v>
      </c>
      <c r="C69" s="18">
        <v>704.1</v>
      </c>
      <c r="D69" s="18">
        <v>545.72617</v>
      </c>
      <c r="E69" s="12">
        <f>D69/C69*100</f>
        <v>77.50691237040193</v>
      </c>
      <c r="F69" s="12">
        <f t="shared" si="5"/>
        <v>-158.37383</v>
      </c>
      <c r="G69" s="53"/>
    </row>
    <row r="70" spans="1:7" s="52" customFormat="1" ht="17.2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5"/>
        <v>0</v>
      </c>
      <c r="G70" s="31"/>
    </row>
    <row r="71" spans="1:7" s="9" customFormat="1" ht="17.25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5"/>
        <v>0</v>
      </c>
      <c r="G71" s="53"/>
    </row>
    <row r="72" spans="1:7" s="9" customFormat="1" ht="17.2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5"/>
        <v>0</v>
      </c>
      <c r="G72" s="31"/>
    </row>
    <row r="73" spans="1:7" s="9" customFormat="1" ht="17.25" customHeight="1" hidden="1">
      <c r="A73" s="40" t="s">
        <v>88</v>
      </c>
      <c r="B73" s="50" t="s">
        <v>89</v>
      </c>
      <c r="C73" s="18"/>
      <c r="D73" s="18"/>
      <c r="E73" s="12" t="e">
        <f aca="true" t="shared" si="6" ref="E73:E103">D73/C73*100</f>
        <v>#DIV/0!</v>
      </c>
      <c r="F73" s="12">
        <f t="shared" si="5"/>
        <v>0</v>
      </c>
      <c r="G73" s="31"/>
    </row>
    <row r="74" spans="1:7" s="9" customFormat="1" ht="17.25" customHeight="1" hidden="1">
      <c r="A74" s="40" t="s">
        <v>90</v>
      </c>
      <c r="B74" s="50" t="s">
        <v>91</v>
      </c>
      <c r="C74" s="18"/>
      <c r="D74" s="18"/>
      <c r="E74" s="12" t="e">
        <f t="shared" si="6"/>
        <v>#DIV/0!</v>
      </c>
      <c r="F74" s="12">
        <f t="shared" si="5"/>
        <v>0</v>
      </c>
      <c r="G74" s="31"/>
    </row>
    <row r="75" spans="1:7" s="9" customFormat="1" ht="17.25" customHeight="1" hidden="1">
      <c r="A75" s="40" t="s">
        <v>92</v>
      </c>
      <c r="B75" s="50" t="s">
        <v>93</v>
      </c>
      <c r="C75" s="18"/>
      <c r="D75" s="18"/>
      <c r="E75" s="12" t="e">
        <f t="shared" si="6"/>
        <v>#DIV/0!</v>
      </c>
      <c r="F75" s="12">
        <f t="shared" si="5"/>
        <v>0</v>
      </c>
      <c r="G75" s="31"/>
    </row>
    <row r="76" spans="1:7" s="9" customFormat="1" ht="17.25" customHeight="1" hidden="1">
      <c r="A76" s="40" t="s">
        <v>94</v>
      </c>
      <c r="B76" s="50" t="s">
        <v>95</v>
      </c>
      <c r="C76" s="18"/>
      <c r="D76" s="18"/>
      <c r="E76" s="12" t="e">
        <f t="shared" si="6"/>
        <v>#DIV/0!</v>
      </c>
      <c r="F76" s="12">
        <f t="shared" si="5"/>
        <v>0</v>
      </c>
      <c r="G76" s="31"/>
    </row>
    <row r="77" spans="1:7" s="9" customFormat="1" ht="20.25" customHeight="1">
      <c r="A77" s="37" t="s">
        <v>96</v>
      </c>
      <c r="B77" s="38" t="s">
        <v>97</v>
      </c>
      <c r="C77" s="39">
        <f>SUM(C78:C78)</f>
        <v>2008.785</v>
      </c>
      <c r="D77" s="39">
        <f>SUM(D78:D78)</f>
        <v>1667.16152</v>
      </c>
      <c r="E77" s="12">
        <f t="shared" si="6"/>
        <v>82.99352693294703</v>
      </c>
      <c r="F77" s="12">
        <f t="shared" si="5"/>
        <v>-341.62348</v>
      </c>
      <c r="G77" s="31"/>
    </row>
    <row r="78" spans="1:7" s="9" customFormat="1" ht="17.25" customHeight="1">
      <c r="A78" s="40" t="s">
        <v>98</v>
      </c>
      <c r="B78" s="17" t="s">
        <v>99</v>
      </c>
      <c r="C78" s="18">
        <v>2008.785</v>
      </c>
      <c r="D78" s="18">
        <v>1667.16152</v>
      </c>
      <c r="E78" s="12">
        <f t="shared" si="6"/>
        <v>82.99352693294703</v>
      </c>
      <c r="F78" s="12">
        <f t="shared" si="5"/>
        <v>-341.62348</v>
      </c>
      <c r="G78" s="31"/>
    </row>
    <row r="79" spans="1:7" s="9" customFormat="1" ht="17.25" customHeight="1" hidden="1">
      <c r="A79" s="37" t="s">
        <v>100</v>
      </c>
      <c r="B79" s="38" t="s">
        <v>101</v>
      </c>
      <c r="C79" s="39">
        <f>SUM(C80:C84)</f>
        <v>0</v>
      </c>
      <c r="D79" s="39">
        <f>SUM(D80:D84)</f>
        <v>0</v>
      </c>
      <c r="E79" s="12" t="e">
        <f t="shared" si="6"/>
        <v>#DIV/0!</v>
      </c>
      <c r="F79" s="12">
        <f t="shared" si="5"/>
        <v>0</v>
      </c>
      <c r="G79" s="31"/>
    </row>
    <row r="80" spans="1:7" s="9" customFormat="1" ht="17.25" customHeight="1" hidden="1">
      <c r="A80" s="40" t="s">
        <v>102</v>
      </c>
      <c r="B80" s="17" t="s">
        <v>103</v>
      </c>
      <c r="C80" s="18"/>
      <c r="D80" s="18"/>
      <c r="E80" s="12" t="e">
        <f t="shared" si="6"/>
        <v>#DIV/0!</v>
      </c>
      <c r="F80" s="12">
        <f t="shared" si="5"/>
        <v>0</v>
      </c>
      <c r="G80" s="31"/>
    </row>
    <row r="81" spans="1:7" s="9" customFormat="1" ht="17.25" customHeight="1" hidden="1">
      <c r="A81" s="40" t="s">
        <v>104</v>
      </c>
      <c r="B81" s="17" t="s">
        <v>105</v>
      </c>
      <c r="C81" s="18"/>
      <c r="D81" s="18"/>
      <c r="E81" s="12" t="e">
        <f t="shared" si="6"/>
        <v>#DIV/0!</v>
      </c>
      <c r="F81" s="12">
        <f t="shared" si="5"/>
        <v>0</v>
      </c>
      <c r="G81" s="31"/>
    </row>
    <row r="82" spans="1:7" s="9" customFormat="1" ht="17.25" customHeight="1" hidden="1">
      <c r="A82" s="41" t="s">
        <v>106</v>
      </c>
      <c r="B82" s="17" t="s">
        <v>107</v>
      </c>
      <c r="C82" s="18"/>
      <c r="D82" s="18"/>
      <c r="E82" s="12" t="e">
        <f t="shared" si="6"/>
        <v>#DIV/0!</v>
      </c>
      <c r="F82" s="12">
        <f t="shared" si="5"/>
        <v>0</v>
      </c>
      <c r="G82" s="31"/>
    </row>
    <row r="83" spans="1:7" s="52" customFormat="1" ht="17.25" customHeight="1" hidden="1">
      <c r="A83" s="55" t="s">
        <v>108</v>
      </c>
      <c r="B83" s="56" t="s">
        <v>109</v>
      </c>
      <c r="C83" s="18"/>
      <c r="D83" s="18"/>
      <c r="E83" s="12" t="e">
        <f t="shared" si="6"/>
        <v>#DIV/0!</v>
      </c>
      <c r="F83" s="12">
        <f t="shared" si="5"/>
        <v>0</v>
      </c>
      <c r="G83" s="31"/>
    </row>
    <row r="84" spans="1:7" s="9" customFormat="1" ht="15" customHeight="1" hidden="1">
      <c r="A84" s="41" t="s">
        <v>110</v>
      </c>
      <c r="B84" s="17" t="s">
        <v>111</v>
      </c>
      <c r="C84" s="18"/>
      <c r="D84" s="18"/>
      <c r="E84" s="12" t="e">
        <f t="shared" si="6"/>
        <v>#DIV/0!</v>
      </c>
      <c r="F84" s="12">
        <f t="shared" si="5"/>
        <v>0</v>
      </c>
      <c r="G84" s="31"/>
    </row>
    <row r="85" spans="1:7" s="9" customFormat="1" ht="5.25" customHeight="1" hidden="1">
      <c r="A85" s="57">
        <v>1000</v>
      </c>
      <c r="B85" s="58" t="s">
        <v>112</v>
      </c>
      <c r="C85" s="39">
        <f>SUM(C86:C88)</f>
        <v>0</v>
      </c>
      <c r="D85" s="39">
        <f>SUM(D86:D88)</f>
        <v>0</v>
      </c>
      <c r="E85" s="11" t="e">
        <f t="shared" si="6"/>
        <v>#DIV/0!</v>
      </c>
      <c r="F85" s="12">
        <f t="shared" si="5"/>
        <v>0</v>
      </c>
      <c r="G85" s="31"/>
    </row>
    <row r="86" spans="1:7" s="9" customFormat="1" ht="14.25" customHeight="1" hidden="1">
      <c r="A86" s="59">
        <v>1003</v>
      </c>
      <c r="B86" s="60" t="s">
        <v>113</v>
      </c>
      <c r="C86" s="18">
        <v>0</v>
      </c>
      <c r="D86" s="18">
        <v>0</v>
      </c>
      <c r="E86" s="12" t="e">
        <f t="shared" si="6"/>
        <v>#DIV/0!</v>
      </c>
      <c r="F86" s="12">
        <f t="shared" si="5"/>
        <v>0</v>
      </c>
      <c r="G86" s="31"/>
    </row>
    <row r="87" spans="1:7" s="9" customFormat="1" ht="15" customHeight="1" hidden="1">
      <c r="A87" s="59">
        <v>1004</v>
      </c>
      <c r="B87" s="60" t="s">
        <v>114</v>
      </c>
      <c r="C87" s="18"/>
      <c r="D87" s="18"/>
      <c r="E87" s="12"/>
      <c r="F87" s="12">
        <f t="shared" si="5"/>
        <v>0</v>
      </c>
      <c r="G87" s="31"/>
    </row>
    <row r="88" spans="1:7" s="9" customFormat="1" ht="15.75" customHeight="1" hidden="1">
      <c r="A88" s="41" t="s">
        <v>115</v>
      </c>
      <c r="B88" s="17" t="s">
        <v>116</v>
      </c>
      <c r="C88" s="18"/>
      <c r="D88" s="18"/>
      <c r="E88" s="12"/>
      <c r="F88" s="12">
        <f t="shared" si="5"/>
        <v>0</v>
      </c>
      <c r="G88" s="31"/>
    </row>
    <row r="89" spans="1:7" s="9" customFormat="1" ht="15.75" customHeight="1">
      <c r="A89" s="61" t="s">
        <v>117</v>
      </c>
      <c r="B89" s="38" t="s">
        <v>118</v>
      </c>
      <c r="C89" s="39">
        <f>C90+C91+C92+C93+C94</f>
        <v>3.237</v>
      </c>
      <c r="D89" s="39">
        <f>D90+D91+D92+D93+D94</f>
        <v>3.237</v>
      </c>
      <c r="E89" s="11">
        <f>D89/C89*100</f>
        <v>100</v>
      </c>
      <c r="F89" s="12">
        <f t="shared" si="5"/>
        <v>0</v>
      </c>
      <c r="G89" s="31"/>
    </row>
    <row r="90" spans="1:7" s="9" customFormat="1" ht="15.75" customHeight="1">
      <c r="A90" s="41" t="s">
        <v>119</v>
      </c>
      <c r="B90" s="62" t="s">
        <v>120</v>
      </c>
      <c r="C90" s="18">
        <v>3.237</v>
      </c>
      <c r="D90" s="18">
        <v>3.237</v>
      </c>
      <c r="E90" s="11">
        <f aca="true" t="shared" si="7" ref="E90:E102">D90/C90*100</f>
        <v>100</v>
      </c>
      <c r="F90" s="12">
        <f>D90-C90</f>
        <v>0</v>
      </c>
      <c r="G90" s="31"/>
    </row>
    <row r="91" spans="1:7" s="9" customFormat="1" ht="15.75" customHeight="1" hidden="1">
      <c r="A91" s="41" t="s">
        <v>121</v>
      </c>
      <c r="B91" s="17" t="s">
        <v>122</v>
      </c>
      <c r="C91" s="18"/>
      <c r="D91" s="18"/>
      <c r="E91" s="11" t="e">
        <f t="shared" si="7"/>
        <v>#DIV/0!</v>
      </c>
      <c r="F91" s="12">
        <f aca="true" t="shared" si="8" ref="F91:F100">D91-C91</f>
        <v>0</v>
      </c>
      <c r="G91" s="31"/>
    </row>
    <row r="92" spans="1:7" s="9" customFormat="1" ht="15.75" customHeight="1" hidden="1">
      <c r="A92" s="41" t="s">
        <v>123</v>
      </c>
      <c r="B92" s="17" t="s">
        <v>124</v>
      </c>
      <c r="C92" s="18"/>
      <c r="D92" s="18"/>
      <c r="E92" s="11" t="e">
        <f t="shared" si="7"/>
        <v>#DIV/0!</v>
      </c>
      <c r="F92" s="12">
        <f t="shared" si="8"/>
        <v>0</v>
      </c>
      <c r="G92" s="31"/>
    </row>
    <row r="93" spans="1:7" s="9" customFormat="1" ht="31.5" customHeight="1" hidden="1">
      <c r="A93" s="41" t="s">
        <v>125</v>
      </c>
      <c r="B93" s="17" t="s">
        <v>126</v>
      </c>
      <c r="C93" s="18"/>
      <c r="D93" s="18"/>
      <c r="E93" s="11" t="e">
        <f t="shared" si="7"/>
        <v>#DIV/0!</v>
      </c>
      <c r="F93" s="12">
        <f t="shared" si="8"/>
        <v>0</v>
      </c>
      <c r="G93" s="31"/>
    </row>
    <row r="94" spans="1:7" s="9" customFormat="1" ht="15.75" customHeight="1" hidden="1">
      <c r="A94" s="41" t="s">
        <v>127</v>
      </c>
      <c r="B94" s="17" t="s">
        <v>128</v>
      </c>
      <c r="C94" s="18"/>
      <c r="D94" s="18"/>
      <c r="E94" s="11" t="e">
        <f t="shared" si="7"/>
        <v>#DIV/0!</v>
      </c>
      <c r="F94" s="12">
        <f t="shared" si="8"/>
        <v>0</v>
      </c>
      <c r="G94" s="31"/>
    </row>
    <row r="95" spans="1:7" s="9" customFormat="1" ht="15.75" customHeight="1" hidden="1">
      <c r="A95" s="37" t="s">
        <v>129</v>
      </c>
      <c r="B95" s="38" t="s">
        <v>130</v>
      </c>
      <c r="C95" s="39"/>
      <c r="D95" s="39"/>
      <c r="E95" s="11" t="e">
        <f t="shared" si="7"/>
        <v>#DIV/0!</v>
      </c>
      <c r="F95" s="12">
        <f t="shared" si="8"/>
        <v>0</v>
      </c>
      <c r="G95" s="31"/>
    </row>
    <row r="96" spans="1:7" s="9" customFormat="1" ht="15.75" customHeight="1" hidden="1">
      <c r="A96" s="40" t="s">
        <v>131</v>
      </c>
      <c r="B96" s="17" t="s">
        <v>132</v>
      </c>
      <c r="C96" s="18"/>
      <c r="D96" s="18"/>
      <c r="E96" s="11" t="e">
        <f t="shared" si="7"/>
        <v>#DIV/0!</v>
      </c>
      <c r="F96" s="12">
        <f t="shared" si="8"/>
        <v>0</v>
      </c>
      <c r="G96" s="31"/>
    </row>
    <row r="97" spans="1:7" s="9" customFormat="1" ht="31.5" customHeight="1" hidden="1">
      <c r="A97" s="37" t="s">
        <v>133</v>
      </c>
      <c r="B97" s="38" t="s">
        <v>134</v>
      </c>
      <c r="C97" s="39">
        <f>C98</f>
        <v>0</v>
      </c>
      <c r="D97" s="39">
        <f>D98</f>
        <v>0</v>
      </c>
      <c r="E97" s="11" t="e">
        <f t="shared" si="7"/>
        <v>#DIV/0!</v>
      </c>
      <c r="F97" s="12">
        <f t="shared" si="8"/>
        <v>0</v>
      </c>
      <c r="G97" s="31"/>
    </row>
    <row r="98" spans="1:7" s="9" customFormat="1" ht="31.5" customHeight="1" hidden="1">
      <c r="A98" s="40" t="s">
        <v>135</v>
      </c>
      <c r="B98" s="17" t="s">
        <v>136</v>
      </c>
      <c r="C98" s="18"/>
      <c r="D98" s="18">
        <v>0</v>
      </c>
      <c r="E98" s="11" t="e">
        <f t="shared" si="7"/>
        <v>#DIV/0!</v>
      </c>
      <c r="F98" s="12">
        <f t="shared" si="8"/>
        <v>0</v>
      </c>
      <c r="G98" s="31"/>
    </row>
    <row r="99" spans="1:6" s="9" customFormat="1" ht="15.75" customHeight="1">
      <c r="A99" s="63">
        <v>1400</v>
      </c>
      <c r="B99" s="58" t="s">
        <v>137</v>
      </c>
      <c r="C99" s="39">
        <f>C100</f>
        <v>132.7</v>
      </c>
      <c r="D99" s="39">
        <f>D100</f>
        <v>91.35</v>
      </c>
      <c r="E99" s="11">
        <f t="shared" si="7"/>
        <v>68.83948756593821</v>
      </c>
      <c r="F99" s="11">
        <f t="shared" si="8"/>
        <v>-41.349999999999994</v>
      </c>
    </row>
    <row r="100" spans="1:6" s="9" customFormat="1" ht="15.75" customHeight="1">
      <c r="A100" s="59">
        <v>1403</v>
      </c>
      <c r="B100" s="60" t="s">
        <v>291</v>
      </c>
      <c r="C100" s="18">
        <v>132.7</v>
      </c>
      <c r="D100" s="18">
        <v>91.35</v>
      </c>
      <c r="E100" s="12">
        <f t="shared" si="7"/>
        <v>68.83948756593821</v>
      </c>
      <c r="F100" s="12">
        <f t="shared" si="8"/>
        <v>-41.349999999999994</v>
      </c>
    </row>
    <row r="101" spans="1:6" s="9" customFormat="1" ht="15.75" customHeight="1" hidden="1">
      <c r="A101" s="64"/>
      <c r="B101" s="60" t="s">
        <v>44</v>
      </c>
      <c r="C101" s="18"/>
      <c r="D101" s="18"/>
      <c r="E101" s="11" t="e">
        <f t="shared" si="7"/>
        <v>#DIV/0!</v>
      </c>
      <c r="F101" s="12">
        <f>D101-C101</f>
        <v>0</v>
      </c>
    </row>
    <row r="102" spans="1:6" s="9" customFormat="1" ht="15.75" customHeight="1" hidden="1">
      <c r="A102" s="64"/>
      <c r="B102" s="60" t="s">
        <v>138</v>
      </c>
      <c r="C102" s="18"/>
      <c r="D102" s="18"/>
      <c r="E102" s="11" t="e">
        <f t="shared" si="7"/>
        <v>#DIV/0!</v>
      </c>
      <c r="F102" s="12">
        <f>D102-C102</f>
        <v>0</v>
      </c>
    </row>
    <row r="103" spans="1:6" s="9" customFormat="1" ht="15.75" customHeight="1">
      <c r="A103" s="64"/>
      <c r="B103" s="65" t="s">
        <v>139</v>
      </c>
      <c r="C103" s="39">
        <f>SUM(C52,C56,C58,C62,C66,C70,C72,C77,C79,C85,C89,C99)</f>
        <v>3835.585</v>
      </c>
      <c r="D103" s="39">
        <f>SUM(D52,D56,D58,D62,D66,D70,D72,D77,D79,D85,D89,D99)</f>
        <v>3070.06208</v>
      </c>
      <c r="E103" s="12">
        <f t="shared" si="6"/>
        <v>80.04156028350305</v>
      </c>
      <c r="F103" s="12">
        <f t="shared" si="5"/>
        <v>-765.5229199999999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140</v>
      </c>
      <c r="B105" s="66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06"/>
  <sheetViews>
    <sheetView view="pageBreakPreview" zoomScale="60" zoomScalePageLayoutView="0" workbookViewId="0" topLeftCell="A1">
      <selection activeCell="C103" sqref="C103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87" t="s">
        <v>317</v>
      </c>
      <c r="B1" s="287"/>
      <c r="C1" s="287"/>
      <c r="D1" s="287"/>
      <c r="E1" s="287"/>
      <c r="F1" s="287"/>
      <c r="G1" s="1"/>
    </row>
    <row r="2" spans="1:7" ht="18" customHeight="1">
      <c r="A2" s="287"/>
      <c r="B2" s="287"/>
      <c r="C2" s="287"/>
      <c r="D2" s="287"/>
      <c r="E2" s="287"/>
      <c r="F2" s="287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315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584.6</v>
      </c>
      <c r="D5" s="11">
        <f>SUM(D6,D8,D10,D13,D15)</f>
        <v>398.8582200000001</v>
      </c>
      <c r="E5" s="12">
        <f aca="true" t="shared" si="0" ref="E5:E35">D5/C5*100</f>
        <v>68.22754361956895</v>
      </c>
      <c r="F5" s="12">
        <f aca="true" t="shared" si="1" ref="F5:F36">D5-C5</f>
        <v>-185.74177999999995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291.8</v>
      </c>
      <c r="D6" s="11">
        <f>SUM(D7)</f>
        <v>161.02807</v>
      </c>
      <c r="E6" s="12">
        <f t="shared" si="0"/>
        <v>55.18439684715559</v>
      </c>
      <c r="F6" s="12">
        <f t="shared" si="1"/>
        <v>-130.77193</v>
      </c>
      <c r="G6" s="1"/>
    </row>
    <row r="7" spans="1:7" s="9" customFormat="1" ht="15.75">
      <c r="A7" s="13">
        <v>1010200001</v>
      </c>
      <c r="B7" s="14" t="s">
        <v>7</v>
      </c>
      <c r="C7" s="15">
        <v>291.8</v>
      </c>
      <c r="D7" s="15">
        <v>161.02807</v>
      </c>
      <c r="E7" s="12">
        <f t="shared" si="0"/>
        <v>55.18439684715559</v>
      </c>
      <c r="F7" s="12">
        <f t="shared" si="1"/>
        <v>-130.77193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10.6</v>
      </c>
      <c r="D8" s="11">
        <f>SUM(D9)</f>
        <v>9.9558</v>
      </c>
      <c r="E8" s="12">
        <f t="shared" si="0"/>
        <v>93.92264150943397</v>
      </c>
      <c r="F8" s="12">
        <f t="shared" si="1"/>
        <v>-0.6441999999999997</v>
      </c>
      <c r="G8" s="1"/>
    </row>
    <row r="9" spans="1:7" s="9" customFormat="1" ht="15.75">
      <c r="A9" s="13">
        <v>1050300001</v>
      </c>
      <c r="B9" s="13" t="s">
        <v>9</v>
      </c>
      <c r="C9" s="12">
        <v>10.6</v>
      </c>
      <c r="D9" s="12">
        <v>9.9558</v>
      </c>
      <c r="E9" s="12">
        <f t="shared" si="0"/>
        <v>93.92264150943397</v>
      </c>
      <c r="F9" s="12">
        <f t="shared" si="1"/>
        <v>-0.6441999999999997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261.2</v>
      </c>
      <c r="D10" s="11">
        <f>SUM(D11:D12)</f>
        <v>212.14111</v>
      </c>
      <c r="E10" s="12">
        <f t="shared" si="0"/>
        <v>81.21788284839204</v>
      </c>
      <c r="F10" s="12">
        <f t="shared" si="1"/>
        <v>-49.05888999999999</v>
      </c>
      <c r="G10" s="1"/>
    </row>
    <row r="11" spans="1:7" s="9" customFormat="1" ht="15.75">
      <c r="A11" s="13">
        <v>1060600000</v>
      </c>
      <c r="B11" s="13" t="s">
        <v>11</v>
      </c>
      <c r="C11" s="12">
        <v>229.6</v>
      </c>
      <c r="D11" s="12">
        <v>197.94115</v>
      </c>
      <c r="E11" s="12">
        <f t="shared" si="0"/>
        <v>86.21130226480837</v>
      </c>
      <c r="F11" s="12">
        <f t="shared" si="1"/>
        <v>-31.65885</v>
      </c>
      <c r="G11" s="1"/>
    </row>
    <row r="12" spans="1:7" s="9" customFormat="1" ht="14.25" customHeight="1">
      <c r="A12" s="16">
        <v>1060103010</v>
      </c>
      <c r="B12" s="17" t="s">
        <v>12</v>
      </c>
      <c r="C12" s="18">
        <v>31.6</v>
      </c>
      <c r="D12" s="18">
        <v>14.19996</v>
      </c>
      <c r="E12" s="12">
        <f t="shared" si="0"/>
        <v>44.93658227848101</v>
      </c>
      <c r="F12" s="12">
        <f t="shared" si="1"/>
        <v>-17.40004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/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21</v>
      </c>
      <c r="D15" s="11">
        <f>SUM(D16:D19)</f>
        <v>15.73324</v>
      </c>
      <c r="E15" s="12">
        <f t="shared" si="0"/>
        <v>74.92019047619047</v>
      </c>
      <c r="F15" s="12">
        <f t="shared" si="1"/>
        <v>-5.26676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>
      <c r="A17" s="13">
        <v>1080400001</v>
      </c>
      <c r="B17" s="14" t="s">
        <v>17</v>
      </c>
      <c r="C17" s="12">
        <v>21</v>
      </c>
      <c r="D17" s="12">
        <v>15.73324</v>
      </c>
      <c r="E17" s="12">
        <f t="shared" si="0"/>
        <v>74.92019047619047</v>
      </c>
      <c r="F17" s="12">
        <f t="shared" si="1"/>
        <v>-5.26676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86</v>
      </c>
      <c r="D20" s="11">
        <f>SUM(D21:D36)</f>
        <v>57.405339999999995</v>
      </c>
      <c r="E20" s="12">
        <f t="shared" si="0"/>
        <v>66.7503953488372</v>
      </c>
      <c r="F20" s="12">
        <f t="shared" si="1"/>
        <v>-28.594660000000005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25</v>
      </c>
      <c r="D21" s="12">
        <v>33.72774</v>
      </c>
      <c r="E21" s="12">
        <f t="shared" si="0"/>
        <v>134.91096</v>
      </c>
      <c r="F21" s="12">
        <f t="shared" si="1"/>
        <v>8.727739999999997</v>
      </c>
      <c r="G21" s="1"/>
    </row>
    <row r="22" spans="1:7" s="9" customFormat="1" ht="13.5" customHeight="1">
      <c r="A22" s="13">
        <v>1110503505</v>
      </c>
      <c r="B22" s="13" t="s">
        <v>22</v>
      </c>
      <c r="C22" s="12">
        <v>20</v>
      </c>
      <c r="D22" s="12">
        <v>2.0691</v>
      </c>
      <c r="E22" s="12">
        <f t="shared" si="0"/>
        <v>10.345500000000001</v>
      </c>
      <c r="F22" s="12">
        <f t="shared" si="1"/>
        <v>-17.9309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40</v>
      </c>
      <c r="D25" s="12">
        <v>11.6085</v>
      </c>
      <c r="E25" s="12">
        <f t="shared" si="0"/>
        <v>29.02125</v>
      </c>
      <c r="F25" s="12">
        <f t="shared" si="1"/>
        <v>-28.3915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>
        <v>0</v>
      </c>
      <c r="E34" s="12">
        <f t="shared" si="0"/>
        <v>0</v>
      </c>
      <c r="F34" s="12">
        <f t="shared" si="1"/>
        <v>-1</v>
      </c>
      <c r="G34" s="1"/>
    </row>
    <row r="35" spans="1:7" s="9" customFormat="1" ht="30" customHeight="1">
      <c r="A35" s="13">
        <v>1169000000</v>
      </c>
      <c r="B35" s="14" t="s">
        <v>35</v>
      </c>
      <c r="C35" s="12">
        <v>0</v>
      </c>
      <c r="D35" s="12">
        <v>10</v>
      </c>
      <c r="E35" s="12" t="e">
        <f t="shared" si="0"/>
        <v>#DIV/0!</v>
      </c>
      <c r="F35" s="12">
        <f t="shared" si="1"/>
        <v>10</v>
      </c>
      <c r="G35" s="1"/>
    </row>
    <row r="36" spans="1:7" s="9" customFormat="1" ht="14.25" customHeight="1" hidden="1">
      <c r="A36" s="13">
        <v>1170505005</v>
      </c>
      <c r="B36" s="13" t="s">
        <v>36</v>
      </c>
      <c r="C36" s="12">
        <v>0</v>
      </c>
      <c r="D36" s="12"/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670.6</v>
      </c>
      <c r="D38" s="11">
        <f>SUM(D20,D5)</f>
        <v>456.2635600000001</v>
      </c>
      <c r="E38" s="12">
        <f aca="true" t="shared" si="2" ref="E38:E47">D38/C38*100</f>
        <v>68.03810915597973</v>
      </c>
      <c r="F38" s="12">
        <f aca="true" t="shared" si="3" ref="F38:F47">D38-C38</f>
        <v>-214.33643999999993</v>
      </c>
      <c r="G38" s="1"/>
    </row>
    <row r="39" spans="1:7" s="9" customFormat="1" ht="15.75">
      <c r="A39" s="10"/>
      <c r="B39" s="10" t="s">
        <v>39</v>
      </c>
      <c r="C39" s="11">
        <f>SUM(C40:C44)</f>
        <v>4116.657999999999</v>
      </c>
      <c r="D39" s="11">
        <f>SUM(D40:D44)</f>
        <v>3811.012</v>
      </c>
      <c r="E39" s="12">
        <f t="shared" si="2"/>
        <v>92.57538517894857</v>
      </c>
      <c r="F39" s="12">
        <f t="shared" si="3"/>
        <v>-305.6459999999993</v>
      </c>
      <c r="G39" s="1"/>
    </row>
    <row r="40" spans="1:8" s="9" customFormat="1" ht="15.75">
      <c r="A40" s="13">
        <v>2020100000</v>
      </c>
      <c r="B40" s="13" t="s">
        <v>40</v>
      </c>
      <c r="C40" s="12">
        <v>2405.2</v>
      </c>
      <c r="D40" s="12">
        <v>2275.61</v>
      </c>
      <c r="E40" s="12">
        <f t="shared" si="2"/>
        <v>94.61209047064695</v>
      </c>
      <c r="F40" s="12">
        <f t="shared" si="3"/>
        <v>-129.5899999999997</v>
      </c>
      <c r="G40" s="1"/>
      <c r="H40" s="21"/>
    </row>
    <row r="41" spans="1:7" s="9" customFormat="1" ht="15.75">
      <c r="A41" s="13">
        <v>2020107010</v>
      </c>
      <c r="B41" s="13" t="s">
        <v>41</v>
      </c>
      <c r="C41" s="12">
        <v>167.7</v>
      </c>
      <c r="D41" s="12">
        <v>139.8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1430.07</v>
      </c>
      <c r="D42" s="12">
        <v>1281.947</v>
      </c>
      <c r="E42" s="12">
        <f t="shared" si="2"/>
        <v>89.64225527421735</v>
      </c>
      <c r="F42" s="12">
        <f t="shared" si="3"/>
        <v>-148.12300000000005</v>
      </c>
      <c r="G42" s="1"/>
    </row>
    <row r="43" spans="1:7" s="9" customFormat="1" ht="13.5" customHeight="1">
      <c r="A43" s="13">
        <v>2020300000</v>
      </c>
      <c r="B43" s="13" t="s">
        <v>43</v>
      </c>
      <c r="C43" s="12">
        <v>113.688</v>
      </c>
      <c r="D43" s="12">
        <v>113.655</v>
      </c>
      <c r="E43" s="12">
        <f t="shared" si="2"/>
        <v>99.97097318978257</v>
      </c>
      <c r="F43" s="12">
        <f t="shared" si="3"/>
        <v>-0.03300000000000125</v>
      </c>
      <c r="G43" s="1"/>
    </row>
    <row r="44" spans="1:7" s="9" customFormat="1" ht="0.75" customHeight="1" hidden="1">
      <c r="A44" s="13">
        <v>2020400000</v>
      </c>
      <c r="B44" s="13" t="s">
        <v>44</v>
      </c>
      <c r="C44" s="12">
        <v>0</v>
      </c>
      <c r="D44" s="12">
        <v>0</v>
      </c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/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4787.258</v>
      </c>
      <c r="D46" s="11">
        <f>SUM(D39,D38)</f>
        <v>4267.27556</v>
      </c>
      <c r="E46" s="12">
        <f t="shared" si="2"/>
        <v>89.13819894394662</v>
      </c>
      <c r="F46" s="12">
        <f t="shared" si="3"/>
        <v>-519.9824399999998</v>
      </c>
      <c r="G46" s="1"/>
    </row>
    <row r="47" spans="1:7" s="9" customFormat="1" ht="15.75">
      <c r="A47" s="10"/>
      <c r="B47" s="22" t="s">
        <v>47</v>
      </c>
      <c r="C47" s="11">
        <f>C103-C46</f>
        <v>61.55000000000018</v>
      </c>
      <c r="D47" s="11">
        <f>D103-D46</f>
        <v>-413.62270999999964</v>
      </c>
      <c r="E47" s="12">
        <f t="shared" si="2"/>
        <v>-672.0109017059276</v>
      </c>
      <c r="F47" s="12">
        <f t="shared" si="3"/>
        <v>-475.1727099999998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315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741.3309999999999</v>
      </c>
      <c r="D52" s="39">
        <f>SUM(D53:D55)</f>
        <v>626.64081</v>
      </c>
      <c r="E52" s="11">
        <f>D52/C52*100</f>
        <v>84.52915229499375</v>
      </c>
      <c r="F52" s="11">
        <f>D52-C52</f>
        <v>-114.69018999999992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741.031</v>
      </c>
      <c r="D53" s="18">
        <v>626.64081</v>
      </c>
      <c r="E53" s="12">
        <f>D53/C53*100</f>
        <v>84.56337319221463</v>
      </c>
      <c r="F53" s="12">
        <f>D53-C53</f>
        <v>-114.39018999999996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5.75">
      <c r="A55" s="40" t="s">
        <v>161</v>
      </c>
      <c r="B55" s="17" t="s">
        <v>55</v>
      </c>
      <c r="C55" s="18">
        <v>0.3</v>
      </c>
      <c r="D55" s="18">
        <v>0</v>
      </c>
      <c r="E55" s="12"/>
      <c r="F55" s="12"/>
      <c r="G55" s="31"/>
    </row>
    <row r="56" spans="1:7" s="9" customFormat="1" ht="15.75">
      <c r="A56" s="37" t="s">
        <v>56</v>
      </c>
      <c r="B56" s="38" t="s">
        <v>57</v>
      </c>
      <c r="C56" s="39">
        <f>C57</f>
        <v>113.57</v>
      </c>
      <c r="D56" s="39">
        <f>D57</f>
        <v>89.37713</v>
      </c>
      <c r="E56" s="11">
        <f>D56/C56*100</f>
        <v>78.69783393501805</v>
      </c>
      <c r="F56" s="11">
        <f aca="true" t="shared" si="4" ref="F56:F103">D56-C56</f>
        <v>-24.19287</v>
      </c>
      <c r="G56" s="31"/>
    </row>
    <row r="57" spans="1:6" s="9" customFormat="1" ht="15.75">
      <c r="A57" s="41" t="s">
        <v>58</v>
      </c>
      <c r="B57" s="17" t="s">
        <v>59</v>
      </c>
      <c r="C57" s="18">
        <v>113.57</v>
      </c>
      <c r="D57" s="18">
        <v>89.37713</v>
      </c>
      <c r="E57" s="12">
        <f>D57/C57*100</f>
        <v>78.69783393501805</v>
      </c>
      <c r="F57" s="12">
        <f t="shared" si="4"/>
        <v>-24.19287</v>
      </c>
    </row>
    <row r="58" spans="1:7" s="46" customFormat="1" ht="15" customHeight="1">
      <c r="A58" s="42" t="s">
        <v>60</v>
      </c>
      <c r="B58" s="43" t="s">
        <v>61</v>
      </c>
      <c r="C58" s="44">
        <f>C59+C60+C61</f>
        <v>10.7</v>
      </c>
      <c r="D58" s="44">
        <f>D59+D60+D61</f>
        <v>0</v>
      </c>
      <c r="E58" s="11">
        <f>D58/C58*100</f>
        <v>0</v>
      </c>
      <c r="F58" s="11">
        <f t="shared" si="4"/>
        <v>-10.7</v>
      </c>
      <c r="G58" s="45"/>
    </row>
    <row r="59" spans="1:7" s="46" customFormat="1" ht="15.75" hidden="1">
      <c r="A59" s="47" t="s">
        <v>62</v>
      </c>
      <c r="B59" s="48" t="s">
        <v>63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30.75" customHeight="1">
      <c r="A60" s="47" t="s">
        <v>162</v>
      </c>
      <c r="B60" s="48" t="s">
        <v>272</v>
      </c>
      <c r="C60" s="49">
        <v>10.7</v>
      </c>
      <c r="D60" s="49">
        <v>0</v>
      </c>
      <c r="E60" s="12"/>
      <c r="F60" s="12">
        <f t="shared" si="4"/>
        <v>-10.7</v>
      </c>
      <c r="G60" s="45"/>
    </row>
    <row r="61" spans="1:7" s="46" customFormat="1" ht="17.25" customHeight="1" hidden="1">
      <c r="A61" s="47" t="s">
        <v>64</v>
      </c>
      <c r="B61" s="48" t="s">
        <v>65</v>
      </c>
      <c r="C61" s="49">
        <v>0</v>
      </c>
      <c r="D61" s="49">
        <v>0</v>
      </c>
      <c r="E61" s="12"/>
      <c r="F61" s="12">
        <f t="shared" si="4"/>
        <v>0</v>
      </c>
      <c r="G61" s="45"/>
    </row>
    <row r="62" spans="1:7" s="9" customFormat="1" ht="16.5" customHeight="1">
      <c r="A62" s="37" t="s">
        <v>66</v>
      </c>
      <c r="B62" s="38" t="s">
        <v>67</v>
      </c>
      <c r="C62" s="39">
        <f>C63+C65+C64</f>
        <v>88.08</v>
      </c>
      <c r="D62" s="39">
        <f>D63+D65+D64</f>
        <v>0</v>
      </c>
      <c r="E62" s="11">
        <f>D62/C62*100</f>
        <v>0</v>
      </c>
      <c r="F62" s="11">
        <f t="shared" si="4"/>
        <v>-88.08</v>
      </c>
      <c r="G62" s="31"/>
    </row>
    <row r="63" spans="1:7" s="9" customFormat="1" ht="17.25" customHeight="1" hidden="1">
      <c r="A63" s="40" t="s">
        <v>68</v>
      </c>
      <c r="B63" s="17" t="s">
        <v>69</v>
      </c>
      <c r="C63" s="18"/>
      <c r="D63" s="18"/>
      <c r="E63" s="12"/>
      <c r="F63" s="12">
        <f t="shared" si="4"/>
        <v>0</v>
      </c>
      <c r="G63" s="31"/>
    </row>
    <row r="64" spans="1:7" s="9" customFormat="1" ht="17.25" customHeight="1" hidden="1">
      <c r="A64" s="40" t="s">
        <v>70</v>
      </c>
      <c r="B64" s="50" t="s">
        <v>71</v>
      </c>
      <c r="C64" s="18"/>
      <c r="D64" s="18"/>
      <c r="E64" s="12"/>
      <c r="F64" s="12">
        <f t="shared" si="4"/>
        <v>0</v>
      </c>
      <c r="G64" s="31"/>
    </row>
    <row r="65" spans="1:7" s="9" customFormat="1" ht="17.25" customHeight="1">
      <c r="A65" s="47" t="s">
        <v>72</v>
      </c>
      <c r="B65" s="48" t="s">
        <v>73</v>
      </c>
      <c r="C65" s="18">
        <v>88.08</v>
      </c>
      <c r="D65" s="18">
        <v>0</v>
      </c>
      <c r="E65" s="12">
        <f>D65/C65*100</f>
        <v>0</v>
      </c>
      <c r="F65" s="12">
        <f t="shared" si="4"/>
        <v>-88.08</v>
      </c>
      <c r="G65" s="31"/>
    </row>
    <row r="66" spans="1:7" s="9" customFormat="1" ht="17.25" customHeight="1">
      <c r="A66" s="37" t="s">
        <v>74</v>
      </c>
      <c r="B66" s="38" t="s">
        <v>75</v>
      </c>
      <c r="C66" s="39">
        <f>C67+C68+C69</f>
        <v>750.607</v>
      </c>
      <c r="D66" s="39">
        <f>D67+D68+D69</f>
        <v>665.9555</v>
      </c>
      <c r="E66" s="11">
        <f>D66/C66*100</f>
        <v>88.7222607836058</v>
      </c>
      <c r="F66" s="11">
        <f t="shared" si="4"/>
        <v>-84.65149999999994</v>
      </c>
      <c r="G66" s="31"/>
    </row>
    <row r="67" spans="1:7" s="9" customFormat="1" ht="17.25" customHeight="1">
      <c r="A67" s="40" t="s">
        <v>76</v>
      </c>
      <c r="B67" s="17" t="s">
        <v>77</v>
      </c>
      <c r="C67" s="18">
        <v>0</v>
      </c>
      <c r="D67" s="18">
        <v>0</v>
      </c>
      <c r="E67" s="12"/>
      <c r="F67" s="12">
        <f t="shared" si="4"/>
        <v>0</v>
      </c>
      <c r="G67" s="31"/>
    </row>
    <row r="68" spans="1:7" s="52" customFormat="1" ht="17.25" customHeight="1">
      <c r="A68" s="40" t="s">
        <v>78</v>
      </c>
      <c r="B68" s="51" t="s">
        <v>79</v>
      </c>
      <c r="C68" s="18">
        <v>17.387</v>
      </c>
      <c r="D68" s="18">
        <v>17.387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80</v>
      </c>
      <c r="B69" s="17" t="s">
        <v>81</v>
      </c>
      <c r="C69" s="18">
        <v>733.22</v>
      </c>
      <c r="D69" s="18">
        <v>648.5685</v>
      </c>
      <c r="E69" s="12">
        <f>D69/C69*100</f>
        <v>88.45482938272278</v>
      </c>
      <c r="F69" s="12">
        <f t="shared" si="4"/>
        <v>-84.65150000000006</v>
      </c>
      <c r="G69" s="53"/>
    </row>
    <row r="70" spans="1:7" s="52" customFormat="1" ht="17.2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88</v>
      </c>
      <c r="B73" s="50" t="s">
        <v>89</v>
      </c>
      <c r="C73" s="18"/>
      <c r="D73" s="18"/>
      <c r="E73" s="12" t="e">
        <f aca="true" t="shared" si="5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90</v>
      </c>
      <c r="B74" s="50" t="s">
        <v>91</v>
      </c>
      <c r="C74" s="18"/>
      <c r="D74" s="18"/>
      <c r="E74" s="12" t="e">
        <f t="shared" si="5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92</v>
      </c>
      <c r="B75" s="50" t="s">
        <v>93</v>
      </c>
      <c r="C75" s="18"/>
      <c r="D75" s="18"/>
      <c r="E75" s="12" t="e">
        <f t="shared" si="5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94</v>
      </c>
      <c r="B76" s="50" t="s">
        <v>95</v>
      </c>
      <c r="C76" s="18"/>
      <c r="D76" s="18"/>
      <c r="E76" s="12" t="e">
        <f t="shared" si="5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96</v>
      </c>
      <c r="B77" s="38" t="s">
        <v>97</v>
      </c>
      <c r="C77" s="39">
        <f>SUM(C78:C78)</f>
        <v>1890.2</v>
      </c>
      <c r="D77" s="39">
        <f>SUM(D78:D78)</f>
        <v>1657.92941</v>
      </c>
      <c r="E77" s="11">
        <f t="shared" si="5"/>
        <v>87.71185112686489</v>
      </c>
      <c r="F77" s="11">
        <f t="shared" si="4"/>
        <v>-232.27059000000008</v>
      </c>
      <c r="G77" s="31"/>
    </row>
    <row r="78" spans="1:7" s="9" customFormat="1" ht="16.5" customHeight="1">
      <c r="A78" s="40" t="s">
        <v>98</v>
      </c>
      <c r="B78" s="17" t="s">
        <v>99</v>
      </c>
      <c r="C78" s="18">
        <v>1890.2</v>
      </c>
      <c r="D78" s="18">
        <v>1657.92941</v>
      </c>
      <c r="E78" s="12">
        <f t="shared" si="5"/>
        <v>87.71185112686489</v>
      </c>
      <c r="F78" s="12">
        <f t="shared" si="4"/>
        <v>-232.27059000000008</v>
      </c>
      <c r="G78" s="31"/>
    </row>
    <row r="79" spans="1:7" s="9" customFormat="1" ht="17.25" customHeight="1" hidden="1">
      <c r="A79" s="37" t="s">
        <v>100</v>
      </c>
      <c r="B79" s="38" t="s">
        <v>101</v>
      </c>
      <c r="C79" s="39">
        <f>SUM(C80:C84)</f>
        <v>0</v>
      </c>
      <c r="D79" s="39">
        <f>SUM(D80:D84)</f>
        <v>0</v>
      </c>
      <c r="E79" s="12" t="e">
        <f t="shared" si="5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102</v>
      </c>
      <c r="B80" s="17" t="s">
        <v>103</v>
      </c>
      <c r="C80" s="18"/>
      <c r="D80" s="18"/>
      <c r="E80" s="12" t="e">
        <f t="shared" si="5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104</v>
      </c>
      <c r="B81" s="17" t="s">
        <v>105</v>
      </c>
      <c r="C81" s="18"/>
      <c r="D81" s="18"/>
      <c r="E81" s="12" t="e">
        <f t="shared" si="5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106</v>
      </c>
      <c r="B82" s="17" t="s">
        <v>107</v>
      </c>
      <c r="C82" s="18"/>
      <c r="D82" s="18"/>
      <c r="E82" s="12" t="e">
        <f t="shared" si="5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108</v>
      </c>
      <c r="B83" s="56" t="s">
        <v>109</v>
      </c>
      <c r="C83" s="18"/>
      <c r="D83" s="18"/>
      <c r="E83" s="12" t="e">
        <f t="shared" si="5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110</v>
      </c>
      <c r="B84" s="17" t="s">
        <v>111</v>
      </c>
      <c r="C84" s="18"/>
      <c r="D84" s="18"/>
      <c r="E84" s="12" t="e">
        <f t="shared" si="5"/>
        <v>#DIV/0!</v>
      </c>
      <c r="F84" s="12">
        <f t="shared" si="4"/>
        <v>0</v>
      </c>
      <c r="G84" s="31"/>
    </row>
    <row r="85" spans="1:7" s="9" customFormat="1" ht="15" customHeight="1">
      <c r="A85" s="57">
        <v>1000</v>
      </c>
      <c r="B85" s="58" t="s">
        <v>112</v>
      </c>
      <c r="C85" s="39">
        <f>SUM(C86:C88)</f>
        <v>1194.77</v>
      </c>
      <c r="D85" s="39">
        <f>SUM(D86:D88)</f>
        <v>759.2</v>
      </c>
      <c r="E85" s="11">
        <f t="shared" si="5"/>
        <v>63.54361090419077</v>
      </c>
      <c r="F85" s="12">
        <f t="shared" si="4"/>
        <v>-435.56999999999994</v>
      </c>
      <c r="G85" s="31"/>
    </row>
    <row r="86" spans="1:7" s="9" customFormat="1" ht="14.25" customHeight="1">
      <c r="A86" s="59">
        <v>1003</v>
      </c>
      <c r="B86" s="60" t="s">
        <v>113</v>
      </c>
      <c r="C86" s="18">
        <v>1194.77</v>
      </c>
      <c r="D86" s="18">
        <v>759.2</v>
      </c>
      <c r="E86" s="12">
        <f t="shared" si="5"/>
        <v>63.54361090419077</v>
      </c>
      <c r="F86" s="12">
        <f t="shared" si="4"/>
        <v>-435.56999999999994</v>
      </c>
      <c r="G86" s="31"/>
    </row>
    <row r="87" spans="1:7" s="9" customFormat="1" ht="15" customHeight="1" hidden="1">
      <c r="A87" s="59">
        <v>1004</v>
      </c>
      <c r="B87" s="60" t="s">
        <v>114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115</v>
      </c>
      <c r="B88" s="17" t="s">
        <v>116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117</v>
      </c>
      <c r="B89" s="38" t="s">
        <v>118</v>
      </c>
      <c r="C89" s="39">
        <f>C90+C91+C92+C93+C94</f>
        <v>13</v>
      </c>
      <c r="D89" s="39">
        <f>D90+D91+D92+D93+D94</f>
        <v>8</v>
      </c>
      <c r="E89" s="11">
        <f>D89/C89*100</f>
        <v>61.53846153846154</v>
      </c>
      <c r="F89" s="11">
        <f t="shared" si="4"/>
        <v>-5</v>
      </c>
      <c r="G89" s="31"/>
    </row>
    <row r="90" spans="1:7" s="9" customFormat="1" ht="15.75" customHeight="1">
      <c r="A90" s="41" t="s">
        <v>119</v>
      </c>
      <c r="B90" s="62" t="s">
        <v>120</v>
      </c>
      <c r="C90" s="18">
        <v>13</v>
      </c>
      <c r="D90" s="18">
        <v>8</v>
      </c>
      <c r="E90" s="12">
        <f aca="true" t="shared" si="6" ref="E90:E100">D90/C90*100</f>
        <v>61.53846153846154</v>
      </c>
      <c r="F90" s="12">
        <f>D90-C90</f>
        <v>-5</v>
      </c>
      <c r="G90" s="31"/>
    </row>
    <row r="91" spans="1:7" s="9" customFormat="1" ht="15.75" customHeight="1" hidden="1">
      <c r="A91" s="41" t="s">
        <v>121</v>
      </c>
      <c r="B91" s="17" t="s">
        <v>122</v>
      </c>
      <c r="C91" s="18"/>
      <c r="D91" s="18"/>
      <c r="E91" s="11" t="e">
        <f t="shared" si="6"/>
        <v>#DIV/0!</v>
      </c>
      <c r="F91" s="12">
        <f aca="true" t="shared" si="7" ref="F91:F102">D91-C91</f>
        <v>0</v>
      </c>
      <c r="G91" s="31"/>
    </row>
    <row r="92" spans="1:7" s="9" customFormat="1" ht="15.75" customHeight="1" hidden="1">
      <c r="A92" s="41" t="s">
        <v>123</v>
      </c>
      <c r="B92" s="17" t="s">
        <v>124</v>
      </c>
      <c r="C92" s="18"/>
      <c r="D92" s="18"/>
      <c r="E92" s="11" t="e">
        <f t="shared" si="6"/>
        <v>#DIV/0!</v>
      </c>
      <c r="F92" s="12">
        <f t="shared" si="7"/>
        <v>0</v>
      </c>
      <c r="G92" s="31"/>
    </row>
    <row r="93" spans="1:7" s="9" customFormat="1" ht="31.5" customHeight="1" hidden="1">
      <c r="A93" s="41" t="s">
        <v>125</v>
      </c>
      <c r="B93" s="17" t="s">
        <v>126</v>
      </c>
      <c r="C93" s="18"/>
      <c r="D93" s="18"/>
      <c r="E93" s="11" t="e">
        <f t="shared" si="6"/>
        <v>#DIV/0!</v>
      </c>
      <c r="F93" s="12">
        <f t="shared" si="7"/>
        <v>0</v>
      </c>
      <c r="G93" s="31"/>
    </row>
    <row r="94" spans="1:7" s="9" customFormat="1" ht="15.75" customHeight="1" hidden="1">
      <c r="A94" s="41" t="s">
        <v>127</v>
      </c>
      <c r="B94" s="17" t="s">
        <v>128</v>
      </c>
      <c r="C94" s="18"/>
      <c r="D94" s="18"/>
      <c r="E94" s="11" t="e">
        <f t="shared" si="6"/>
        <v>#DIV/0!</v>
      </c>
      <c r="F94" s="12">
        <f t="shared" si="7"/>
        <v>0</v>
      </c>
      <c r="G94" s="31"/>
    </row>
    <row r="95" spans="1:7" s="9" customFormat="1" ht="15.75" customHeight="1" hidden="1">
      <c r="A95" s="37" t="s">
        <v>129</v>
      </c>
      <c r="B95" s="38" t="s">
        <v>130</v>
      </c>
      <c r="C95" s="39"/>
      <c r="D95" s="39"/>
      <c r="E95" s="11" t="e">
        <f t="shared" si="6"/>
        <v>#DIV/0!</v>
      </c>
      <c r="F95" s="12">
        <f t="shared" si="7"/>
        <v>0</v>
      </c>
      <c r="G95" s="31"/>
    </row>
    <row r="96" spans="1:7" s="9" customFormat="1" ht="15.75" customHeight="1" hidden="1">
      <c r="A96" s="40" t="s">
        <v>131</v>
      </c>
      <c r="B96" s="17" t="s">
        <v>132</v>
      </c>
      <c r="C96" s="18"/>
      <c r="D96" s="18"/>
      <c r="E96" s="11" t="e">
        <f t="shared" si="6"/>
        <v>#DIV/0!</v>
      </c>
      <c r="F96" s="12">
        <f t="shared" si="7"/>
        <v>0</v>
      </c>
      <c r="G96" s="31"/>
    </row>
    <row r="97" spans="1:7" s="9" customFormat="1" ht="31.5" customHeight="1" hidden="1">
      <c r="A97" s="37" t="s">
        <v>133</v>
      </c>
      <c r="B97" s="38" t="s">
        <v>134</v>
      </c>
      <c r="C97" s="39">
        <f>C98</f>
        <v>0</v>
      </c>
      <c r="D97" s="39">
        <f>D98</f>
        <v>0</v>
      </c>
      <c r="E97" s="11" t="e">
        <f t="shared" si="6"/>
        <v>#DIV/0!</v>
      </c>
      <c r="F97" s="12">
        <f t="shared" si="7"/>
        <v>0</v>
      </c>
      <c r="G97" s="31"/>
    </row>
    <row r="98" spans="1:7" s="9" customFormat="1" ht="31.5" customHeight="1" hidden="1">
      <c r="A98" s="40" t="s">
        <v>135</v>
      </c>
      <c r="B98" s="17" t="s">
        <v>136</v>
      </c>
      <c r="C98" s="18">
        <v>0</v>
      </c>
      <c r="D98" s="18">
        <v>0</v>
      </c>
      <c r="E98" s="11" t="e">
        <f t="shared" si="6"/>
        <v>#DIV/0!</v>
      </c>
      <c r="F98" s="12">
        <f t="shared" si="7"/>
        <v>0</v>
      </c>
      <c r="G98" s="31"/>
    </row>
    <row r="99" spans="1:6" s="9" customFormat="1" ht="15.75" customHeight="1">
      <c r="A99" s="63">
        <v>1400</v>
      </c>
      <c r="B99" s="58" t="s">
        <v>137</v>
      </c>
      <c r="C99" s="39">
        <f>C100</f>
        <v>46.55</v>
      </c>
      <c r="D99" s="39">
        <f>D100</f>
        <v>46.55</v>
      </c>
      <c r="E99" s="11">
        <f t="shared" si="6"/>
        <v>100</v>
      </c>
      <c r="F99" s="12">
        <f t="shared" si="7"/>
        <v>0</v>
      </c>
    </row>
    <row r="100" spans="1:6" s="9" customFormat="1" ht="15" customHeight="1">
      <c r="A100" s="59">
        <v>1403</v>
      </c>
      <c r="B100" s="60" t="s">
        <v>291</v>
      </c>
      <c r="C100" s="18">
        <v>46.55</v>
      </c>
      <c r="D100" s="18">
        <v>46.55</v>
      </c>
      <c r="E100" s="12">
        <f t="shared" si="6"/>
        <v>100</v>
      </c>
      <c r="F100" s="12">
        <f t="shared" si="7"/>
        <v>0</v>
      </c>
    </row>
    <row r="101" spans="1:6" s="9" customFormat="1" ht="0.75" customHeight="1" hidden="1">
      <c r="A101" s="64">
        <v>1104</v>
      </c>
      <c r="B101" s="60" t="s">
        <v>44</v>
      </c>
      <c r="C101" s="18"/>
      <c r="D101" s="18"/>
      <c r="E101" s="12" t="e">
        <f t="shared" si="5"/>
        <v>#DIV/0!</v>
      </c>
      <c r="F101" s="12">
        <f t="shared" si="7"/>
        <v>0</v>
      </c>
    </row>
    <row r="102" spans="1:6" s="9" customFormat="1" ht="15.75" customHeight="1" hidden="1">
      <c r="A102" s="64">
        <v>1102</v>
      </c>
      <c r="B102" s="60" t="s">
        <v>138</v>
      </c>
      <c r="C102" s="18"/>
      <c r="D102" s="18"/>
      <c r="E102" s="12" t="e">
        <f t="shared" si="5"/>
        <v>#DIV/0!</v>
      </c>
      <c r="F102" s="12">
        <f t="shared" si="7"/>
        <v>0</v>
      </c>
    </row>
    <row r="103" spans="1:6" s="9" customFormat="1" ht="15.75" customHeight="1">
      <c r="A103" s="64"/>
      <c r="B103" s="65" t="s">
        <v>139</v>
      </c>
      <c r="C103" s="39">
        <f>C52+C56+C58+C62+C66+C77+C85+C89+C97+C99</f>
        <v>4848.808</v>
      </c>
      <c r="D103" s="39">
        <f>SUM(D52,D56,D58,D62,D66,D70,D72,D77,D79,D85,D89,D99)</f>
        <v>3853.6528500000004</v>
      </c>
      <c r="E103" s="11">
        <f t="shared" si="5"/>
        <v>79.4762929363258</v>
      </c>
      <c r="F103" s="11">
        <f t="shared" si="4"/>
        <v>-995.1551499999996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140</v>
      </c>
      <c r="B105" s="66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6"/>
  <sheetViews>
    <sheetView view="pageBreakPreview" zoomScale="60" zoomScalePageLayoutView="0" workbookViewId="0" topLeftCell="A1">
      <selection activeCell="C103" sqref="C103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87" t="s">
        <v>316</v>
      </c>
      <c r="B1" s="287"/>
      <c r="C1" s="287"/>
      <c r="D1" s="287"/>
      <c r="E1" s="287"/>
      <c r="F1" s="287"/>
      <c r="G1" s="1"/>
    </row>
    <row r="2" spans="1:7" ht="18" customHeight="1">
      <c r="A2" s="287"/>
      <c r="B2" s="287"/>
      <c r="C2" s="287"/>
      <c r="D2" s="287"/>
      <c r="E2" s="287"/>
      <c r="F2" s="287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315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339.4</v>
      </c>
      <c r="D5" s="11">
        <f>SUM(D6,D8,D10,D13,D15)</f>
        <v>268.48019</v>
      </c>
      <c r="E5" s="12">
        <f aca="true" t="shared" si="0" ref="E5:E35">D5/C5*100</f>
        <v>79.10435769004125</v>
      </c>
      <c r="F5" s="12">
        <f aca="true" t="shared" si="1" ref="F5:F36">D5-C5</f>
        <v>-70.91980999999998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108.6</v>
      </c>
      <c r="D6" s="11">
        <f>SUM(D7)</f>
        <v>100.29078</v>
      </c>
      <c r="E6" s="12">
        <f t="shared" si="0"/>
        <v>92.34878453038674</v>
      </c>
      <c r="F6" s="12">
        <f t="shared" si="1"/>
        <v>-8.309219999999996</v>
      </c>
      <c r="G6" s="1"/>
    </row>
    <row r="7" spans="1:7" s="9" customFormat="1" ht="15.75" customHeight="1">
      <c r="A7" s="13">
        <v>1010200001</v>
      </c>
      <c r="B7" s="14" t="s">
        <v>7</v>
      </c>
      <c r="C7" s="15">
        <v>108.6</v>
      </c>
      <c r="D7" s="15">
        <v>100.29078</v>
      </c>
      <c r="E7" s="12">
        <f t="shared" si="0"/>
        <v>92.34878453038674</v>
      </c>
      <c r="F7" s="12">
        <f t="shared" si="1"/>
        <v>-8.309219999999996</v>
      </c>
      <c r="G7" s="1"/>
    </row>
    <row r="8" spans="1:7" s="9" customFormat="1" ht="14.25" customHeight="1">
      <c r="A8" s="10">
        <v>1050000000</v>
      </c>
      <c r="B8" s="10" t="s">
        <v>8</v>
      </c>
      <c r="C8" s="11">
        <f>SUM(C9)</f>
        <v>0</v>
      </c>
      <c r="D8" s="11">
        <f>SUM(D9)</f>
        <v>1.49116</v>
      </c>
      <c r="E8" s="12"/>
      <c r="F8" s="12">
        <f t="shared" si="1"/>
        <v>1.49116</v>
      </c>
      <c r="G8" s="1"/>
    </row>
    <row r="9" spans="1:7" s="9" customFormat="1" ht="15.75" customHeight="1">
      <c r="A9" s="13">
        <v>1050300001</v>
      </c>
      <c r="B9" s="13" t="s">
        <v>9</v>
      </c>
      <c r="C9" s="12">
        <v>0</v>
      </c>
      <c r="D9" s="12">
        <v>1.49116</v>
      </c>
      <c r="E9" s="12"/>
      <c r="F9" s="12">
        <f t="shared" si="1"/>
        <v>1.49116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219.1</v>
      </c>
      <c r="D10" s="11">
        <f>SUM(D11:D12)</f>
        <v>146.58825</v>
      </c>
      <c r="E10" s="12">
        <f t="shared" si="0"/>
        <v>66.90472387037883</v>
      </c>
      <c r="F10" s="12">
        <f t="shared" si="1"/>
        <v>-72.51175</v>
      </c>
      <c r="G10" s="1"/>
    </row>
    <row r="11" spans="1:7" s="9" customFormat="1" ht="16.5" customHeight="1">
      <c r="A11" s="13">
        <v>1060600000</v>
      </c>
      <c r="B11" s="13" t="s">
        <v>11</v>
      </c>
      <c r="C11" s="12">
        <v>189</v>
      </c>
      <c r="D11" s="12">
        <v>142.41806</v>
      </c>
      <c r="E11" s="12">
        <f t="shared" si="0"/>
        <v>75.35347089947089</v>
      </c>
      <c r="F11" s="12">
        <f t="shared" si="1"/>
        <v>-46.58194</v>
      </c>
      <c r="G11" s="1"/>
    </row>
    <row r="12" spans="1:7" s="9" customFormat="1" ht="16.5" customHeight="1">
      <c r="A12" s="16">
        <v>1060103010</v>
      </c>
      <c r="B12" s="17" t="s">
        <v>12</v>
      </c>
      <c r="C12" s="18">
        <v>30.1</v>
      </c>
      <c r="D12" s="18">
        <v>4.17019</v>
      </c>
      <c r="E12" s="12">
        <f t="shared" si="0"/>
        <v>13.854451827242523</v>
      </c>
      <c r="F12" s="12">
        <f t="shared" si="1"/>
        <v>-25.929810000000003</v>
      </c>
      <c r="G12" s="1"/>
    </row>
    <row r="13" spans="1:7" s="9" customFormat="1" ht="15" customHeight="1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7.25" customHeight="1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11.7</v>
      </c>
      <c r="D15" s="11">
        <f>SUM(D16:D19)</f>
        <v>20.11</v>
      </c>
      <c r="E15" s="12">
        <f t="shared" si="0"/>
        <v>171.8803418803419</v>
      </c>
      <c r="F15" s="12">
        <f t="shared" si="1"/>
        <v>8.41</v>
      </c>
      <c r="G15" s="1"/>
    </row>
    <row r="16" spans="1:7" s="9" customFormat="1" ht="16.5" customHeight="1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0" customHeight="1">
      <c r="A17" s="13">
        <v>1080400001</v>
      </c>
      <c r="B17" s="14" t="s">
        <v>17</v>
      </c>
      <c r="C17" s="12">
        <v>11.7</v>
      </c>
      <c r="D17" s="12">
        <v>20.11</v>
      </c>
      <c r="E17" s="12">
        <f t="shared" si="0"/>
        <v>171.8803418803419</v>
      </c>
      <c r="F17" s="12">
        <f t="shared" si="1"/>
        <v>8.41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6.5" customHeight="1" hidden="1">
      <c r="A19" s="13">
        <v>1090000000</v>
      </c>
      <c r="B19" s="14" t="s">
        <v>19</v>
      </c>
      <c r="C19" s="12"/>
      <c r="D19" s="12">
        <v>0</v>
      </c>
      <c r="E19" s="12" t="e">
        <f t="shared" si="0"/>
        <v>#DIV/0!</v>
      </c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76</v>
      </c>
      <c r="D20" s="11">
        <f>SUM(D21:D36)</f>
        <v>115.13551000000001</v>
      </c>
      <c r="E20" s="12">
        <f t="shared" si="0"/>
        <v>151.49409210526318</v>
      </c>
      <c r="F20" s="12">
        <f t="shared" si="1"/>
        <v>39.13551000000001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45</v>
      </c>
      <c r="D21" s="12">
        <v>98.26778</v>
      </c>
      <c r="E21" s="12">
        <f t="shared" si="0"/>
        <v>218.37284444444447</v>
      </c>
      <c r="F21" s="12">
        <f t="shared" si="1"/>
        <v>53.26778</v>
      </c>
      <c r="G21" s="1"/>
    </row>
    <row r="22" spans="1:7" s="9" customFormat="1" ht="15.75" customHeight="1">
      <c r="A22" s="13">
        <v>1110503505</v>
      </c>
      <c r="B22" s="13" t="s">
        <v>22</v>
      </c>
      <c r="C22" s="12">
        <v>0</v>
      </c>
      <c r="D22" s="12">
        <v>3.8875</v>
      </c>
      <c r="E22" s="12"/>
      <c r="F22" s="12">
        <f t="shared" si="1"/>
        <v>3.8875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5" customHeight="1">
      <c r="A25" s="13">
        <v>1140601410</v>
      </c>
      <c r="B25" s="14" t="s">
        <v>25</v>
      </c>
      <c r="C25" s="12">
        <v>30</v>
      </c>
      <c r="D25" s="12">
        <v>0</v>
      </c>
      <c r="E25" s="12">
        <f t="shared" si="0"/>
        <v>0</v>
      </c>
      <c r="F25" s="12">
        <f t="shared" si="1"/>
        <v>-30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>
        <v>12.98023</v>
      </c>
      <c r="E34" s="12">
        <f t="shared" si="0"/>
        <v>1298.0230000000001</v>
      </c>
      <c r="F34" s="12">
        <f t="shared" si="1"/>
        <v>11.98023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/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415.4</v>
      </c>
      <c r="D38" s="11">
        <f>SUM(D20,D5)</f>
        <v>383.6157</v>
      </c>
      <c r="E38" s="12">
        <f aca="true" t="shared" si="2" ref="E38:E47">D38/C38*100</f>
        <v>92.34850746268657</v>
      </c>
      <c r="F38" s="12">
        <f aca="true" t="shared" si="3" ref="F38:F47">D38-C38</f>
        <v>-31.784299999999973</v>
      </c>
      <c r="G38" s="1"/>
    </row>
    <row r="39" spans="1:7" s="9" customFormat="1" ht="15.75">
      <c r="A39" s="10"/>
      <c r="B39" s="10" t="s">
        <v>39</v>
      </c>
      <c r="C39" s="11">
        <f>SUM(C40:C44)</f>
        <v>1981.874</v>
      </c>
      <c r="D39" s="11">
        <f>SUM(D40:D44)</f>
        <v>1811.3410000000001</v>
      </c>
      <c r="E39" s="12">
        <f t="shared" si="2"/>
        <v>91.39536620390601</v>
      </c>
      <c r="F39" s="12">
        <f t="shared" si="3"/>
        <v>-170.5329999999999</v>
      </c>
      <c r="G39" s="1"/>
    </row>
    <row r="40" spans="1:8" s="9" customFormat="1" ht="14.25" customHeight="1">
      <c r="A40" s="13">
        <v>2020100000</v>
      </c>
      <c r="B40" s="13" t="s">
        <v>40</v>
      </c>
      <c r="C40" s="12">
        <v>1760.9</v>
      </c>
      <c r="D40" s="12">
        <v>1666.89</v>
      </c>
      <c r="E40" s="12">
        <f t="shared" si="2"/>
        <v>94.66125276847067</v>
      </c>
      <c r="F40" s="12">
        <f t="shared" si="3"/>
        <v>-94.00999999999999</v>
      </c>
      <c r="G40" s="1"/>
      <c r="H40" s="21"/>
    </row>
    <row r="41" spans="1:7" s="9" customFormat="1" ht="15.75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166.3</v>
      </c>
      <c r="D42" s="12">
        <v>89.8</v>
      </c>
      <c r="E42" s="12">
        <f t="shared" si="2"/>
        <v>53.99879735417918</v>
      </c>
      <c r="F42" s="12">
        <f t="shared" si="3"/>
        <v>-76.50000000000001</v>
      </c>
      <c r="G42" s="1"/>
    </row>
    <row r="43" spans="1:7" s="9" customFormat="1" ht="14.25" customHeight="1">
      <c r="A43" s="13">
        <v>2020300000</v>
      </c>
      <c r="B43" s="13" t="s">
        <v>43</v>
      </c>
      <c r="C43" s="12">
        <v>54.674</v>
      </c>
      <c r="D43" s="12">
        <v>54.651</v>
      </c>
      <c r="E43" s="12">
        <f t="shared" si="2"/>
        <v>99.9579324724732</v>
      </c>
      <c r="F43" s="12">
        <f t="shared" si="3"/>
        <v>-0.022999999999996135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/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2397.274</v>
      </c>
      <c r="D46" s="11">
        <f>SUM(D39,D38)</f>
        <v>2194.9567</v>
      </c>
      <c r="E46" s="12">
        <f t="shared" si="2"/>
        <v>91.5605266648702</v>
      </c>
      <c r="F46" s="12">
        <f t="shared" si="3"/>
        <v>-202.3172999999997</v>
      </c>
      <c r="G46" s="1"/>
    </row>
    <row r="47" spans="1:7" s="9" customFormat="1" ht="15.75">
      <c r="A47" s="10"/>
      <c r="B47" s="22" t="s">
        <v>47</v>
      </c>
      <c r="C47" s="11">
        <f>C103-C46</f>
        <v>668.7019999999998</v>
      </c>
      <c r="D47" s="11">
        <f>D103-D46</f>
        <v>-284.98189000000025</v>
      </c>
      <c r="E47" s="12">
        <f t="shared" si="2"/>
        <v>-42.61717327000672</v>
      </c>
      <c r="F47" s="12">
        <f t="shared" si="3"/>
        <v>-953.68389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315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779.40275</v>
      </c>
      <c r="D52" s="39">
        <f>SUM(D53:D55)</f>
        <v>631.67506</v>
      </c>
      <c r="E52" s="11">
        <f>D52/C52*100</f>
        <v>81.04603941928612</v>
      </c>
      <c r="F52" s="11">
        <f>D52-C52</f>
        <v>-147.72768999999994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770.804</v>
      </c>
      <c r="D53" s="18">
        <v>631.67506</v>
      </c>
      <c r="E53" s="12">
        <f>D53/C53*100</f>
        <v>81.950153346376</v>
      </c>
      <c r="F53" s="12">
        <f>D53-C53</f>
        <v>-139.12893999999994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5.75">
      <c r="A55" s="40" t="s">
        <v>161</v>
      </c>
      <c r="B55" s="17" t="s">
        <v>55</v>
      </c>
      <c r="C55" s="18">
        <v>8.59875</v>
      </c>
      <c r="D55" s="18">
        <v>0</v>
      </c>
      <c r="E55" s="12"/>
      <c r="F55" s="12"/>
      <c r="G55" s="31"/>
    </row>
    <row r="56" spans="1:7" s="9" customFormat="1" ht="15.75">
      <c r="A56" s="37" t="s">
        <v>56</v>
      </c>
      <c r="B56" s="38" t="s">
        <v>57</v>
      </c>
      <c r="C56" s="39">
        <f>C57</f>
        <v>54.59</v>
      </c>
      <c r="D56" s="39">
        <f>D57</f>
        <v>45.60376</v>
      </c>
      <c r="E56" s="11">
        <f>D56/C56*100</f>
        <v>83.53867008609636</v>
      </c>
      <c r="F56" s="11">
        <f aca="true" t="shared" si="4" ref="F56:F103">D56-C56</f>
        <v>-8.986240000000002</v>
      </c>
      <c r="G56" s="31"/>
    </row>
    <row r="57" spans="1:6" s="9" customFormat="1" ht="15.75">
      <c r="A57" s="41" t="s">
        <v>58</v>
      </c>
      <c r="B57" s="17" t="s">
        <v>59</v>
      </c>
      <c r="C57" s="18">
        <v>54.59</v>
      </c>
      <c r="D57" s="18">
        <v>45.60376</v>
      </c>
      <c r="E57" s="12">
        <f>D57/C57*100</f>
        <v>83.53867008609636</v>
      </c>
      <c r="F57" s="12">
        <f t="shared" si="4"/>
        <v>-8.986240000000002</v>
      </c>
    </row>
    <row r="58" spans="1:7" s="46" customFormat="1" ht="15" customHeight="1">
      <c r="A58" s="42" t="s">
        <v>60</v>
      </c>
      <c r="B58" s="43" t="s">
        <v>61</v>
      </c>
      <c r="C58" s="44">
        <f>C60+C61</f>
        <v>22.401249999999997</v>
      </c>
      <c r="D58" s="44">
        <f>SUM(D59:D61)</f>
        <v>15.90625</v>
      </c>
      <c r="E58" s="11">
        <f>D58/C58*100</f>
        <v>71.00608224987445</v>
      </c>
      <c r="F58" s="11">
        <f t="shared" si="4"/>
        <v>-6.494999999999997</v>
      </c>
      <c r="G58" s="45"/>
    </row>
    <row r="59" spans="1:7" s="46" customFormat="1" ht="15.75" hidden="1">
      <c r="A59" s="47" t="s">
        <v>62</v>
      </c>
      <c r="B59" s="48" t="s">
        <v>63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15" customHeight="1">
      <c r="A60" s="47" t="s">
        <v>162</v>
      </c>
      <c r="B60" s="48" t="s">
        <v>272</v>
      </c>
      <c r="C60" s="49">
        <v>12.40125</v>
      </c>
      <c r="D60" s="49">
        <v>10.57125</v>
      </c>
      <c r="E60" s="12"/>
      <c r="F60" s="12">
        <f t="shared" si="4"/>
        <v>-1.83</v>
      </c>
      <c r="G60" s="45"/>
    </row>
    <row r="61" spans="1:7" s="46" customFormat="1" ht="17.25" customHeight="1">
      <c r="A61" s="47" t="s">
        <v>64</v>
      </c>
      <c r="B61" s="48" t="s">
        <v>65</v>
      </c>
      <c r="C61" s="49">
        <v>10</v>
      </c>
      <c r="D61" s="49">
        <v>5.335</v>
      </c>
      <c r="E61" s="12">
        <f aca="true" t="shared" si="5" ref="E61:E66">D61/C61*100</f>
        <v>53.349999999999994</v>
      </c>
      <c r="F61" s="12">
        <f t="shared" si="4"/>
        <v>-4.665</v>
      </c>
      <c r="G61" s="45"/>
    </row>
    <row r="62" spans="1:7" s="9" customFormat="1" ht="16.5" customHeight="1">
      <c r="A62" s="37" t="s">
        <v>66</v>
      </c>
      <c r="B62" s="38" t="s">
        <v>67</v>
      </c>
      <c r="C62" s="39">
        <f>C63+C64+C65</f>
        <v>195.742</v>
      </c>
      <c r="D62" s="39">
        <f>D63+D64+D65</f>
        <v>23.18125</v>
      </c>
      <c r="E62" s="12">
        <f t="shared" si="5"/>
        <v>11.842757302980454</v>
      </c>
      <c r="F62" s="12">
        <f t="shared" si="4"/>
        <v>-172.56074999999998</v>
      </c>
      <c r="G62" s="31"/>
    </row>
    <row r="63" spans="1:7" s="9" customFormat="1" ht="17.25" customHeight="1" hidden="1">
      <c r="A63" s="40" t="s">
        <v>68</v>
      </c>
      <c r="B63" s="17" t="s">
        <v>69</v>
      </c>
      <c r="C63" s="18"/>
      <c r="D63" s="18"/>
      <c r="E63" s="12"/>
      <c r="F63" s="12">
        <f t="shared" si="4"/>
        <v>0</v>
      </c>
      <c r="G63" s="31"/>
    </row>
    <row r="64" spans="1:7" s="9" customFormat="1" ht="17.25" customHeight="1" hidden="1">
      <c r="A64" s="40" t="s">
        <v>70</v>
      </c>
      <c r="B64" s="50" t="s">
        <v>71</v>
      </c>
      <c r="C64" s="18"/>
      <c r="D64" s="18"/>
      <c r="E64" s="12"/>
      <c r="F64" s="12">
        <f t="shared" si="4"/>
        <v>0</v>
      </c>
      <c r="G64" s="31"/>
    </row>
    <row r="65" spans="1:7" s="9" customFormat="1" ht="17.25" customHeight="1">
      <c r="A65" s="47" t="s">
        <v>72</v>
      </c>
      <c r="B65" s="48" t="s">
        <v>73</v>
      </c>
      <c r="C65" s="18">
        <v>195.742</v>
      </c>
      <c r="D65" s="18">
        <v>23.18125</v>
      </c>
      <c r="E65" s="12">
        <f t="shared" si="5"/>
        <v>11.842757302980454</v>
      </c>
      <c r="F65" s="12">
        <f t="shared" si="4"/>
        <v>-172.56074999999998</v>
      </c>
      <c r="G65" s="31"/>
    </row>
    <row r="66" spans="1:7" s="9" customFormat="1" ht="16.5" customHeight="1">
      <c r="A66" s="37" t="s">
        <v>74</v>
      </c>
      <c r="B66" s="38" t="s">
        <v>75</v>
      </c>
      <c r="C66" s="39">
        <f>C68+C69</f>
        <v>689.06</v>
      </c>
      <c r="D66" s="39">
        <f>D68+D69</f>
        <v>426.6862</v>
      </c>
      <c r="E66" s="11">
        <f t="shared" si="5"/>
        <v>61.92293849592198</v>
      </c>
      <c r="F66" s="11">
        <f t="shared" si="4"/>
        <v>-262.37379999999996</v>
      </c>
      <c r="G66" s="31"/>
    </row>
    <row r="67" spans="1:7" s="9" customFormat="1" ht="17.25" customHeight="1" hidden="1">
      <c r="A67" s="40" t="s">
        <v>76</v>
      </c>
      <c r="B67" s="17" t="s">
        <v>77</v>
      </c>
      <c r="C67" s="18"/>
      <c r="D67" s="18"/>
      <c r="E67" s="12"/>
      <c r="F67" s="12">
        <f t="shared" si="4"/>
        <v>0</v>
      </c>
      <c r="G67" s="31"/>
    </row>
    <row r="68" spans="1:7" s="52" customFormat="1" ht="17.25" customHeight="1" hidden="1">
      <c r="A68" s="40" t="s">
        <v>78</v>
      </c>
      <c r="B68" s="51" t="s">
        <v>79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80</v>
      </c>
      <c r="B69" s="17" t="s">
        <v>81</v>
      </c>
      <c r="C69" s="18">
        <v>689.06</v>
      </c>
      <c r="D69" s="18">
        <v>426.6862</v>
      </c>
      <c r="E69" s="12">
        <f>D69/C69*100</f>
        <v>61.92293849592198</v>
      </c>
      <c r="F69" s="12">
        <f t="shared" si="4"/>
        <v>-262.37379999999996</v>
      </c>
      <c r="G69" s="53"/>
    </row>
    <row r="70" spans="1:7" s="52" customFormat="1" ht="17.2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88</v>
      </c>
      <c r="B73" s="50" t="s">
        <v>89</v>
      </c>
      <c r="C73" s="18"/>
      <c r="D73" s="18"/>
      <c r="E73" s="12" t="e">
        <f aca="true" t="shared" si="6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90</v>
      </c>
      <c r="B74" s="50" t="s">
        <v>91</v>
      </c>
      <c r="C74" s="18"/>
      <c r="D74" s="18"/>
      <c r="E74" s="12" t="e">
        <f t="shared" si="6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92</v>
      </c>
      <c r="B75" s="50" t="s">
        <v>93</v>
      </c>
      <c r="C75" s="18"/>
      <c r="D75" s="18"/>
      <c r="E75" s="12" t="e">
        <f t="shared" si="6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94</v>
      </c>
      <c r="B76" s="50" t="s">
        <v>95</v>
      </c>
      <c r="C76" s="18"/>
      <c r="D76" s="18"/>
      <c r="E76" s="12" t="e">
        <f t="shared" si="6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96</v>
      </c>
      <c r="B77" s="38" t="s">
        <v>97</v>
      </c>
      <c r="C77" s="39">
        <f>SUM(C78:C78)</f>
        <v>1184.28</v>
      </c>
      <c r="D77" s="39">
        <f>SUM(D78:D78)</f>
        <v>665.35029</v>
      </c>
      <c r="E77" s="11">
        <f t="shared" si="6"/>
        <v>56.181839598743544</v>
      </c>
      <c r="F77" s="11">
        <f t="shared" si="4"/>
        <v>-518.92971</v>
      </c>
      <c r="G77" s="31"/>
    </row>
    <row r="78" spans="1:7" s="9" customFormat="1" ht="17.25" customHeight="1">
      <c r="A78" s="40" t="s">
        <v>98</v>
      </c>
      <c r="B78" s="17" t="s">
        <v>99</v>
      </c>
      <c r="C78" s="18">
        <v>1184.28</v>
      </c>
      <c r="D78" s="18">
        <v>665.35029</v>
      </c>
      <c r="E78" s="12">
        <f t="shared" si="6"/>
        <v>56.181839598743544</v>
      </c>
      <c r="F78" s="12">
        <f t="shared" si="4"/>
        <v>-518.92971</v>
      </c>
      <c r="G78" s="31"/>
    </row>
    <row r="79" spans="1:7" s="9" customFormat="1" ht="17.25" customHeight="1" hidden="1">
      <c r="A79" s="37" t="s">
        <v>100</v>
      </c>
      <c r="B79" s="38" t="s">
        <v>267</v>
      </c>
      <c r="C79" s="39">
        <f>SUM(C80:C84)</f>
        <v>0</v>
      </c>
      <c r="D79" s="39">
        <f>SUM(D80:D84)</f>
        <v>0</v>
      </c>
      <c r="E79" s="12" t="e">
        <f t="shared" si="6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102</v>
      </c>
      <c r="B80" s="17" t="s">
        <v>103</v>
      </c>
      <c r="C80" s="18"/>
      <c r="D80" s="18"/>
      <c r="E80" s="12" t="e">
        <f t="shared" si="6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104</v>
      </c>
      <c r="B81" s="17" t="s">
        <v>105</v>
      </c>
      <c r="C81" s="18"/>
      <c r="D81" s="18"/>
      <c r="E81" s="12" t="e">
        <f t="shared" si="6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106</v>
      </c>
      <c r="B82" s="17" t="s">
        <v>107</v>
      </c>
      <c r="C82" s="18"/>
      <c r="D82" s="18"/>
      <c r="E82" s="12" t="e">
        <f t="shared" si="6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108</v>
      </c>
      <c r="B83" s="56" t="s">
        <v>109</v>
      </c>
      <c r="C83" s="18"/>
      <c r="D83" s="18"/>
      <c r="E83" s="12" t="e">
        <f t="shared" si="6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110</v>
      </c>
      <c r="B84" s="17" t="s">
        <v>111</v>
      </c>
      <c r="C84" s="18"/>
      <c r="D84" s="18"/>
      <c r="E84" s="12" t="e">
        <f t="shared" si="6"/>
        <v>#DIV/0!</v>
      </c>
      <c r="F84" s="12">
        <f t="shared" si="4"/>
        <v>0</v>
      </c>
      <c r="G84" s="31"/>
    </row>
    <row r="85" spans="1:7" s="9" customFormat="1" ht="15" customHeight="1" hidden="1">
      <c r="A85" s="57">
        <v>1000</v>
      </c>
      <c r="B85" s="58" t="s">
        <v>112</v>
      </c>
      <c r="C85" s="39">
        <f>SUM(C86:C88)</f>
        <v>0</v>
      </c>
      <c r="D85" s="39">
        <f>SUM(D86:D88)</f>
        <v>0</v>
      </c>
      <c r="E85" s="11" t="e">
        <f t="shared" si="6"/>
        <v>#DIV/0!</v>
      </c>
      <c r="F85" s="12">
        <f t="shared" si="4"/>
        <v>0</v>
      </c>
      <c r="G85" s="31"/>
    </row>
    <row r="86" spans="1:7" s="9" customFormat="1" ht="14.25" customHeight="1" hidden="1">
      <c r="A86" s="59">
        <v>1003</v>
      </c>
      <c r="B86" s="60" t="s">
        <v>113</v>
      </c>
      <c r="C86" s="18">
        <v>0</v>
      </c>
      <c r="D86" s="18">
        <v>0</v>
      </c>
      <c r="E86" s="12" t="e">
        <f t="shared" si="6"/>
        <v>#DIV/0!</v>
      </c>
      <c r="F86" s="12">
        <f t="shared" si="4"/>
        <v>0</v>
      </c>
      <c r="G86" s="31"/>
    </row>
    <row r="87" spans="1:7" s="9" customFormat="1" ht="15" customHeight="1" hidden="1">
      <c r="A87" s="59">
        <v>1004</v>
      </c>
      <c r="B87" s="60" t="s">
        <v>114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115</v>
      </c>
      <c r="B88" s="17" t="s">
        <v>116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117</v>
      </c>
      <c r="B89" s="38" t="s">
        <v>118</v>
      </c>
      <c r="C89" s="39">
        <f>C90+C91+C92+C93+C94</f>
        <v>9</v>
      </c>
      <c r="D89" s="39">
        <f>D90+D91+D92+D93+D94</f>
        <v>2.947</v>
      </c>
      <c r="E89" s="11">
        <f>D89/C89*100</f>
        <v>32.74444444444444</v>
      </c>
      <c r="F89" s="12">
        <f t="shared" si="4"/>
        <v>-6.053</v>
      </c>
      <c r="G89" s="31"/>
    </row>
    <row r="90" spans="1:7" s="9" customFormat="1" ht="15.75" customHeight="1">
      <c r="A90" s="41" t="s">
        <v>119</v>
      </c>
      <c r="B90" s="62" t="s">
        <v>120</v>
      </c>
      <c r="C90" s="18">
        <v>9</v>
      </c>
      <c r="D90" s="18">
        <v>2.947</v>
      </c>
      <c r="E90" s="11">
        <f aca="true" t="shared" si="7" ref="E90:E102">D90/C90*100</f>
        <v>32.74444444444444</v>
      </c>
      <c r="F90" s="12">
        <f>D90-C90</f>
        <v>-6.053</v>
      </c>
      <c r="G90" s="31"/>
    </row>
    <row r="91" spans="1:7" s="9" customFormat="1" ht="15.75" customHeight="1" hidden="1">
      <c r="A91" s="41" t="s">
        <v>121</v>
      </c>
      <c r="B91" s="17" t="s">
        <v>122</v>
      </c>
      <c r="C91" s="18"/>
      <c r="D91" s="18"/>
      <c r="E91" s="11" t="e">
        <f t="shared" si="7"/>
        <v>#DIV/0!</v>
      </c>
      <c r="F91" s="12">
        <f aca="true" t="shared" si="8" ref="F91:F102">D91-C91</f>
        <v>0</v>
      </c>
      <c r="G91" s="31"/>
    </row>
    <row r="92" spans="1:7" s="9" customFormat="1" ht="15.75" customHeight="1" hidden="1">
      <c r="A92" s="41" t="s">
        <v>123</v>
      </c>
      <c r="B92" s="17" t="s">
        <v>124</v>
      </c>
      <c r="C92" s="18"/>
      <c r="D92" s="18"/>
      <c r="E92" s="11" t="e">
        <f t="shared" si="7"/>
        <v>#DIV/0!</v>
      </c>
      <c r="F92" s="12">
        <f t="shared" si="8"/>
        <v>0</v>
      </c>
      <c r="G92" s="31"/>
    </row>
    <row r="93" spans="1:7" s="9" customFormat="1" ht="31.5" customHeight="1" hidden="1">
      <c r="A93" s="41" t="s">
        <v>125</v>
      </c>
      <c r="B93" s="17" t="s">
        <v>126</v>
      </c>
      <c r="C93" s="18"/>
      <c r="D93" s="18"/>
      <c r="E93" s="11" t="e">
        <f t="shared" si="7"/>
        <v>#DIV/0!</v>
      </c>
      <c r="F93" s="12">
        <f t="shared" si="8"/>
        <v>0</v>
      </c>
      <c r="G93" s="31"/>
    </row>
    <row r="94" spans="1:7" s="9" customFormat="1" ht="15.75" customHeight="1" hidden="1">
      <c r="A94" s="41" t="s">
        <v>127</v>
      </c>
      <c r="B94" s="17" t="s">
        <v>128</v>
      </c>
      <c r="C94" s="18"/>
      <c r="D94" s="18"/>
      <c r="E94" s="11" t="e">
        <f t="shared" si="7"/>
        <v>#DIV/0!</v>
      </c>
      <c r="F94" s="12">
        <f t="shared" si="8"/>
        <v>0</v>
      </c>
      <c r="G94" s="31"/>
    </row>
    <row r="95" spans="1:7" s="9" customFormat="1" ht="15.75" customHeight="1" hidden="1">
      <c r="A95" s="37" t="s">
        <v>129</v>
      </c>
      <c r="B95" s="38" t="s">
        <v>130</v>
      </c>
      <c r="C95" s="39"/>
      <c r="D95" s="39"/>
      <c r="E95" s="11" t="e">
        <f t="shared" si="7"/>
        <v>#DIV/0!</v>
      </c>
      <c r="F95" s="12">
        <f t="shared" si="8"/>
        <v>0</v>
      </c>
      <c r="G95" s="31"/>
    </row>
    <row r="96" spans="1:7" s="9" customFormat="1" ht="15.75" customHeight="1" hidden="1">
      <c r="A96" s="40" t="s">
        <v>131</v>
      </c>
      <c r="B96" s="17" t="s">
        <v>132</v>
      </c>
      <c r="C96" s="18"/>
      <c r="D96" s="18"/>
      <c r="E96" s="11" t="e">
        <f t="shared" si="7"/>
        <v>#DIV/0!</v>
      </c>
      <c r="F96" s="12">
        <f t="shared" si="8"/>
        <v>0</v>
      </c>
      <c r="G96" s="31"/>
    </row>
    <row r="97" spans="1:7" s="9" customFormat="1" ht="31.5" customHeight="1" hidden="1">
      <c r="A97" s="37" t="s">
        <v>133</v>
      </c>
      <c r="B97" s="38" t="s">
        <v>134</v>
      </c>
      <c r="C97" s="39">
        <f>C98</f>
        <v>0</v>
      </c>
      <c r="D97" s="39">
        <f>D98</f>
        <v>0</v>
      </c>
      <c r="E97" s="11" t="e">
        <f t="shared" si="7"/>
        <v>#DIV/0!</v>
      </c>
      <c r="F97" s="12">
        <f t="shared" si="8"/>
        <v>0</v>
      </c>
      <c r="G97" s="31"/>
    </row>
    <row r="98" spans="1:7" s="9" customFormat="1" ht="31.5" customHeight="1" hidden="1">
      <c r="A98" s="40" t="s">
        <v>135</v>
      </c>
      <c r="B98" s="17" t="s">
        <v>136</v>
      </c>
      <c r="C98" s="18">
        <v>0</v>
      </c>
      <c r="D98" s="18">
        <v>0</v>
      </c>
      <c r="E98" s="11" t="e">
        <f t="shared" si="7"/>
        <v>#DIV/0!</v>
      </c>
      <c r="F98" s="12">
        <f t="shared" si="8"/>
        <v>0</v>
      </c>
      <c r="G98" s="31"/>
    </row>
    <row r="99" spans="1:6" s="9" customFormat="1" ht="15.75" customHeight="1">
      <c r="A99" s="63">
        <v>1400</v>
      </c>
      <c r="B99" s="58" t="s">
        <v>137</v>
      </c>
      <c r="C99" s="39">
        <f>C100</f>
        <v>131.5</v>
      </c>
      <c r="D99" s="39">
        <f>D100</f>
        <v>98.625</v>
      </c>
      <c r="E99" s="11">
        <f t="shared" si="7"/>
        <v>75</v>
      </c>
      <c r="F99" s="11">
        <f t="shared" si="8"/>
        <v>-32.875</v>
      </c>
    </row>
    <row r="100" spans="1:6" s="9" customFormat="1" ht="15.75" customHeight="1">
      <c r="A100" s="59">
        <v>1403</v>
      </c>
      <c r="B100" s="60" t="s">
        <v>291</v>
      </c>
      <c r="C100" s="18">
        <v>131.5</v>
      </c>
      <c r="D100" s="18">
        <v>98.625</v>
      </c>
      <c r="E100" s="12">
        <f t="shared" si="7"/>
        <v>75</v>
      </c>
      <c r="F100" s="12">
        <f t="shared" si="8"/>
        <v>-32.875</v>
      </c>
    </row>
    <row r="101" spans="1:6" s="9" customFormat="1" ht="15.75" customHeight="1" hidden="1">
      <c r="A101" s="64"/>
      <c r="B101" s="60" t="s">
        <v>44</v>
      </c>
      <c r="C101" s="18"/>
      <c r="D101" s="18"/>
      <c r="E101" s="11" t="e">
        <f t="shared" si="7"/>
        <v>#DIV/0!</v>
      </c>
      <c r="F101" s="12">
        <f t="shared" si="8"/>
        <v>0</v>
      </c>
    </row>
    <row r="102" spans="1:6" s="9" customFormat="1" ht="15.75" customHeight="1" hidden="1">
      <c r="A102" s="64"/>
      <c r="B102" s="60" t="s">
        <v>138</v>
      </c>
      <c r="C102" s="18"/>
      <c r="D102" s="18"/>
      <c r="E102" s="11" t="e">
        <f t="shared" si="7"/>
        <v>#DIV/0!</v>
      </c>
      <c r="F102" s="12">
        <f t="shared" si="8"/>
        <v>0</v>
      </c>
    </row>
    <row r="103" spans="1:6" s="9" customFormat="1" ht="15.75" customHeight="1">
      <c r="A103" s="64"/>
      <c r="B103" s="65" t="s">
        <v>139</v>
      </c>
      <c r="C103" s="39">
        <f>C52+C56+C58+C62+C66+C77+C85+C89+C97+C99</f>
        <v>3065.9759999999997</v>
      </c>
      <c r="D103" s="39">
        <f>D52+D56+D58+D62+D66+D77+D85+D89+D99</f>
        <v>1909.97481</v>
      </c>
      <c r="E103" s="12">
        <f t="shared" si="6"/>
        <v>62.29581738408911</v>
      </c>
      <c r="F103" s="12">
        <f t="shared" si="4"/>
        <v>-1156.0011899999997</v>
      </c>
    </row>
    <row r="104" spans="1:6" s="9" customFormat="1" ht="15.75">
      <c r="A104" s="28"/>
      <c r="B104" s="29"/>
      <c r="C104" s="31"/>
      <c r="D104" s="213"/>
      <c r="E104" s="31"/>
      <c r="F104" s="31"/>
    </row>
    <row r="105" spans="1:4" s="9" customFormat="1" ht="12.75">
      <c r="A105" s="66" t="s">
        <v>140</v>
      </c>
      <c r="B105" s="66"/>
      <c r="D105" s="212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H35"/>
  <sheetViews>
    <sheetView view="pageBreakPreview" zoomScale="70" zoomScaleSheetLayoutView="70" zoomScalePageLayoutView="0" workbookViewId="0" topLeftCell="A1">
      <pane xSplit="1" topLeftCell="CS1" activePane="topRight" state="frozen"/>
      <selection pane="topLeft" activeCell="A15" sqref="A15"/>
      <selection pane="topRight" activeCell="C30" sqref="C30"/>
    </sheetView>
  </sheetViews>
  <sheetFormatPr defaultColWidth="9.140625" defaultRowHeight="12.75"/>
  <cols>
    <col min="1" max="1" width="3.421875" style="101" customWidth="1"/>
    <col min="2" max="2" width="33.7109375" style="101" customWidth="1"/>
    <col min="3" max="3" width="7.28125" style="101" customWidth="1"/>
    <col min="4" max="4" width="8.00390625" style="102" customWidth="1"/>
    <col min="5" max="5" width="6.7109375" style="101" customWidth="1"/>
    <col min="6" max="6" width="7.57421875" style="101" customWidth="1"/>
    <col min="7" max="7" width="7.7109375" style="101" customWidth="1"/>
    <col min="8" max="8" width="7.421875" style="101" customWidth="1"/>
    <col min="9" max="9" width="8.421875" style="101" customWidth="1"/>
    <col min="10" max="10" width="7.421875" style="101" customWidth="1"/>
    <col min="11" max="11" width="7.00390625" style="101" customWidth="1"/>
    <col min="12" max="13" width="6.00390625" style="101" customWidth="1"/>
    <col min="14" max="14" width="7.421875" style="101" customWidth="1"/>
    <col min="15" max="15" width="5.421875" style="101" customWidth="1"/>
    <col min="16" max="16" width="5.8515625" style="101" customWidth="1"/>
    <col min="17" max="17" width="5.421875" style="101" customWidth="1"/>
    <col min="18" max="19" width="6.57421875" style="101" customWidth="1"/>
    <col min="20" max="20" width="7.421875" style="101" customWidth="1"/>
    <col min="21" max="22" width="6.00390625" style="101" customWidth="1"/>
    <col min="23" max="23" width="7.421875" style="101" customWidth="1"/>
    <col min="24" max="24" width="7.140625" style="101" customWidth="1"/>
    <col min="25" max="25" width="6.8515625" style="101" customWidth="1"/>
    <col min="26" max="26" width="7.421875" style="101" customWidth="1"/>
    <col min="27" max="29" width="7.421875" style="101" hidden="1" customWidth="1"/>
    <col min="30" max="31" width="6.140625" style="101" customWidth="1"/>
    <col min="32" max="32" width="7.421875" style="101" customWidth="1"/>
    <col min="33" max="33" width="4.7109375" style="101" customWidth="1"/>
    <col min="34" max="34" width="4.8515625" style="101" customWidth="1"/>
    <col min="35" max="35" width="7.421875" style="101" customWidth="1"/>
    <col min="36" max="36" width="6.140625" style="101" customWidth="1"/>
    <col min="37" max="37" width="6.57421875" style="101" customWidth="1"/>
    <col min="38" max="38" width="7.421875" style="101" customWidth="1"/>
    <col min="39" max="39" width="4.57421875" style="101" customWidth="1"/>
    <col min="40" max="40" width="5.7109375" style="101" customWidth="1"/>
    <col min="41" max="41" width="7.421875" style="101" customWidth="1"/>
    <col min="42" max="42" width="5.00390625" style="101" customWidth="1"/>
    <col min="43" max="43" width="6.00390625" style="101" customWidth="1"/>
    <col min="44" max="44" width="4.421875" style="101" customWidth="1"/>
    <col min="45" max="45" width="5.00390625" style="101" customWidth="1"/>
    <col min="46" max="46" width="6.421875" style="101" customWidth="1"/>
    <col min="47" max="47" width="7.421875" style="101" customWidth="1"/>
    <col min="48" max="53" width="7.421875" style="101" hidden="1" customWidth="1"/>
    <col min="54" max="54" width="7.00390625" style="101" customWidth="1"/>
    <col min="55" max="55" width="7.57421875" style="101" customWidth="1"/>
    <col min="56" max="56" width="8.00390625" style="101" customWidth="1"/>
    <col min="57" max="57" width="7.7109375" style="101" customWidth="1"/>
    <col min="58" max="58" width="6.8515625" style="101" customWidth="1"/>
    <col min="59" max="59" width="7.421875" style="101" customWidth="1"/>
    <col min="60" max="60" width="6.7109375" style="101" customWidth="1"/>
    <col min="61" max="61" width="6.140625" style="101" customWidth="1"/>
    <col min="62" max="62" width="7.421875" style="101" customWidth="1"/>
    <col min="63" max="63" width="7.00390625" style="101" customWidth="1"/>
    <col min="64" max="64" width="7.57421875" style="101" customWidth="1"/>
    <col min="65" max="65" width="6.7109375" style="101" customWidth="1"/>
    <col min="66" max="66" width="6.57421875" style="101" customWidth="1"/>
    <col min="67" max="67" width="6.421875" style="101" customWidth="1"/>
    <col min="68" max="68" width="6.8515625" style="101" customWidth="1"/>
    <col min="69" max="69" width="0.13671875" style="101" hidden="1" customWidth="1"/>
    <col min="70" max="71" width="7.421875" style="101" hidden="1" customWidth="1"/>
    <col min="72" max="72" width="9.57421875" style="101" hidden="1" customWidth="1"/>
    <col min="73" max="73" width="6.7109375" style="101" hidden="1" customWidth="1"/>
    <col min="74" max="74" width="7.57421875" style="101" hidden="1" customWidth="1"/>
    <col min="75" max="75" width="6.8515625" style="101" customWidth="1"/>
    <col min="76" max="76" width="7.28125" style="101" customWidth="1"/>
    <col min="77" max="77" width="7.00390625" style="101" customWidth="1"/>
    <col min="78" max="78" width="7.421875" style="101" customWidth="1"/>
    <col min="79" max="79" width="7.28125" style="101" customWidth="1"/>
    <col min="80" max="80" width="7.421875" style="101" customWidth="1"/>
    <col min="81" max="82" width="7.28125" style="101" customWidth="1"/>
    <col min="83" max="83" width="7.421875" style="101" customWidth="1"/>
    <col min="84" max="84" width="6.8515625" style="101" customWidth="1"/>
    <col min="85" max="85" width="7.140625" style="101" customWidth="1"/>
    <col min="86" max="86" width="7.421875" style="101" customWidth="1"/>
    <col min="87" max="87" width="5.140625" style="101" customWidth="1"/>
    <col min="88" max="88" width="8.57421875" style="101" customWidth="1"/>
    <col min="89" max="89" width="7.421875" style="101" customWidth="1"/>
    <col min="90" max="90" width="7.57421875" style="101" customWidth="1"/>
    <col min="91" max="91" width="5.7109375" style="101" customWidth="1"/>
    <col min="92" max="92" width="7.421875" style="101" customWidth="1"/>
    <col min="93" max="94" width="7.421875" style="101" hidden="1" customWidth="1"/>
    <col min="95" max="95" width="7.28125" style="101" hidden="1" customWidth="1"/>
    <col min="96" max="96" width="7.421875" style="101" customWidth="1"/>
    <col min="97" max="97" width="6.7109375" style="101" customWidth="1"/>
    <col min="98" max="98" width="7.421875" style="101" customWidth="1"/>
    <col min="99" max="99" width="6.421875" style="101" customWidth="1"/>
    <col min="100" max="100" width="6.140625" style="101" customWidth="1"/>
    <col min="101" max="101" width="8.00390625" style="101" customWidth="1"/>
    <col min="102" max="102" width="6.140625" style="101" customWidth="1"/>
    <col min="103" max="103" width="6.00390625" style="101" customWidth="1"/>
    <col min="104" max="104" width="7.421875" style="101" customWidth="1"/>
    <col min="105" max="105" width="7.57421875" style="101" customWidth="1"/>
    <col min="106" max="106" width="8.140625" style="101" customWidth="1"/>
    <col min="107" max="107" width="7.57421875" style="101" customWidth="1"/>
    <col min="108" max="108" width="8.00390625" style="101" customWidth="1"/>
    <col min="109" max="109" width="7.00390625" style="101" customWidth="1"/>
    <col min="110" max="110" width="7.28125" style="101" customWidth="1"/>
    <col min="111" max="111" width="7.421875" style="101" customWidth="1"/>
    <col min="112" max="112" width="7.28125" style="101" customWidth="1"/>
    <col min="113" max="114" width="7.421875" style="101" customWidth="1"/>
    <col min="115" max="115" width="7.57421875" style="101" customWidth="1"/>
    <col min="116" max="116" width="7.421875" style="101" customWidth="1"/>
    <col min="117" max="117" width="6.7109375" style="101" customWidth="1"/>
    <col min="118" max="118" width="7.140625" style="101" customWidth="1"/>
    <col min="119" max="119" width="7.8515625" style="101" customWidth="1"/>
    <col min="120" max="120" width="6.7109375" style="101" customWidth="1"/>
    <col min="121" max="121" width="7.421875" style="101" customWidth="1"/>
    <col min="122" max="122" width="8.28125" style="101" customWidth="1"/>
    <col min="123" max="16384" width="9.140625" style="101" customWidth="1"/>
  </cols>
  <sheetData>
    <row r="1" spans="12:23" ht="13.5" customHeight="1">
      <c r="L1" s="271" t="s">
        <v>171</v>
      </c>
      <c r="M1" s="271"/>
      <c r="N1" s="271"/>
      <c r="O1" s="169"/>
      <c r="P1" s="169"/>
      <c r="Q1" s="169"/>
      <c r="R1" s="252"/>
      <c r="S1" s="252"/>
      <c r="T1" s="252"/>
      <c r="U1" s="103"/>
      <c r="V1" s="103"/>
      <c r="W1" s="103"/>
    </row>
    <row r="2" spans="12:23" ht="16.5" customHeight="1">
      <c r="L2" s="272" t="s">
        <v>172</v>
      </c>
      <c r="M2" s="272"/>
      <c r="N2" s="272"/>
      <c r="O2" s="152"/>
      <c r="P2" s="152"/>
      <c r="Q2" s="152"/>
      <c r="R2" s="252"/>
      <c r="S2" s="252"/>
      <c r="T2" s="252"/>
      <c r="U2" s="103"/>
      <c r="V2" s="103"/>
      <c r="W2" s="103"/>
    </row>
    <row r="3" spans="1:110" ht="14.25" customHeight="1">
      <c r="A3" s="104"/>
      <c r="B3" s="104"/>
      <c r="C3" s="104"/>
      <c r="D3" s="105"/>
      <c r="E3" s="104"/>
      <c r="F3" s="104"/>
      <c r="G3" s="104"/>
      <c r="H3" s="104"/>
      <c r="I3" s="104"/>
      <c r="L3" s="273" t="s">
        <v>173</v>
      </c>
      <c r="M3" s="273"/>
      <c r="N3" s="273"/>
      <c r="O3" s="104"/>
      <c r="P3" s="104"/>
      <c r="Q3" s="104"/>
      <c r="R3" s="253"/>
      <c r="S3" s="253"/>
      <c r="T3" s="253"/>
      <c r="U3" s="106"/>
      <c r="V3" s="106"/>
      <c r="W3" s="106"/>
      <c r="X3" s="104"/>
      <c r="Y3" s="104"/>
      <c r="Z3" s="104"/>
      <c r="AA3" s="104"/>
      <c r="AB3" s="104"/>
      <c r="AC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</row>
    <row r="4" spans="2:110" ht="21.75" customHeight="1">
      <c r="B4" s="274" t="s">
        <v>174</v>
      </c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107"/>
      <c r="P4" s="107"/>
      <c r="Q4" s="107"/>
      <c r="R4" s="107"/>
      <c r="S4" s="107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</row>
    <row r="5" spans="2:110" ht="15" customHeight="1">
      <c r="B5" s="275" t="s">
        <v>313</v>
      </c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108"/>
      <c r="P5" s="108"/>
      <c r="Q5" s="108"/>
      <c r="R5" s="108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</row>
    <row r="6" spans="1:122" ht="16.5" customHeight="1">
      <c r="A6" s="104"/>
      <c r="B6" s="104"/>
      <c r="C6" s="109"/>
      <c r="D6" s="110"/>
      <c r="E6" s="104"/>
      <c r="F6" s="104"/>
      <c r="I6" s="280"/>
      <c r="J6" s="280"/>
      <c r="K6" s="280"/>
      <c r="L6" s="280"/>
      <c r="M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P6" s="104"/>
      <c r="DQ6" s="104"/>
      <c r="DR6" s="104"/>
    </row>
    <row r="7" spans="1:122" s="112" customFormat="1" ht="15" customHeight="1">
      <c r="A7" s="270" t="s">
        <v>175</v>
      </c>
      <c r="B7" s="270" t="s">
        <v>176</v>
      </c>
      <c r="C7" s="254" t="s">
        <v>177</v>
      </c>
      <c r="D7" s="255"/>
      <c r="E7" s="256"/>
      <c r="F7" s="214" t="s">
        <v>178</v>
      </c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6"/>
      <c r="BZ7" s="254" t="s">
        <v>179</v>
      </c>
      <c r="CA7" s="255"/>
      <c r="CB7" s="256"/>
      <c r="CC7" s="254"/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55"/>
      <c r="CW7" s="255"/>
      <c r="CX7" s="255"/>
      <c r="CY7" s="255"/>
      <c r="CZ7" s="255"/>
      <c r="DA7" s="255"/>
      <c r="DB7" s="255"/>
      <c r="DC7" s="255"/>
      <c r="DD7" s="255"/>
      <c r="DE7" s="255"/>
      <c r="DF7" s="255"/>
      <c r="DG7" s="255"/>
      <c r="DH7" s="255"/>
      <c r="DI7" s="255"/>
      <c r="DJ7" s="255"/>
      <c r="DK7" s="255"/>
      <c r="DL7" s="255"/>
      <c r="DM7" s="255"/>
      <c r="DN7" s="255"/>
      <c r="DO7" s="256"/>
      <c r="DP7" s="254" t="s">
        <v>180</v>
      </c>
      <c r="DQ7" s="255"/>
      <c r="DR7" s="256"/>
    </row>
    <row r="8" spans="1:122" s="112" customFormat="1" ht="17.25" customHeight="1">
      <c r="A8" s="270"/>
      <c r="B8" s="270"/>
      <c r="C8" s="262"/>
      <c r="D8" s="260"/>
      <c r="E8" s="261"/>
      <c r="F8" s="262" t="s">
        <v>181</v>
      </c>
      <c r="G8" s="260"/>
      <c r="H8" s="261"/>
      <c r="I8" s="283" t="s">
        <v>182</v>
      </c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5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5"/>
      <c r="AV8" s="207"/>
      <c r="AW8" s="207"/>
      <c r="AX8" s="207"/>
      <c r="AY8" s="208"/>
      <c r="AZ8" s="208"/>
      <c r="BA8" s="208"/>
      <c r="BB8" s="260" t="s">
        <v>183</v>
      </c>
      <c r="BC8" s="260"/>
      <c r="BD8" s="261"/>
      <c r="BE8" s="257" t="s">
        <v>182</v>
      </c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  <c r="BQ8" s="202"/>
      <c r="BR8" s="202"/>
      <c r="BS8" s="202"/>
      <c r="BT8" s="262" t="s">
        <v>184</v>
      </c>
      <c r="BU8" s="260"/>
      <c r="BV8" s="261"/>
      <c r="BW8" s="249"/>
      <c r="BX8" s="250"/>
      <c r="BY8" s="251"/>
      <c r="BZ8" s="262"/>
      <c r="CA8" s="260"/>
      <c r="CB8" s="261"/>
      <c r="CC8" s="262" t="s">
        <v>182</v>
      </c>
      <c r="CD8" s="260"/>
      <c r="CE8" s="260"/>
      <c r="CF8" s="260"/>
      <c r="CG8" s="260"/>
      <c r="CH8" s="260"/>
      <c r="CI8" s="260"/>
      <c r="CJ8" s="260"/>
      <c r="CK8" s="260"/>
      <c r="CL8" s="260"/>
      <c r="CM8" s="260"/>
      <c r="CN8" s="260"/>
      <c r="CO8" s="260"/>
      <c r="CP8" s="260"/>
      <c r="CQ8" s="260"/>
      <c r="CR8" s="260"/>
      <c r="CS8" s="260"/>
      <c r="CT8" s="260"/>
      <c r="CU8" s="260"/>
      <c r="CV8" s="260"/>
      <c r="CW8" s="260"/>
      <c r="CX8" s="260"/>
      <c r="CY8" s="260"/>
      <c r="CZ8" s="260"/>
      <c r="DA8" s="260"/>
      <c r="DB8" s="260"/>
      <c r="DC8" s="260"/>
      <c r="DD8" s="260"/>
      <c r="DE8" s="260"/>
      <c r="DF8" s="260"/>
      <c r="DG8" s="260"/>
      <c r="DH8" s="260"/>
      <c r="DI8" s="260"/>
      <c r="DJ8" s="260"/>
      <c r="DK8" s="260"/>
      <c r="DL8" s="260"/>
      <c r="DM8" s="260"/>
      <c r="DN8" s="260"/>
      <c r="DO8" s="261"/>
      <c r="DP8" s="262"/>
      <c r="DQ8" s="260"/>
      <c r="DR8" s="261"/>
    </row>
    <row r="9" spans="1:122" s="112" customFormat="1" ht="17.25" customHeight="1">
      <c r="A9" s="270"/>
      <c r="B9" s="270"/>
      <c r="C9" s="262"/>
      <c r="D9" s="260"/>
      <c r="E9" s="261"/>
      <c r="F9" s="262"/>
      <c r="G9" s="260"/>
      <c r="H9" s="261"/>
      <c r="I9" s="254" t="s">
        <v>185</v>
      </c>
      <c r="J9" s="255"/>
      <c r="K9" s="256"/>
      <c r="L9" s="254" t="s">
        <v>186</v>
      </c>
      <c r="M9" s="255"/>
      <c r="N9" s="256"/>
      <c r="O9" s="254" t="s">
        <v>187</v>
      </c>
      <c r="P9" s="255"/>
      <c r="Q9" s="256"/>
      <c r="R9" s="254" t="s">
        <v>188</v>
      </c>
      <c r="S9" s="255"/>
      <c r="T9" s="256"/>
      <c r="U9" s="254" t="s">
        <v>189</v>
      </c>
      <c r="V9" s="255"/>
      <c r="W9" s="256"/>
      <c r="X9" s="254" t="s">
        <v>190</v>
      </c>
      <c r="Y9" s="255"/>
      <c r="Z9" s="256"/>
      <c r="AA9" s="254" t="s">
        <v>191</v>
      </c>
      <c r="AB9" s="255"/>
      <c r="AC9" s="256"/>
      <c r="AD9" s="254" t="s">
        <v>192</v>
      </c>
      <c r="AE9" s="255"/>
      <c r="AF9" s="256"/>
      <c r="AG9" s="254" t="s">
        <v>193</v>
      </c>
      <c r="AH9" s="255"/>
      <c r="AI9" s="256"/>
      <c r="AJ9" s="254" t="s">
        <v>194</v>
      </c>
      <c r="AK9" s="255"/>
      <c r="AL9" s="256"/>
      <c r="AM9" s="254" t="s">
        <v>195</v>
      </c>
      <c r="AN9" s="255"/>
      <c r="AO9" s="256"/>
      <c r="AP9" s="254" t="s">
        <v>302</v>
      </c>
      <c r="AQ9" s="255"/>
      <c r="AR9" s="256"/>
      <c r="AS9" s="254" t="s">
        <v>294</v>
      </c>
      <c r="AT9" s="255"/>
      <c r="AU9" s="256"/>
      <c r="AV9" s="254" t="s">
        <v>196</v>
      </c>
      <c r="AW9" s="255"/>
      <c r="AX9" s="256"/>
      <c r="AY9" s="262" t="s">
        <v>197</v>
      </c>
      <c r="AZ9" s="260"/>
      <c r="BA9" s="261"/>
      <c r="BB9" s="260"/>
      <c r="BC9" s="260"/>
      <c r="BD9" s="261"/>
      <c r="BE9" s="254" t="s">
        <v>198</v>
      </c>
      <c r="BF9" s="255"/>
      <c r="BG9" s="256"/>
      <c r="BH9" s="254" t="s">
        <v>295</v>
      </c>
      <c r="BI9" s="255"/>
      <c r="BJ9" s="256"/>
      <c r="BK9" s="254" t="s">
        <v>42</v>
      </c>
      <c r="BL9" s="255"/>
      <c r="BM9" s="256"/>
      <c r="BN9" s="254" t="s">
        <v>43</v>
      </c>
      <c r="BO9" s="255"/>
      <c r="BP9" s="256"/>
      <c r="BQ9" s="254" t="s">
        <v>44</v>
      </c>
      <c r="BR9" s="255"/>
      <c r="BS9" s="256"/>
      <c r="BT9" s="262"/>
      <c r="BU9" s="260"/>
      <c r="BV9" s="261"/>
      <c r="BW9" s="270" t="s">
        <v>309</v>
      </c>
      <c r="BX9" s="270"/>
      <c r="BY9" s="270"/>
      <c r="BZ9" s="262"/>
      <c r="CA9" s="260"/>
      <c r="CB9" s="261"/>
      <c r="CC9" s="264" t="s">
        <v>199</v>
      </c>
      <c r="CD9" s="265"/>
      <c r="CE9" s="266"/>
      <c r="CF9" s="263" t="s">
        <v>178</v>
      </c>
      <c r="CG9" s="263"/>
      <c r="CH9" s="263"/>
      <c r="CI9" s="263"/>
      <c r="CJ9" s="263"/>
      <c r="CK9" s="263"/>
      <c r="CL9" s="263"/>
      <c r="CM9" s="263"/>
      <c r="CN9" s="263"/>
      <c r="CO9" s="264" t="s">
        <v>208</v>
      </c>
      <c r="CP9" s="265"/>
      <c r="CQ9" s="266"/>
      <c r="CR9" s="264" t="s">
        <v>200</v>
      </c>
      <c r="CS9" s="265"/>
      <c r="CT9" s="266"/>
      <c r="CU9" s="264" t="s">
        <v>201</v>
      </c>
      <c r="CV9" s="265"/>
      <c r="CW9" s="266"/>
      <c r="CX9" s="264" t="s">
        <v>202</v>
      </c>
      <c r="CY9" s="265"/>
      <c r="CZ9" s="266"/>
      <c r="DA9" s="264" t="s">
        <v>203</v>
      </c>
      <c r="DB9" s="265"/>
      <c r="DC9" s="266"/>
      <c r="DD9" s="254" t="s">
        <v>204</v>
      </c>
      <c r="DE9" s="255"/>
      <c r="DF9" s="256"/>
      <c r="DG9" s="254" t="s">
        <v>205</v>
      </c>
      <c r="DH9" s="255"/>
      <c r="DI9" s="256"/>
      <c r="DJ9" s="254" t="s">
        <v>276</v>
      </c>
      <c r="DK9" s="255"/>
      <c r="DL9" s="256"/>
      <c r="DM9" s="270" t="s">
        <v>277</v>
      </c>
      <c r="DN9" s="270"/>
      <c r="DO9" s="270"/>
      <c r="DP9" s="262"/>
      <c r="DQ9" s="260"/>
      <c r="DR9" s="261"/>
    </row>
    <row r="10" spans="1:127" s="112" customFormat="1" ht="129" customHeight="1">
      <c r="A10" s="270"/>
      <c r="B10" s="270"/>
      <c r="C10" s="257"/>
      <c r="D10" s="258"/>
      <c r="E10" s="279"/>
      <c r="F10" s="257"/>
      <c r="G10" s="258"/>
      <c r="H10" s="259"/>
      <c r="I10" s="257"/>
      <c r="J10" s="258"/>
      <c r="K10" s="259"/>
      <c r="L10" s="257"/>
      <c r="M10" s="258"/>
      <c r="N10" s="259"/>
      <c r="O10" s="257"/>
      <c r="P10" s="258"/>
      <c r="Q10" s="259"/>
      <c r="R10" s="257"/>
      <c r="S10" s="258"/>
      <c r="T10" s="259"/>
      <c r="U10" s="257"/>
      <c r="V10" s="258"/>
      <c r="W10" s="259"/>
      <c r="X10" s="257"/>
      <c r="Y10" s="258"/>
      <c r="Z10" s="259"/>
      <c r="AA10" s="257"/>
      <c r="AB10" s="258"/>
      <c r="AC10" s="259"/>
      <c r="AD10" s="257"/>
      <c r="AE10" s="258"/>
      <c r="AF10" s="259"/>
      <c r="AG10" s="257"/>
      <c r="AH10" s="258"/>
      <c r="AI10" s="259"/>
      <c r="AJ10" s="257"/>
      <c r="AK10" s="258"/>
      <c r="AL10" s="259"/>
      <c r="AM10" s="257"/>
      <c r="AN10" s="258"/>
      <c r="AO10" s="259"/>
      <c r="AP10" s="257"/>
      <c r="AQ10" s="258"/>
      <c r="AR10" s="259"/>
      <c r="AS10" s="257"/>
      <c r="AT10" s="258"/>
      <c r="AU10" s="259"/>
      <c r="AV10" s="257"/>
      <c r="AW10" s="258"/>
      <c r="AX10" s="259"/>
      <c r="AY10" s="257"/>
      <c r="AZ10" s="258"/>
      <c r="BA10" s="259"/>
      <c r="BB10" s="258"/>
      <c r="BC10" s="258"/>
      <c r="BD10" s="259"/>
      <c r="BE10" s="257"/>
      <c r="BF10" s="258"/>
      <c r="BG10" s="259"/>
      <c r="BH10" s="257"/>
      <c r="BI10" s="258"/>
      <c r="BJ10" s="259"/>
      <c r="BK10" s="257"/>
      <c r="BL10" s="258"/>
      <c r="BM10" s="259"/>
      <c r="BN10" s="257"/>
      <c r="BO10" s="258"/>
      <c r="BP10" s="259"/>
      <c r="BQ10" s="257"/>
      <c r="BR10" s="258"/>
      <c r="BS10" s="259"/>
      <c r="BT10" s="257"/>
      <c r="BU10" s="258"/>
      <c r="BV10" s="259"/>
      <c r="BW10" s="270"/>
      <c r="BX10" s="270"/>
      <c r="BY10" s="270"/>
      <c r="BZ10" s="257"/>
      <c r="CA10" s="258"/>
      <c r="CB10" s="259"/>
      <c r="CC10" s="267"/>
      <c r="CD10" s="268"/>
      <c r="CE10" s="269"/>
      <c r="CF10" s="267" t="s">
        <v>206</v>
      </c>
      <c r="CG10" s="268"/>
      <c r="CH10" s="269"/>
      <c r="CI10" s="276" t="s">
        <v>207</v>
      </c>
      <c r="CJ10" s="277"/>
      <c r="CK10" s="278"/>
      <c r="CL10" s="267" t="s">
        <v>278</v>
      </c>
      <c r="CM10" s="268"/>
      <c r="CN10" s="269"/>
      <c r="CO10" s="267"/>
      <c r="CP10" s="268"/>
      <c r="CQ10" s="269"/>
      <c r="CR10" s="267"/>
      <c r="CS10" s="268"/>
      <c r="CT10" s="269"/>
      <c r="CU10" s="267"/>
      <c r="CV10" s="268"/>
      <c r="CW10" s="269"/>
      <c r="CX10" s="267"/>
      <c r="CY10" s="268"/>
      <c r="CZ10" s="269"/>
      <c r="DA10" s="267"/>
      <c r="DB10" s="268"/>
      <c r="DC10" s="269"/>
      <c r="DD10" s="257"/>
      <c r="DE10" s="258"/>
      <c r="DF10" s="259"/>
      <c r="DG10" s="257"/>
      <c r="DH10" s="258"/>
      <c r="DI10" s="259"/>
      <c r="DJ10" s="257"/>
      <c r="DK10" s="258"/>
      <c r="DL10" s="259"/>
      <c r="DM10" s="270"/>
      <c r="DN10" s="270"/>
      <c r="DO10" s="270"/>
      <c r="DP10" s="257"/>
      <c r="DQ10" s="258"/>
      <c r="DR10" s="259"/>
      <c r="DU10" s="260"/>
      <c r="DV10" s="260"/>
      <c r="DW10" s="260"/>
    </row>
    <row r="11" spans="1:127" s="112" customFormat="1" ht="33.75" customHeight="1">
      <c r="A11" s="270"/>
      <c r="B11" s="270"/>
      <c r="C11" s="113" t="s">
        <v>209</v>
      </c>
      <c r="D11" s="114" t="s">
        <v>210</v>
      </c>
      <c r="E11" s="113" t="s">
        <v>211</v>
      </c>
      <c r="F11" s="113" t="s">
        <v>209</v>
      </c>
      <c r="G11" s="113" t="s">
        <v>210</v>
      </c>
      <c r="H11" s="113" t="s">
        <v>211</v>
      </c>
      <c r="I11" s="113" t="s">
        <v>209</v>
      </c>
      <c r="J11" s="113" t="s">
        <v>210</v>
      </c>
      <c r="K11" s="113" t="s">
        <v>211</v>
      </c>
      <c r="L11" s="113" t="s">
        <v>209</v>
      </c>
      <c r="M11" s="113" t="s">
        <v>210</v>
      </c>
      <c r="N11" s="113" t="s">
        <v>211</v>
      </c>
      <c r="O11" s="113" t="s">
        <v>209</v>
      </c>
      <c r="P11" s="113" t="s">
        <v>210</v>
      </c>
      <c r="Q11" s="113" t="s">
        <v>211</v>
      </c>
      <c r="R11" s="113" t="s">
        <v>209</v>
      </c>
      <c r="S11" s="113" t="s">
        <v>210</v>
      </c>
      <c r="T11" s="113" t="s">
        <v>211</v>
      </c>
      <c r="U11" s="113" t="s">
        <v>209</v>
      </c>
      <c r="V11" s="113" t="s">
        <v>210</v>
      </c>
      <c r="W11" s="113" t="s">
        <v>211</v>
      </c>
      <c r="X11" s="113" t="s">
        <v>209</v>
      </c>
      <c r="Y11" s="113" t="s">
        <v>210</v>
      </c>
      <c r="Z11" s="113" t="s">
        <v>211</v>
      </c>
      <c r="AA11" s="113" t="s">
        <v>209</v>
      </c>
      <c r="AB11" s="113" t="s">
        <v>210</v>
      </c>
      <c r="AC11" s="113" t="s">
        <v>211</v>
      </c>
      <c r="AD11" s="113" t="s">
        <v>209</v>
      </c>
      <c r="AE11" s="113" t="s">
        <v>210</v>
      </c>
      <c r="AF11" s="113" t="s">
        <v>211</v>
      </c>
      <c r="AG11" s="113" t="s">
        <v>209</v>
      </c>
      <c r="AH11" s="113" t="s">
        <v>210</v>
      </c>
      <c r="AI11" s="113" t="s">
        <v>211</v>
      </c>
      <c r="AJ11" s="113" t="s">
        <v>212</v>
      </c>
      <c r="AK11" s="113" t="s">
        <v>210</v>
      </c>
      <c r="AL11" s="113" t="s">
        <v>211</v>
      </c>
      <c r="AM11" s="113" t="s">
        <v>209</v>
      </c>
      <c r="AN11" s="113" t="s">
        <v>210</v>
      </c>
      <c r="AO11" s="113" t="s">
        <v>211</v>
      </c>
      <c r="AP11" s="113" t="s">
        <v>209</v>
      </c>
      <c r="AQ11" s="113" t="s">
        <v>210</v>
      </c>
      <c r="AR11" s="113" t="s">
        <v>211</v>
      </c>
      <c r="AS11" s="113" t="s">
        <v>212</v>
      </c>
      <c r="AT11" s="113" t="s">
        <v>210</v>
      </c>
      <c r="AU11" s="113" t="s">
        <v>211</v>
      </c>
      <c r="AV11" s="113" t="s">
        <v>212</v>
      </c>
      <c r="AW11" s="113" t="s">
        <v>210</v>
      </c>
      <c r="AX11" s="113" t="s">
        <v>211</v>
      </c>
      <c r="AY11" s="113" t="s">
        <v>212</v>
      </c>
      <c r="AZ11" s="113" t="s">
        <v>210</v>
      </c>
      <c r="BA11" s="113" t="s">
        <v>211</v>
      </c>
      <c r="BB11" s="113" t="s">
        <v>209</v>
      </c>
      <c r="BC11" s="113" t="s">
        <v>210</v>
      </c>
      <c r="BD11" s="113" t="s">
        <v>211</v>
      </c>
      <c r="BE11" s="113" t="s">
        <v>209</v>
      </c>
      <c r="BF11" s="113" t="s">
        <v>210</v>
      </c>
      <c r="BG11" s="113" t="s">
        <v>211</v>
      </c>
      <c r="BH11" s="113" t="s">
        <v>209</v>
      </c>
      <c r="BI11" s="113" t="s">
        <v>210</v>
      </c>
      <c r="BJ11" s="113" t="s">
        <v>211</v>
      </c>
      <c r="BK11" s="113" t="s">
        <v>209</v>
      </c>
      <c r="BL11" s="113" t="s">
        <v>210</v>
      </c>
      <c r="BM11" s="113" t="s">
        <v>211</v>
      </c>
      <c r="BN11" s="113" t="s">
        <v>209</v>
      </c>
      <c r="BO11" s="113" t="s">
        <v>210</v>
      </c>
      <c r="BP11" s="113" t="s">
        <v>211</v>
      </c>
      <c r="BQ11" s="113" t="s">
        <v>209</v>
      </c>
      <c r="BR11" s="113" t="s">
        <v>210</v>
      </c>
      <c r="BS11" s="113" t="s">
        <v>211</v>
      </c>
      <c r="BT11" s="113" t="s">
        <v>209</v>
      </c>
      <c r="BU11" s="113" t="s">
        <v>210</v>
      </c>
      <c r="BV11" s="113" t="s">
        <v>211</v>
      </c>
      <c r="BW11" s="113" t="s">
        <v>209</v>
      </c>
      <c r="BX11" s="113" t="s">
        <v>210</v>
      </c>
      <c r="BY11" s="113" t="s">
        <v>211</v>
      </c>
      <c r="BZ11" s="113" t="s">
        <v>209</v>
      </c>
      <c r="CA11" s="113" t="s">
        <v>210</v>
      </c>
      <c r="CB11" s="113" t="s">
        <v>211</v>
      </c>
      <c r="CC11" s="113" t="s">
        <v>209</v>
      </c>
      <c r="CD11" s="113" t="s">
        <v>210</v>
      </c>
      <c r="CE11" s="113" t="s">
        <v>211</v>
      </c>
      <c r="CF11" s="113" t="s">
        <v>209</v>
      </c>
      <c r="CG11" s="113" t="s">
        <v>210</v>
      </c>
      <c r="CH11" s="113" t="s">
        <v>211</v>
      </c>
      <c r="CI11" s="113" t="s">
        <v>209</v>
      </c>
      <c r="CJ11" s="113" t="s">
        <v>210</v>
      </c>
      <c r="CK11" s="113" t="s">
        <v>211</v>
      </c>
      <c r="CL11" s="113" t="s">
        <v>209</v>
      </c>
      <c r="CM11" s="113" t="s">
        <v>210</v>
      </c>
      <c r="CN11" s="113" t="s">
        <v>211</v>
      </c>
      <c r="CO11" s="113" t="s">
        <v>209</v>
      </c>
      <c r="CP11" s="113" t="s">
        <v>210</v>
      </c>
      <c r="CQ11" s="113" t="s">
        <v>211</v>
      </c>
      <c r="CR11" s="113" t="s">
        <v>209</v>
      </c>
      <c r="CS11" s="113" t="s">
        <v>210</v>
      </c>
      <c r="CT11" s="113" t="s">
        <v>211</v>
      </c>
      <c r="CU11" s="113" t="s">
        <v>209</v>
      </c>
      <c r="CV11" s="113" t="s">
        <v>210</v>
      </c>
      <c r="CW11" s="113" t="s">
        <v>211</v>
      </c>
      <c r="CX11" s="113" t="s">
        <v>209</v>
      </c>
      <c r="CY11" s="113" t="s">
        <v>210</v>
      </c>
      <c r="CZ11" s="113" t="s">
        <v>211</v>
      </c>
      <c r="DA11" s="113" t="s">
        <v>209</v>
      </c>
      <c r="DB11" s="113" t="s">
        <v>210</v>
      </c>
      <c r="DC11" s="113" t="s">
        <v>211</v>
      </c>
      <c r="DD11" s="113" t="s">
        <v>209</v>
      </c>
      <c r="DE11" s="113" t="s">
        <v>210</v>
      </c>
      <c r="DF11" s="113" t="s">
        <v>211</v>
      </c>
      <c r="DG11" s="113" t="s">
        <v>209</v>
      </c>
      <c r="DH11" s="113" t="s">
        <v>210</v>
      </c>
      <c r="DI11" s="113" t="s">
        <v>211</v>
      </c>
      <c r="DJ11" s="113" t="s">
        <v>209</v>
      </c>
      <c r="DK11" s="113" t="s">
        <v>210</v>
      </c>
      <c r="DL11" s="113" t="s">
        <v>211</v>
      </c>
      <c r="DM11" s="113" t="s">
        <v>209</v>
      </c>
      <c r="DN11" s="113" t="s">
        <v>210</v>
      </c>
      <c r="DO11" s="113" t="s">
        <v>211</v>
      </c>
      <c r="DP11" s="113" t="s">
        <v>209</v>
      </c>
      <c r="DQ11" s="113" t="s">
        <v>210</v>
      </c>
      <c r="DR11" s="113" t="s">
        <v>211</v>
      </c>
      <c r="DU11" s="260"/>
      <c r="DV11" s="260"/>
      <c r="DW11" s="260"/>
    </row>
    <row r="12" spans="1:122" s="112" customFormat="1" ht="11.25" customHeight="1">
      <c r="A12" s="111">
        <v>1</v>
      </c>
      <c r="B12" s="113">
        <v>2</v>
      </c>
      <c r="C12" s="111">
        <v>3</v>
      </c>
      <c r="D12" s="114">
        <v>4</v>
      </c>
      <c r="E12" s="111">
        <v>5</v>
      </c>
      <c r="F12" s="113">
        <v>6</v>
      </c>
      <c r="G12" s="111">
        <v>7</v>
      </c>
      <c r="H12" s="113">
        <v>8</v>
      </c>
      <c r="I12" s="111">
        <v>9</v>
      </c>
      <c r="J12" s="113">
        <v>10</v>
      </c>
      <c r="K12" s="111">
        <v>11</v>
      </c>
      <c r="L12" s="113">
        <v>12</v>
      </c>
      <c r="M12" s="111">
        <v>13</v>
      </c>
      <c r="N12" s="113">
        <v>14</v>
      </c>
      <c r="O12" s="111">
        <v>15</v>
      </c>
      <c r="P12" s="113">
        <v>16</v>
      </c>
      <c r="Q12" s="111">
        <v>17</v>
      </c>
      <c r="R12" s="113">
        <v>18</v>
      </c>
      <c r="S12" s="111">
        <v>19</v>
      </c>
      <c r="T12" s="113">
        <v>20</v>
      </c>
      <c r="U12" s="111">
        <v>21</v>
      </c>
      <c r="V12" s="113">
        <v>22</v>
      </c>
      <c r="W12" s="111">
        <v>23</v>
      </c>
      <c r="X12" s="113">
        <v>24</v>
      </c>
      <c r="Y12" s="111">
        <v>25</v>
      </c>
      <c r="Z12" s="113">
        <v>26</v>
      </c>
      <c r="AA12" s="111">
        <v>27</v>
      </c>
      <c r="AB12" s="113">
        <v>28</v>
      </c>
      <c r="AC12" s="111">
        <v>29</v>
      </c>
      <c r="AD12" s="113">
        <v>30</v>
      </c>
      <c r="AE12" s="111">
        <v>31</v>
      </c>
      <c r="AF12" s="113">
        <v>32</v>
      </c>
      <c r="AG12" s="111">
        <v>33</v>
      </c>
      <c r="AH12" s="113">
        <v>34</v>
      </c>
      <c r="AI12" s="111">
        <v>35</v>
      </c>
      <c r="AJ12" s="113">
        <v>36</v>
      </c>
      <c r="AK12" s="111">
        <v>37</v>
      </c>
      <c r="AL12" s="113">
        <v>38</v>
      </c>
      <c r="AM12" s="111">
        <v>39</v>
      </c>
      <c r="AN12" s="113">
        <v>40</v>
      </c>
      <c r="AO12" s="111">
        <v>41</v>
      </c>
      <c r="AP12" s="111"/>
      <c r="AQ12" s="111"/>
      <c r="AR12" s="111"/>
      <c r="AS12" s="113">
        <v>42</v>
      </c>
      <c r="AT12" s="111">
        <v>43</v>
      </c>
      <c r="AU12" s="113">
        <v>44</v>
      </c>
      <c r="AV12" s="111">
        <v>45</v>
      </c>
      <c r="AW12" s="113">
        <v>46</v>
      </c>
      <c r="AX12" s="111">
        <v>47</v>
      </c>
      <c r="AY12" s="113">
        <v>48</v>
      </c>
      <c r="AZ12" s="111">
        <v>49</v>
      </c>
      <c r="BA12" s="113">
        <v>50</v>
      </c>
      <c r="BB12" s="111">
        <v>51</v>
      </c>
      <c r="BC12" s="113">
        <v>52</v>
      </c>
      <c r="BD12" s="111">
        <v>53</v>
      </c>
      <c r="BE12" s="113">
        <v>54</v>
      </c>
      <c r="BF12" s="111">
        <v>55</v>
      </c>
      <c r="BG12" s="113">
        <v>56</v>
      </c>
      <c r="BH12" s="111">
        <v>57</v>
      </c>
      <c r="BI12" s="113">
        <v>58</v>
      </c>
      <c r="BJ12" s="111">
        <v>59</v>
      </c>
      <c r="BK12" s="113">
        <v>60</v>
      </c>
      <c r="BL12" s="111">
        <v>61</v>
      </c>
      <c r="BM12" s="113">
        <v>62</v>
      </c>
      <c r="BN12" s="111">
        <v>63</v>
      </c>
      <c r="BO12" s="113">
        <v>64</v>
      </c>
      <c r="BP12" s="111">
        <v>65</v>
      </c>
      <c r="BQ12" s="111"/>
      <c r="BR12" s="111"/>
      <c r="BS12" s="111"/>
      <c r="BT12" s="113">
        <v>72</v>
      </c>
      <c r="BU12" s="111">
        <v>73</v>
      </c>
      <c r="BV12" s="113">
        <v>74</v>
      </c>
      <c r="BW12" s="113">
        <v>66</v>
      </c>
      <c r="BX12" s="113">
        <v>67</v>
      </c>
      <c r="BY12" s="113">
        <v>68</v>
      </c>
      <c r="BZ12" s="111">
        <v>75</v>
      </c>
      <c r="CA12" s="113">
        <v>76</v>
      </c>
      <c r="CB12" s="111">
        <v>77</v>
      </c>
      <c r="CC12" s="113">
        <v>78</v>
      </c>
      <c r="CD12" s="111">
        <v>79</v>
      </c>
      <c r="CE12" s="113">
        <v>80</v>
      </c>
      <c r="CF12" s="111">
        <v>81</v>
      </c>
      <c r="CG12" s="113">
        <v>82</v>
      </c>
      <c r="CH12" s="111">
        <v>83</v>
      </c>
      <c r="CI12" s="113">
        <v>84</v>
      </c>
      <c r="CJ12" s="111">
        <v>85</v>
      </c>
      <c r="CK12" s="113">
        <v>86</v>
      </c>
      <c r="CL12" s="111">
        <v>87</v>
      </c>
      <c r="CM12" s="113">
        <v>88</v>
      </c>
      <c r="CN12" s="111">
        <v>89</v>
      </c>
      <c r="CO12" s="113">
        <v>90</v>
      </c>
      <c r="CP12" s="111">
        <v>91</v>
      </c>
      <c r="CQ12" s="113">
        <v>92</v>
      </c>
      <c r="CR12" s="111">
        <v>93</v>
      </c>
      <c r="CS12" s="113">
        <v>94</v>
      </c>
      <c r="CT12" s="111">
        <v>95</v>
      </c>
      <c r="CU12" s="113">
        <v>96</v>
      </c>
      <c r="CV12" s="111">
        <v>97</v>
      </c>
      <c r="CW12" s="113">
        <v>98</v>
      </c>
      <c r="CX12" s="111">
        <v>99</v>
      </c>
      <c r="CY12" s="113">
        <v>100</v>
      </c>
      <c r="CZ12" s="111">
        <v>101</v>
      </c>
      <c r="DA12" s="113">
        <v>102</v>
      </c>
      <c r="DB12" s="111">
        <v>103</v>
      </c>
      <c r="DC12" s="113">
        <v>104</v>
      </c>
      <c r="DD12" s="111">
        <v>105</v>
      </c>
      <c r="DE12" s="113">
        <v>106</v>
      </c>
      <c r="DF12" s="111">
        <v>107</v>
      </c>
      <c r="DG12" s="113">
        <v>108</v>
      </c>
      <c r="DH12" s="111">
        <v>109</v>
      </c>
      <c r="DI12" s="113">
        <v>110</v>
      </c>
      <c r="DJ12" s="111">
        <v>111</v>
      </c>
      <c r="DK12" s="113">
        <v>112</v>
      </c>
      <c r="DL12" s="111">
        <v>113</v>
      </c>
      <c r="DM12" s="113">
        <v>114</v>
      </c>
      <c r="DN12" s="111">
        <v>115</v>
      </c>
      <c r="DO12" s="113">
        <v>116</v>
      </c>
      <c r="DP12" s="111">
        <v>117</v>
      </c>
      <c r="DQ12" s="113">
        <v>118</v>
      </c>
      <c r="DR12" s="111">
        <v>119</v>
      </c>
    </row>
    <row r="13" spans="1:122" s="112" customFormat="1" ht="15" customHeight="1">
      <c r="A13" s="115">
        <v>1</v>
      </c>
      <c r="B13" s="116" t="s">
        <v>213</v>
      </c>
      <c r="C13" s="117">
        <f>F13+BB13</f>
        <v>3754.492</v>
      </c>
      <c r="D13" s="118">
        <f aca="true" t="shared" si="0" ref="D13:D28">G13+BC13+BU13</f>
        <v>3330.42712</v>
      </c>
      <c r="E13" s="119">
        <f aca="true" t="shared" si="1" ref="E13:E28">D13/C13*100</f>
        <v>88.7051329447499</v>
      </c>
      <c r="F13" s="120">
        <f>I13+L13+O13+R13+U13+X13+AA13+AD13+AJ13+AV13+AS13+AM13+AG13+AY13</f>
        <v>388</v>
      </c>
      <c r="G13" s="120">
        <f>J13+M13+P13+S13+V13+Y13+AB13+AE13+AH13+AK13+AN13+AT13+AW13+AZ13+AQ13</f>
        <v>345.63912</v>
      </c>
      <c r="H13" s="119">
        <f>G13/F13*100</f>
        <v>89.08224742268041</v>
      </c>
      <c r="I13" s="147">
        <f>Ал!C7</f>
        <v>128.8</v>
      </c>
      <c r="J13" s="121">
        <f>Ал!D7</f>
        <v>119.1601</v>
      </c>
      <c r="K13" s="119">
        <f>J13/I13*100</f>
        <v>92.5156055900621</v>
      </c>
      <c r="L13" s="121">
        <f>Ал!C9</f>
        <v>10</v>
      </c>
      <c r="M13" s="121">
        <f>Ал!D9</f>
        <v>0.5196</v>
      </c>
      <c r="N13" s="119">
        <f>M13/L13*100</f>
        <v>5.195999999999999</v>
      </c>
      <c r="O13" s="121">
        <f>Ал!C12</f>
        <v>8</v>
      </c>
      <c r="P13" s="121">
        <f>Ал!D12</f>
        <v>3.50595</v>
      </c>
      <c r="Q13" s="119">
        <f>P13/O13*100</f>
        <v>43.824374999999996</v>
      </c>
      <c r="R13" s="121">
        <f>Ал!C11</f>
        <v>174.2</v>
      </c>
      <c r="S13" s="121">
        <f>Ал!D11</f>
        <v>190.10996</v>
      </c>
      <c r="T13" s="119">
        <f>S13/R13*100</f>
        <v>109.13315729047073</v>
      </c>
      <c r="U13" s="119">
        <f>Ал!C17</f>
        <v>9</v>
      </c>
      <c r="V13" s="119">
        <f>Ал!D17</f>
        <v>1.9</v>
      </c>
      <c r="W13" s="119">
        <f>V13/U13*100</f>
        <v>21.11111111111111</v>
      </c>
      <c r="X13" s="121">
        <f>Ал!C21</f>
        <v>9</v>
      </c>
      <c r="Y13" s="121">
        <f>Ал!D21</f>
        <v>9.42011</v>
      </c>
      <c r="Z13" s="119">
        <f>Y13/X13*100</f>
        <v>104.66788888888887</v>
      </c>
      <c r="AA13" s="121"/>
      <c r="AB13" s="121"/>
      <c r="AC13" s="119" t="e">
        <f>AB13/AA13*100</f>
        <v>#DIV/0!</v>
      </c>
      <c r="AD13" s="121">
        <f>Ал!C22</f>
        <v>18</v>
      </c>
      <c r="AE13" s="121">
        <f>Ал!D22</f>
        <v>2.0691</v>
      </c>
      <c r="AF13" s="119">
        <f>AE13/AD13*100</f>
        <v>11.495000000000001</v>
      </c>
      <c r="AG13" s="121"/>
      <c r="AH13" s="121">
        <f>Ал!D19</f>
        <v>18.9543</v>
      </c>
      <c r="AI13" s="119" t="e">
        <f>AH13/AG13*100</f>
        <v>#DIV/0!</v>
      </c>
      <c r="AJ13" s="119">
        <f>Ал!C25</f>
        <v>30</v>
      </c>
      <c r="AK13" s="119">
        <f>Ал!D25</f>
        <v>0</v>
      </c>
      <c r="AL13" s="119">
        <f>AK13/AJ13*100</f>
        <v>0</v>
      </c>
      <c r="AM13" s="119">
        <f>Ал!C34</f>
        <v>1</v>
      </c>
      <c r="AN13" s="119">
        <f>Ал!D34</f>
        <v>0</v>
      </c>
      <c r="AO13" s="119">
        <f>AN13/AM13*100</f>
        <v>0</v>
      </c>
      <c r="AP13" s="119"/>
      <c r="AQ13" s="119"/>
      <c r="AR13" s="119"/>
      <c r="AS13" s="119"/>
      <c r="AT13" s="119">
        <f>Ал!D36</f>
        <v>0</v>
      </c>
      <c r="AU13" s="119" t="e">
        <f>AT13/AS13*100</f>
        <v>#DIV/0!</v>
      </c>
      <c r="AV13" s="119"/>
      <c r="AW13" s="119"/>
      <c r="AX13" s="122" t="e">
        <f>AV13/AW13*100</f>
        <v>#DIV/0!</v>
      </c>
      <c r="AY13" s="122"/>
      <c r="AZ13" s="122"/>
      <c r="BA13" s="122" t="e">
        <f>AY13/AZ13*100</f>
        <v>#DIV/0!</v>
      </c>
      <c r="BB13" s="121">
        <f>BE13+BH13+BK13+BN13+BQ13</f>
        <v>3366.492</v>
      </c>
      <c r="BC13" s="121">
        <f>BF13+BI13+BL13+BO13+BR13</f>
        <v>2984.788</v>
      </c>
      <c r="BD13" s="119">
        <f>BC13/BB13*100</f>
        <v>88.66166917966832</v>
      </c>
      <c r="BE13" s="123">
        <f>Ал!C40</f>
        <v>881.5</v>
      </c>
      <c r="BF13" s="123">
        <f>Ал!D40</f>
        <v>832.8</v>
      </c>
      <c r="BG13" s="119">
        <f>BF13/BE13*100</f>
        <v>94.47532614861032</v>
      </c>
      <c r="BH13" s="119">
        <f>Ал!C41</f>
        <v>718.2</v>
      </c>
      <c r="BI13" s="119">
        <f>Ал!D41</f>
        <v>598.5</v>
      </c>
      <c r="BJ13" s="119">
        <f>BI13/BH13*100</f>
        <v>83.33333333333333</v>
      </c>
      <c r="BK13" s="119">
        <f>Ал!C42</f>
        <v>1712.153</v>
      </c>
      <c r="BL13" s="119">
        <f>Ал!D42</f>
        <v>1498.863</v>
      </c>
      <c r="BM13" s="119">
        <f aca="true" t="shared" si="2" ref="BM13:BM30">BL13/BK13*100</f>
        <v>87.54258527129292</v>
      </c>
      <c r="BN13" s="119">
        <f>Ал!C43</f>
        <v>54.639</v>
      </c>
      <c r="BO13" s="119">
        <f>Ал!D43</f>
        <v>54.625</v>
      </c>
      <c r="BP13" s="119">
        <f aca="true" t="shared" si="3" ref="BP13:BP30">BO13/BN13*100</f>
        <v>99.97437727630447</v>
      </c>
      <c r="BQ13" s="119"/>
      <c r="BR13" s="119"/>
      <c r="BS13" s="119" t="e">
        <f aca="true" t="shared" si="4" ref="BS13:BS30">BR13/BQ13*100</f>
        <v>#DIV/0!</v>
      </c>
      <c r="BT13" s="121"/>
      <c r="BU13" s="121"/>
      <c r="BV13" s="119" t="e">
        <f>BU13/BT13*100</f>
        <v>#DIV/0!</v>
      </c>
      <c r="BW13" s="119"/>
      <c r="BX13" s="119"/>
      <c r="BY13" s="119"/>
      <c r="BZ13" s="121">
        <f aca="true" t="shared" si="5" ref="BZ13:BZ28">SUM(CC13,CR13,CU13,CX13,DA13,DD13,DG13,DM13,DJ13)</f>
        <v>3804.492</v>
      </c>
      <c r="CA13" s="121">
        <f aca="true" t="shared" si="6" ref="CA13:CA28">SUM(CD13,CS13,CV13,CY13,DB13,DE13,DH13,DN13,DK13)</f>
        <v>2973.2067999999995</v>
      </c>
      <c r="CB13" s="119">
        <f>CA13/BZ13*100</f>
        <v>78.1499027991122</v>
      </c>
      <c r="CC13" s="121">
        <f>CF13+CL13+CI13+CO13</f>
        <v>646.04775</v>
      </c>
      <c r="CD13" s="121">
        <f>CG13+CM13+CJ13+CP13</f>
        <v>470.83249</v>
      </c>
      <c r="CE13" s="119">
        <f>CD13/CC13*100</f>
        <v>72.8788994311953</v>
      </c>
      <c r="CF13" s="119">
        <f>Ал!C53</f>
        <v>616.149</v>
      </c>
      <c r="CG13" s="119">
        <f>Ал!D53</f>
        <v>444.53249</v>
      </c>
      <c r="CH13" s="119">
        <f>CG13/CF13*100</f>
        <v>72.14691413927476</v>
      </c>
      <c r="CI13" s="119">
        <f>Ал!C54</f>
        <v>26.3</v>
      </c>
      <c r="CJ13" s="119">
        <f>Ал!D54</f>
        <v>26.3</v>
      </c>
      <c r="CK13" s="119">
        <f>CJ13/CI13*100</f>
        <v>100</v>
      </c>
      <c r="CL13" s="119">
        <f>Ал!C55</f>
        <v>3.59875</v>
      </c>
      <c r="CM13" s="119"/>
      <c r="CN13" s="119">
        <f>CM13/CL13*100</f>
        <v>0</v>
      </c>
      <c r="CO13" s="119"/>
      <c r="CP13" s="119"/>
      <c r="CQ13" s="119" t="e">
        <f>CP13/CO13*100</f>
        <v>#DIV/0!</v>
      </c>
      <c r="CR13" s="119">
        <f>Ал!C56</f>
        <v>54.59</v>
      </c>
      <c r="CS13" s="119">
        <f>Ал!D56</f>
        <v>33.53908</v>
      </c>
      <c r="CT13" s="119">
        <f>CS13/CR13*100</f>
        <v>61.43813885326982</v>
      </c>
      <c r="CU13" s="119">
        <f>Ал!C58</f>
        <v>16.90125</v>
      </c>
      <c r="CV13" s="119">
        <f>Ал!D58</f>
        <v>6.90125</v>
      </c>
      <c r="CW13" s="119">
        <f>CV13/CU13*100</f>
        <v>40.83277864063309</v>
      </c>
      <c r="CX13" s="121">
        <f>Ал!C62</f>
        <v>67</v>
      </c>
      <c r="CY13" s="121">
        <f>Ал!D62</f>
        <v>0</v>
      </c>
      <c r="CZ13" s="119">
        <f>CY13/CX13*100</f>
        <v>0</v>
      </c>
      <c r="DA13" s="121">
        <f>Ал!C66</f>
        <v>485.8</v>
      </c>
      <c r="DB13" s="121">
        <f>Ал!D66</f>
        <v>392.15212</v>
      </c>
      <c r="DC13" s="119">
        <f>DB13/DA13*100</f>
        <v>80.72295594895019</v>
      </c>
      <c r="DD13" s="121">
        <f>Ал!C77</f>
        <v>836.3</v>
      </c>
      <c r="DE13" s="121">
        <f>Ал!D77</f>
        <v>596.22886</v>
      </c>
      <c r="DF13" s="119">
        <f aca="true" t="shared" si="7" ref="DF13:DF28">DE13/DD13*100</f>
        <v>71.29365777830922</v>
      </c>
      <c r="DG13" s="119">
        <f>Ал!C85</f>
        <v>1615.053</v>
      </c>
      <c r="DH13" s="119">
        <f>Ал!D85</f>
        <v>1411.963</v>
      </c>
      <c r="DI13" s="119">
        <f aca="true" t="shared" si="8" ref="DI13:DI28">DH13/DG13*100</f>
        <v>87.42518047395347</v>
      </c>
      <c r="DJ13" s="120">
        <f>Ал!C89</f>
        <v>6</v>
      </c>
      <c r="DK13" s="120">
        <f>Ал!D89</f>
        <v>3.99</v>
      </c>
      <c r="DL13" s="119">
        <f>DK13/DJ13*100</f>
        <v>66.5</v>
      </c>
      <c r="DM13" s="119">
        <f>Ал!C99</f>
        <v>76.8</v>
      </c>
      <c r="DN13" s="119">
        <f>Ал!D99</f>
        <v>57.6</v>
      </c>
      <c r="DO13" s="119">
        <f>DN13/DM13*100</f>
        <v>75</v>
      </c>
      <c r="DP13" s="124">
        <f aca="true" t="shared" si="9" ref="DP13:DP28">SUM(BZ13-C13)</f>
        <v>50</v>
      </c>
      <c r="DQ13" s="124">
        <f aca="true" t="shared" si="10" ref="DQ13:DQ28">SUM(CA13-D13)</f>
        <v>-357.22032000000036</v>
      </c>
      <c r="DR13" s="119">
        <f>DQ13/DP13*100</f>
        <v>-714.4406400000007</v>
      </c>
    </row>
    <row r="14" spans="1:122" s="132" customFormat="1" ht="15" customHeight="1">
      <c r="A14" s="125">
        <v>2</v>
      </c>
      <c r="B14" s="126" t="s">
        <v>214</v>
      </c>
      <c r="C14" s="158">
        <f aca="true" t="shared" si="11" ref="C14:C28">F14+BB14</f>
        <v>5662.646000000001</v>
      </c>
      <c r="D14" s="158">
        <f>G14+BC14+BU14</f>
        <v>5372.2256800000005</v>
      </c>
      <c r="E14" s="127">
        <f t="shared" si="1"/>
        <v>94.87129656347933</v>
      </c>
      <c r="F14" s="128">
        <f aca="true" t="shared" si="12" ref="F14:F28">I14+L14+O14+R14+U14+X14+AA14+AD14+AJ14+AV14+AS14+AM14+AG14+AY14</f>
        <v>1657.2</v>
      </c>
      <c r="G14" s="120">
        <f aca="true" t="shared" si="13" ref="G14:G28">J14+M14+P14+S14+V14+Y14+AB14+AE14+AH14+AK14+AN14+AT14+AW14+AZ14+AQ14</f>
        <v>1633.95268</v>
      </c>
      <c r="H14" s="127">
        <f aca="true" t="shared" si="14" ref="H14:H28">G14/F14*100</f>
        <v>98.59719285541878</v>
      </c>
      <c r="I14" s="129">
        <f>'Б.Сун'!C7</f>
        <v>956.6</v>
      </c>
      <c r="J14" s="129">
        <f>'Б.Сун'!D7</f>
        <v>879.67865</v>
      </c>
      <c r="K14" s="127">
        <f aca="true" t="shared" si="15" ref="K14:K28">J14/I14*100</f>
        <v>91.95888040978465</v>
      </c>
      <c r="L14" s="129">
        <f>'Б.Сун'!C9</f>
        <v>14.5</v>
      </c>
      <c r="M14" s="129">
        <f>'Б.Сун'!D9</f>
        <v>18.47531</v>
      </c>
      <c r="N14" s="127">
        <f aca="true" t="shared" si="16" ref="N14:N28">M14/L14*100</f>
        <v>127.41593103448277</v>
      </c>
      <c r="O14" s="129">
        <f>'Б.Сун'!C12</f>
        <v>34.8</v>
      </c>
      <c r="P14" s="129">
        <f>'Б.Сун'!D12</f>
        <v>13.35047</v>
      </c>
      <c r="Q14" s="127">
        <f aca="true" t="shared" si="17" ref="Q14:Q28">P14/O14*100</f>
        <v>38.363419540229884</v>
      </c>
      <c r="R14" s="129">
        <f>'Б.Сун'!C11</f>
        <v>299.8</v>
      </c>
      <c r="S14" s="129">
        <f>'Б.Сун'!D11</f>
        <v>358.32648</v>
      </c>
      <c r="T14" s="127">
        <f aca="true" t="shared" si="18" ref="T14:T28">S14/R14*100</f>
        <v>119.521841227485</v>
      </c>
      <c r="U14" s="127">
        <f>'Б.Сун'!C17</f>
        <v>32.5</v>
      </c>
      <c r="V14" s="127">
        <f>'Б.Сун'!D17</f>
        <v>32.2</v>
      </c>
      <c r="W14" s="127">
        <f aca="true" t="shared" si="19" ref="W14:W30">V14/U14*100</f>
        <v>99.07692307692308</v>
      </c>
      <c r="X14" s="129">
        <f>'Б.Сун'!C21</f>
        <v>157</v>
      </c>
      <c r="Y14" s="129">
        <f>'Б.Сун'!D21</f>
        <v>182.50848</v>
      </c>
      <c r="Z14" s="127">
        <f aca="true" t="shared" si="20" ref="Z14:Z28">Y14/X14*100</f>
        <v>116.24743949044584</v>
      </c>
      <c r="AA14" s="129"/>
      <c r="AB14" s="129"/>
      <c r="AC14" s="127" t="e">
        <f aca="true" t="shared" si="21" ref="AC14:AC28">AB14/AA14*100</f>
        <v>#DIV/0!</v>
      </c>
      <c r="AD14" s="129">
        <f>'Б.Сун'!C22</f>
        <v>60</v>
      </c>
      <c r="AE14" s="129">
        <f>'Б.Сун'!D22</f>
        <v>64.583</v>
      </c>
      <c r="AF14" s="127">
        <f aca="true" t="shared" si="22" ref="AF14:AF28">AE14/AD14*100</f>
        <v>107.63833333333332</v>
      </c>
      <c r="AG14" s="129"/>
      <c r="AH14" s="121">
        <f>'Б.Сун'!D19</f>
        <v>0</v>
      </c>
      <c r="AI14" s="127" t="e">
        <f aca="true" t="shared" si="23" ref="AI14:AI28">AH14/AG14*100</f>
        <v>#DIV/0!</v>
      </c>
      <c r="AJ14" s="127">
        <f>'Б.Сун'!C25</f>
        <v>100</v>
      </c>
      <c r="AK14" s="127">
        <f>'Б.Сун'!D25</f>
        <v>71.83029</v>
      </c>
      <c r="AL14" s="127">
        <f aca="true" t="shared" si="24" ref="AL14:AL30">AK14/AJ14*100</f>
        <v>71.83029</v>
      </c>
      <c r="AM14" s="127">
        <f>'Б.Сун'!C34</f>
        <v>2</v>
      </c>
      <c r="AN14" s="127">
        <f>'Б.Сун'!D34</f>
        <v>0</v>
      </c>
      <c r="AO14" s="127">
        <f aca="true" t="shared" si="25" ref="AO14:AO28">AN14/AM14*100</f>
        <v>0</v>
      </c>
      <c r="AP14" s="127"/>
      <c r="AQ14" s="127">
        <f>'Б.Сун'!D35</f>
        <v>13</v>
      </c>
      <c r="AR14" s="127"/>
      <c r="AS14" s="127"/>
      <c r="AT14" s="119">
        <f>Иль!D36</f>
        <v>0</v>
      </c>
      <c r="AU14" s="127" t="e">
        <f aca="true" t="shared" si="26" ref="AU14:AU28">AT14/AS14*100</f>
        <v>#DIV/0!</v>
      </c>
      <c r="AV14" s="127"/>
      <c r="AW14" s="127"/>
      <c r="AX14" s="130" t="e">
        <f aca="true" t="shared" si="27" ref="AX14:AX28">AV14/AW14*100</f>
        <v>#DIV/0!</v>
      </c>
      <c r="AY14" s="130"/>
      <c r="AZ14" s="130"/>
      <c r="BA14" s="130" t="e">
        <f aca="true" t="shared" si="28" ref="BA14:BA28">AY14/AZ14*100</f>
        <v>#DIV/0!</v>
      </c>
      <c r="BB14" s="129">
        <f>BE14+BH14+BK14+BN14+BQ14</f>
        <v>4005.4460000000004</v>
      </c>
      <c r="BC14" s="129">
        <f>BF14+BI14+BL14+BO14+BR14</f>
        <v>3738.273</v>
      </c>
      <c r="BD14" s="127">
        <f>BC14/BB14*100</f>
        <v>93.32975653647559</v>
      </c>
      <c r="BE14" s="127">
        <f>'Б.Сун'!C40</f>
        <v>3124.8</v>
      </c>
      <c r="BF14" s="127">
        <f>'Б.Сун'!D40</f>
        <v>2950.05</v>
      </c>
      <c r="BG14" s="127">
        <f aca="true" t="shared" si="29" ref="BG14:BG28">BF14/BE14*100</f>
        <v>94.4076420890937</v>
      </c>
      <c r="BH14" s="119"/>
      <c r="BI14" s="127"/>
      <c r="BJ14" s="127" t="e">
        <f aca="true" t="shared" si="30" ref="BJ14:BJ28">BI14/BH14*100</f>
        <v>#DIV/0!</v>
      </c>
      <c r="BK14" s="127">
        <f>'Б.Сун'!C42</f>
        <v>766.9</v>
      </c>
      <c r="BL14" s="127">
        <f>'Б.Сун'!D42</f>
        <v>674.526</v>
      </c>
      <c r="BM14" s="127">
        <f t="shared" si="2"/>
        <v>87.95488329638805</v>
      </c>
      <c r="BN14" s="127">
        <f>'Б.Сун'!C43</f>
        <v>113.746</v>
      </c>
      <c r="BO14" s="127">
        <f>'Б.Сун'!D43</f>
        <v>113.697</v>
      </c>
      <c r="BP14" s="127">
        <f t="shared" si="3"/>
        <v>99.95692156207691</v>
      </c>
      <c r="BQ14" s="127"/>
      <c r="BR14" s="127"/>
      <c r="BS14" s="127" t="e">
        <f t="shared" si="4"/>
        <v>#DIV/0!</v>
      </c>
      <c r="BT14" s="129"/>
      <c r="BU14" s="129"/>
      <c r="BV14" s="127" t="e">
        <f aca="true" t="shared" si="31" ref="BV14:BV28">BU14/BT14*100</f>
        <v>#DIV/0!</v>
      </c>
      <c r="BW14" s="127"/>
      <c r="BX14" s="127"/>
      <c r="BY14" s="127"/>
      <c r="BZ14" s="129">
        <f t="shared" si="5"/>
        <v>6285.590000000001</v>
      </c>
      <c r="CA14" s="129">
        <f t="shared" si="6"/>
        <v>5240.04611</v>
      </c>
      <c r="CB14" s="127">
        <f aca="true" t="shared" si="32" ref="CB14:CB28">CA14/BZ14*100</f>
        <v>83.36601830536193</v>
      </c>
      <c r="CC14" s="129">
        <f aca="true" t="shared" si="33" ref="CC14:CD28">CF14+CL14+CI14+CO14</f>
        <v>1163.85875</v>
      </c>
      <c r="CD14" s="129">
        <f t="shared" si="33"/>
        <v>1051.46843</v>
      </c>
      <c r="CE14" s="127">
        <f aca="true" t="shared" si="34" ref="CE14:CE28">CD14/CC14*100</f>
        <v>90.34330239816471</v>
      </c>
      <c r="CF14" s="127">
        <f>'Б.Сун'!C53</f>
        <v>1123.96</v>
      </c>
      <c r="CG14" s="127">
        <f>'Б.Сун'!D53</f>
        <v>1025.16843</v>
      </c>
      <c r="CH14" s="127">
        <f aca="true" t="shared" si="35" ref="CH14:CH28">CG14/CF14*100</f>
        <v>91.21040161571585</v>
      </c>
      <c r="CI14" s="127">
        <f>'Б.Сун'!C54</f>
        <v>26.3</v>
      </c>
      <c r="CJ14" s="127">
        <f>'Б.Сун'!D54</f>
        <v>26.3</v>
      </c>
      <c r="CK14" s="127">
        <f aca="true" t="shared" si="36" ref="CK14:CK28">CJ14/CI14*100</f>
        <v>100</v>
      </c>
      <c r="CL14" s="127">
        <f>'Б.Сун'!C55</f>
        <v>13.59875</v>
      </c>
      <c r="CM14" s="127"/>
      <c r="CN14" s="127">
        <f aca="true" t="shared" si="37" ref="CN14:CN28">CM14/CL14*100</f>
        <v>0</v>
      </c>
      <c r="CO14" s="127"/>
      <c r="CP14" s="127"/>
      <c r="CQ14" s="127" t="e">
        <f aca="true" t="shared" si="38" ref="CQ14:CQ28">CP14/CO14*100</f>
        <v>#DIV/0!</v>
      </c>
      <c r="CR14" s="127">
        <f>'Б.Сун'!C56</f>
        <v>113.57</v>
      </c>
      <c r="CS14" s="127">
        <f>'Б.Сун'!D56</f>
        <v>103.58348</v>
      </c>
      <c r="CT14" s="127">
        <f aca="true" t="shared" si="39" ref="CT14:CT30">CS14/CR14*100</f>
        <v>91.20672712864312</v>
      </c>
      <c r="CU14" s="127">
        <f>'Б.Сун'!C58</f>
        <v>178.00125</v>
      </c>
      <c r="CV14" s="127">
        <f>'Б.Сун'!D58</f>
        <v>153.3029</v>
      </c>
      <c r="CW14" s="127">
        <f aca="true" t="shared" si="40" ref="CW14:CW30">CV14/CU14*100</f>
        <v>86.12461991137702</v>
      </c>
      <c r="CX14" s="129">
        <f>'Б.Сун'!C62</f>
        <v>418.516</v>
      </c>
      <c r="CY14" s="129">
        <f>'Б.Сун'!D62</f>
        <v>258.418</v>
      </c>
      <c r="CZ14" s="127">
        <f aca="true" t="shared" si="41" ref="CZ14:CZ28">CY14/CX14*100</f>
        <v>61.74626537575624</v>
      </c>
      <c r="DA14" s="129">
        <f>'Б.Сун'!C66</f>
        <v>1311.676</v>
      </c>
      <c r="DB14" s="129">
        <f>'Б.Сун'!D66</f>
        <v>986.70688</v>
      </c>
      <c r="DC14" s="127">
        <f aca="true" t="shared" si="42" ref="DC14:DC28">DB14/DA14*100</f>
        <v>75.22489395246997</v>
      </c>
      <c r="DD14" s="129">
        <f>'Б.Сун'!C77</f>
        <v>2199.524</v>
      </c>
      <c r="DE14" s="129">
        <f>'Б.Сун'!D77</f>
        <v>1786.12242</v>
      </c>
      <c r="DF14" s="127">
        <f t="shared" si="7"/>
        <v>81.20495252609201</v>
      </c>
      <c r="DG14" s="127">
        <f>'Б.Сун'!C85</f>
        <v>415.6</v>
      </c>
      <c r="DH14" s="127">
        <f>'Б.Сун'!D85</f>
        <v>415.6</v>
      </c>
      <c r="DI14" s="127">
        <f t="shared" si="8"/>
        <v>100</v>
      </c>
      <c r="DJ14" s="128">
        <f>'Б.Сун'!C89</f>
        <v>19</v>
      </c>
      <c r="DK14" s="128">
        <f>'Б.Сун'!D89</f>
        <v>19</v>
      </c>
      <c r="DL14" s="127">
        <f aca="true" t="shared" si="43" ref="DL14:DL28">DK14/DJ14*100</f>
        <v>100</v>
      </c>
      <c r="DM14" s="127">
        <f>'Б.Сун'!C99</f>
        <v>465.844</v>
      </c>
      <c r="DN14" s="127">
        <f>'Б.Сун'!D99</f>
        <v>465.844</v>
      </c>
      <c r="DO14" s="119">
        <f>DN14/DM14*100</f>
        <v>100</v>
      </c>
      <c r="DP14" s="131">
        <f t="shared" si="9"/>
        <v>622.9440000000004</v>
      </c>
      <c r="DQ14" s="131">
        <f t="shared" si="10"/>
        <v>-132.17957000000024</v>
      </c>
      <c r="DR14" s="119">
        <f aca="true" t="shared" si="44" ref="DR14:DR28">DQ14/DP14*100</f>
        <v>-21.21853168182054</v>
      </c>
    </row>
    <row r="15" spans="1:122" s="112" customFormat="1" ht="15" customHeight="1">
      <c r="A15" s="115">
        <v>3</v>
      </c>
      <c r="B15" s="116" t="s">
        <v>215</v>
      </c>
      <c r="C15" s="117">
        <f t="shared" si="11"/>
        <v>4458.07</v>
      </c>
      <c r="D15" s="133">
        <f>G15+BC15+BU15</f>
        <v>4121.92349</v>
      </c>
      <c r="E15" s="119">
        <f t="shared" si="1"/>
        <v>92.45981983234898</v>
      </c>
      <c r="F15" s="120">
        <f t="shared" si="12"/>
        <v>578.5</v>
      </c>
      <c r="G15" s="120">
        <f t="shared" si="13"/>
        <v>535.74549</v>
      </c>
      <c r="H15" s="119">
        <f t="shared" si="14"/>
        <v>92.60941918755402</v>
      </c>
      <c r="I15" s="121">
        <f>Иль!C7</f>
        <v>132.7</v>
      </c>
      <c r="J15" s="121">
        <f>Иль!D7</f>
        <v>138.4315</v>
      </c>
      <c r="K15" s="119">
        <f t="shared" si="15"/>
        <v>104.319140919367</v>
      </c>
      <c r="L15" s="121">
        <f>Иль!C9</f>
        <v>0.9</v>
      </c>
      <c r="M15" s="121">
        <f>Иль!D9</f>
        <v>0.7746</v>
      </c>
      <c r="N15" s="119">
        <f t="shared" si="16"/>
        <v>86.06666666666666</v>
      </c>
      <c r="O15" s="121">
        <f>Иль!C12</f>
        <v>24.8</v>
      </c>
      <c r="P15" s="121">
        <f>Иль!D12</f>
        <v>10.88837</v>
      </c>
      <c r="Q15" s="119">
        <f t="shared" si="17"/>
        <v>43.904717741935485</v>
      </c>
      <c r="R15" s="121">
        <f>Иль!C11</f>
        <v>194.1</v>
      </c>
      <c r="S15" s="121">
        <f>Иль!D11</f>
        <v>147.53388</v>
      </c>
      <c r="T15" s="119">
        <f t="shared" si="18"/>
        <v>76.00921174652242</v>
      </c>
      <c r="U15" s="119">
        <f>Иль!C17</f>
        <v>21</v>
      </c>
      <c r="V15" s="119">
        <f>Иль!D17</f>
        <v>27.44</v>
      </c>
      <c r="W15" s="119">
        <f t="shared" si="19"/>
        <v>130.66666666666666</v>
      </c>
      <c r="X15" s="121">
        <f>Иль!C21</f>
        <v>112</v>
      </c>
      <c r="Y15" s="121">
        <f>Иль!D21</f>
        <v>162.07828</v>
      </c>
      <c r="Z15" s="119">
        <f t="shared" si="20"/>
        <v>144.71275</v>
      </c>
      <c r="AA15" s="121"/>
      <c r="AB15" s="121"/>
      <c r="AC15" s="119" t="e">
        <f t="shared" si="21"/>
        <v>#DIV/0!</v>
      </c>
      <c r="AD15" s="121">
        <f>Иль!C22</f>
        <v>22</v>
      </c>
      <c r="AE15" s="121">
        <f>Иль!D22</f>
        <v>22.89573</v>
      </c>
      <c r="AF15" s="119">
        <f t="shared" si="22"/>
        <v>104.0715</v>
      </c>
      <c r="AG15" s="121"/>
      <c r="AH15" s="121">
        <f>Иль!D19</f>
        <v>0</v>
      </c>
      <c r="AI15" s="119" t="e">
        <f t="shared" si="23"/>
        <v>#DIV/0!</v>
      </c>
      <c r="AJ15" s="119">
        <f>Иль!C25</f>
        <v>70</v>
      </c>
      <c r="AK15" s="119">
        <f>Иль!D25</f>
        <v>24.19313</v>
      </c>
      <c r="AL15" s="119">
        <f t="shared" si="24"/>
        <v>34.561614285714285</v>
      </c>
      <c r="AM15" s="119">
        <f>Иль!C34</f>
        <v>1</v>
      </c>
      <c r="AN15" s="119">
        <f>Иль!D34</f>
        <v>1.51</v>
      </c>
      <c r="AO15" s="119">
        <f t="shared" si="25"/>
        <v>151</v>
      </c>
      <c r="AP15" s="119"/>
      <c r="AQ15" s="119"/>
      <c r="AR15" s="119"/>
      <c r="AS15" s="119"/>
      <c r="AT15" s="119"/>
      <c r="AU15" s="119" t="e">
        <f t="shared" si="26"/>
        <v>#DIV/0!</v>
      </c>
      <c r="AV15" s="119"/>
      <c r="AW15" s="119"/>
      <c r="AX15" s="122" t="e">
        <f t="shared" si="27"/>
        <v>#DIV/0!</v>
      </c>
      <c r="AY15" s="122"/>
      <c r="AZ15" s="122"/>
      <c r="BA15" s="122" t="e">
        <f t="shared" si="28"/>
        <v>#DIV/0!</v>
      </c>
      <c r="BB15" s="121">
        <f>BE15+BH15+BK15+BN15+BQ15+BW15</f>
        <v>3879.57</v>
      </c>
      <c r="BC15" s="121">
        <f>BF15+BI15+BL15+BO15+BR15+BX15</f>
        <v>3586.178</v>
      </c>
      <c r="BD15" s="119">
        <f>BC15/BB15*100</f>
        <v>92.43751240472527</v>
      </c>
      <c r="BE15" s="123">
        <f>Иль!C40</f>
        <v>2320.3</v>
      </c>
      <c r="BF15" s="123">
        <f>Иль!D40</f>
        <v>2196.28</v>
      </c>
      <c r="BG15" s="119">
        <f t="shared" si="29"/>
        <v>94.65500150842564</v>
      </c>
      <c r="BH15" s="119">
        <f>Иль!C41</f>
        <v>604.5</v>
      </c>
      <c r="BI15" s="119">
        <f>Иль!D41</f>
        <v>462.1</v>
      </c>
      <c r="BJ15" s="119">
        <f t="shared" si="30"/>
        <v>76.44334160463193</v>
      </c>
      <c r="BK15" s="119">
        <f>Иль!C42</f>
        <v>221.1</v>
      </c>
      <c r="BL15" s="119">
        <f>Иль!D42</f>
        <v>194.16</v>
      </c>
      <c r="BM15" s="119">
        <f t="shared" si="2"/>
        <v>87.81546811397558</v>
      </c>
      <c r="BN15" s="119">
        <f>Иль!C43</f>
        <v>113.67</v>
      </c>
      <c r="BO15" s="119">
        <f>Иль!D43</f>
        <v>113.638</v>
      </c>
      <c r="BP15" s="119">
        <f t="shared" si="3"/>
        <v>99.97184833289346</v>
      </c>
      <c r="BQ15" s="119"/>
      <c r="BR15" s="119"/>
      <c r="BS15" s="119" t="e">
        <f t="shared" si="4"/>
        <v>#DIV/0!</v>
      </c>
      <c r="BT15" s="121"/>
      <c r="BU15" s="121"/>
      <c r="BV15" s="119" t="e">
        <f t="shared" si="31"/>
        <v>#DIV/0!</v>
      </c>
      <c r="BW15" s="119">
        <f>Иль!C46</f>
        <v>620</v>
      </c>
      <c r="BX15" s="119">
        <f>Иль!D46</f>
        <v>620</v>
      </c>
      <c r="BY15" s="119">
        <v>0</v>
      </c>
      <c r="BZ15" s="121">
        <f t="shared" si="5"/>
        <v>4458.07</v>
      </c>
      <c r="CA15" s="121">
        <f t="shared" si="6"/>
        <v>3745.71279</v>
      </c>
      <c r="CB15" s="119">
        <f t="shared" si="32"/>
        <v>84.02095054586403</v>
      </c>
      <c r="CC15" s="121">
        <f t="shared" si="33"/>
        <v>897.6099999999999</v>
      </c>
      <c r="CD15" s="121">
        <f t="shared" si="33"/>
        <v>765.78671</v>
      </c>
      <c r="CE15" s="119">
        <f t="shared" si="34"/>
        <v>85.31396820445406</v>
      </c>
      <c r="CF15" s="119">
        <f>Иль!C54</f>
        <v>861.31</v>
      </c>
      <c r="CG15" s="119">
        <f>Иль!D54</f>
        <v>739.48671</v>
      </c>
      <c r="CH15" s="119">
        <f t="shared" si="35"/>
        <v>85.85604602291859</v>
      </c>
      <c r="CI15" s="119">
        <f>Иль!C55</f>
        <v>26.3</v>
      </c>
      <c r="CJ15" s="119">
        <f>Иль!D55</f>
        <v>26.3</v>
      </c>
      <c r="CK15" s="119">
        <f t="shared" si="36"/>
        <v>100</v>
      </c>
      <c r="CL15" s="119">
        <f>Иль!C56</f>
        <v>10</v>
      </c>
      <c r="CM15" s="119"/>
      <c r="CN15" s="119">
        <f t="shared" si="37"/>
        <v>0</v>
      </c>
      <c r="CO15" s="119"/>
      <c r="CP15" s="119"/>
      <c r="CQ15" s="119" t="e">
        <f t="shared" si="38"/>
        <v>#DIV/0!</v>
      </c>
      <c r="CR15" s="119">
        <f>Иль!C57</f>
        <v>113.56</v>
      </c>
      <c r="CS15" s="119">
        <f>Иль!D57</f>
        <v>101.8901</v>
      </c>
      <c r="CT15" s="119">
        <f t="shared" si="39"/>
        <v>89.72358224727017</v>
      </c>
      <c r="CU15" s="119">
        <f>Иль!C59</f>
        <v>12.488</v>
      </c>
      <c r="CV15" s="119">
        <f>Иль!D59</f>
        <v>12.488</v>
      </c>
      <c r="CW15" s="119">
        <f t="shared" si="40"/>
        <v>100</v>
      </c>
      <c r="CX15" s="121">
        <f>Иль!C63</f>
        <v>56.45938</v>
      </c>
      <c r="CY15" s="121">
        <f>Иль!D63</f>
        <v>14.45938</v>
      </c>
      <c r="CZ15" s="119">
        <f t="shared" si="41"/>
        <v>25.610235181470287</v>
      </c>
      <c r="DA15" s="121">
        <f>Иль!C67</f>
        <v>787.07062</v>
      </c>
      <c r="DB15" s="121">
        <f>Иль!D67</f>
        <v>611.66687</v>
      </c>
      <c r="DC15" s="119">
        <f t="shared" si="42"/>
        <v>77.71435681336956</v>
      </c>
      <c r="DD15" s="121">
        <f>Иль!C78</f>
        <v>2578.882</v>
      </c>
      <c r="DE15" s="121">
        <f>Иль!D78</f>
        <v>2230.64873</v>
      </c>
      <c r="DF15" s="119">
        <f t="shared" si="7"/>
        <v>86.49673501928355</v>
      </c>
      <c r="DG15" s="119">
        <f>Иль!C86</f>
        <v>0</v>
      </c>
      <c r="DH15" s="119">
        <f>Иль!D86</f>
        <v>0</v>
      </c>
      <c r="DI15" s="119" t="e">
        <f t="shared" si="8"/>
        <v>#DIV/0!</v>
      </c>
      <c r="DJ15" s="120">
        <f>Иль!C90</f>
        <v>12</v>
      </c>
      <c r="DK15" s="120">
        <f>Иль!D90</f>
        <v>8.773</v>
      </c>
      <c r="DL15" s="119">
        <f t="shared" si="43"/>
        <v>73.10833333333333</v>
      </c>
      <c r="DM15" s="119">
        <f>Иль!C100</f>
        <v>0</v>
      </c>
      <c r="DN15" s="119">
        <f>Иль!D100</f>
        <v>0</v>
      </c>
      <c r="DO15" s="119" t="e">
        <f aca="true" t="shared" si="45" ref="DO15:DO28">DN15/DM15*100</f>
        <v>#DIV/0!</v>
      </c>
      <c r="DP15" s="124">
        <f t="shared" si="9"/>
        <v>0</v>
      </c>
      <c r="DQ15" s="124">
        <f t="shared" si="10"/>
        <v>-376.2107000000001</v>
      </c>
      <c r="DR15" s="119" t="e">
        <f t="shared" si="44"/>
        <v>#DIV/0!</v>
      </c>
    </row>
    <row r="16" spans="1:122" s="112" customFormat="1" ht="15" customHeight="1">
      <c r="A16" s="115">
        <v>4</v>
      </c>
      <c r="B16" s="116" t="s">
        <v>216</v>
      </c>
      <c r="C16" s="117">
        <f t="shared" si="11"/>
        <v>7590.703</v>
      </c>
      <c r="D16" s="133">
        <f t="shared" si="0"/>
        <v>7457.46505</v>
      </c>
      <c r="E16" s="119">
        <f t="shared" si="1"/>
        <v>98.24472186568227</v>
      </c>
      <c r="F16" s="120">
        <f t="shared" si="12"/>
        <v>2207.2</v>
      </c>
      <c r="G16" s="120">
        <f t="shared" si="13"/>
        <v>2409.39105</v>
      </c>
      <c r="H16" s="119">
        <f t="shared" si="14"/>
        <v>109.16052238129758</v>
      </c>
      <c r="I16" s="121">
        <f>Кад!C7</f>
        <v>849.3</v>
      </c>
      <c r="J16" s="121">
        <f>Кад!D7</f>
        <v>731.60919</v>
      </c>
      <c r="K16" s="119">
        <f t="shared" si="15"/>
        <v>86.14261038502296</v>
      </c>
      <c r="L16" s="121">
        <f>Кад!C9</f>
        <v>30</v>
      </c>
      <c r="M16" s="121">
        <f>Кад!D9</f>
        <v>15.42791</v>
      </c>
      <c r="N16" s="119">
        <f t="shared" si="16"/>
        <v>51.42636666666667</v>
      </c>
      <c r="O16" s="121">
        <f>Кад!C12</f>
        <v>42.9</v>
      </c>
      <c r="P16" s="121">
        <f>Кад!D12</f>
        <v>14.69604</v>
      </c>
      <c r="Q16" s="119">
        <f t="shared" si="17"/>
        <v>34.2565034965035</v>
      </c>
      <c r="R16" s="121">
        <f>Кад!C11</f>
        <v>314.9</v>
      </c>
      <c r="S16" s="121">
        <f>Кад!D11</f>
        <v>351.05057</v>
      </c>
      <c r="T16" s="119">
        <f t="shared" si="18"/>
        <v>111.48001587805653</v>
      </c>
      <c r="U16" s="119">
        <f>Кад!C17</f>
        <v>11.1</v>
      </c>
      <c r="V16" s="119">
        <f>Кад!D17</f>
        <v>11.4</v>
      </c>
      <c r="W16" s="119">
        <f t="shared" si="19"/>
        <v>102.70270270270272</v>
      </c>
      <c r="X16" s="121">
        <f>Кад!C21</f>
        <v>270</v>
      </c>
      <c r="Y16" s="121">
        <f>Кад!D21</f>
        <v>277.13162</v>
      </c>
      <c r="Z16" s="119">
        <f t="shared" si="20"/>
        <v>102.64134074074074</v>
      </c>
      <c r="AA16" s="121"/>
      <c r="AB16" s="121"/>
      <c r="AC16" s="119" t="e">
        <f t="shared" si="21"/>
        <v>#DIV/0!</v>
      </c>
      <c r="AD16" s="121">
        <f>Кад!C22</f>
        <v>0</v>
      </c>
      <c r="AE16" s="121">
        <f>Кад!D22</f>
        <v>2.0691</v>
      </c>
      <c r="AF16" s="119" t="e">
        <f t="shared" si="22"/>
        <v>#DIV/0!</v>
      </c>
      <c r="AG16" s="121"/>
      <c r="AH16" s="121">
        <f>Кад!D19</f>
        <v>0</v>
      </c>
      <c r="AI16" s="119" t="e">
        <f t="shared" si="23"/>
        <v>#DIV/0!</v>
      </c>
      <c r="AJ16" s="119">
        <f>Кад!C25</f>
        <v>687</v>
      </c>
      <c r="AK16" s="119">
        <f>Кад!D25</f>
        <v>996.50662</v>
      </c>
      <c r="AL16" s="119">
        <f t="shared" si="24"/>
        <v>145.05190975254732</v>
      </c>
      <c r="AM16" s="127">
        <f>Кад!C34</f>
        <v>2</v>
      </c>
      <c r="AN16" s="127">
        <f>Кад!D34</f>
        <v>0</v>
      </c>
      <c r="AO16" s="119">
        <f t="shared" si="25"/>
        <v>0</v>
      </c>
      <c r="AP16" s="119"/>
      <c r="AQ16" s="119"/>
      <c r="AR16" s="119"/>
      <c r="AS16" s="119"/>
      <c r="AT16" s="119">
        <f>Кад!D36</f>
        <v>9.5</v>
      </c>
      <c r="AU16" s="119" t="e">
        <f t="shared" si="26"/>
        <v>#DIV/0!</v>
      </c>
      <c r="AV16" s="119"/>
      <c r="AW16" s="119"/>
      <c r="AX16" s="122" t="e">
        <f t="shared" si="27"/>
        <v>#DIV/0!</v>
      </c>
      <c r="AY16" s="122"/>
      <c r="AZ16" s="122"/>
      <c r="BA16" s="122" t="e">
        <f t="shared" si="28"/>
        <v>#DIV/0!</v>
      </c>
      <c r="BB16" s="121">
        <f aca="true" t="shared" si="46" ref="BB16:BB28">BE16+BH16+BK16+BN16+BQ16</f>
        <v>5383.503000000001</v>
      </c>
      <c r="BC16" s="121">
        <f aca="true" t="shared" si="47" ref="BC16:BC28">BF16+BI16+BL16+BO16+BR16</f>
        <v>5048.074</v>
      </c>
      <c r="BD16" s="119">
        <f>BC16/BB16*100</f>
        <v>93.76931711564012</v>
      </c>
      <c r="BE16" s="123">
        <f>Кад!C40</f>
        <v>2150.8</v>
      </c>
      <c r="BF16" s="123">
        <f>Кад!D40</f>
        <v>2024.61</v>
      </c>
      <c r="BG16" s="119">
        <f t="shared" si="29"/>
        <v>94.13288078854379</v>
      </c>
      <c r="BH16" s="119"/>
      <c r="BI16" s="119"/>
      <c r="BJ16" s="119" t="e">
        <f t="shared" si="30"/>
        <v>#DIV/0!</v>
      </c>
      <c r="BK16" s="119">
        <f>Кад!C42</f>
        <v>284.2</v>
      </c>
      <c r="BL16" s="119">
        <f>Кад!D42</f>
        <v>75</v>
      </c>
      <c r="BM16" s="119">
        <f t="shared" si="2"/>
        <v>26.389866291344127</v>
      </c>
      <c r="BN16" s="119">
        <f>Кад!C43</f>
        <v>2948.503</v>
      </c>
      <c r="BO16" s="119">
        <f>Кад!D43</f>
        <v>2948.464</v>
      </c>
      <c r="BP16" s="119">
        <f t="shared" si="3"/>
        <v>99.99867729488489</v>
      </c>
      <c r="BQ16" s="119"/>
      <c r="BR16" s="119"/>
      <c r="BS16" s="119" t="e">
        <f t="shared" si="4"/>
        <v>#DIV/0!</v>
      </c>
      <c r="BT16" s="121"/>
      <c r="BU16" s="121"/>
      <c r="BV16" s="119" t="e">
        <f t="shared" si="31"/>
        <v>#DIV/0!</v>
      </c>
      <c r="BW16" s="119"/>
      <c r="BX16" s="119"/>
      <c r="BY16" s="119"/>
      <c r="BZ16" s="121">
        <f t="shared" si="5"/>
        <v>8135.703</v>
      </c>
      <c r="CA16" s="121">
        <f t="shared" si="6"/>
        <v>3769.4473300000004</v>
      </c>
      <c r="CB16" s="119">
        <f t="shared" si="32"/>
        <v>46.3321649032665</v>
      </c>
      <c r="CC16" s="121">
        <f t="shared" si="33"/>
        <v>798.8417499999999</v>
      </c>
      <c r="CD16" s="121">
        <f t="shared" si="33"/>
        <v>683.2297199999999</v>
      </c>
      <c r="CE16" s="119">
        <f t="shared" si="34"/>
        <v>85.52754284562619</v>
      </c>
      <c r="CF16" s="119">
        <f>Кад!C53</f>
        <v>763.943</v>
      </c>
      <c r="CG16" s="119">
        <f>Кад!D53</f>
        <v>656.92972</v>
      </c>
      <c r="CH16" s="119">
        <f t="shared" si="35"/>
        <v>85.99198107712225</v>
      </c>
      <c r="CI16" s="119">
        <f>Кад!C54</f>
        <v>26.3</v>
      </c>
      <c r="CJ16" s="119">
        <f>Кад!D54</f>
        <v>26.3</v>
      </c>
      <c r="CK16" s="119">
        <f t="shared" si="36"/>
        <v>100</v>
      </c>
      <c r="CL16" s="119">
        <f>Кад!C55</f>
        <v>8.59875</v>
      </c>
      <c r="CM16" s="119"/>
      <c r="CN16" s="119">
        <f t="shared" si="37"/>
        <v>0</v>
      </c>
      <c r="CO16" s="119"/>
      <c r="CP16" s="119"/>
      <c r="CQ16" s="119" t="e">
        <f t="shared" si="38"/>
        <v>#DIV/0!</v>
      </c>
      <c r="CR16" s="119">
        <f>Кад!C56</f>
        <v>113.56</v>
      </c>
      <c r="CS16" s="119">
        <f>Кад!D56</f>
        <v>85.58747</v>
      </c>
      <c r="CT16" s="119">
        <f t="shared" si="39"/>
        <v>75.3676206410708</v>
      </c>
      <c r="CU16" s="119">
        <f>Кад!C58</f>
        <v>26.30125</v>
      </c>
      <c r="CV16" s="119">
        <f>Кад!D58</f>
        <v>0</v>
      </c>
      <c r="CW16" s="119">
        <f t="shared" si="40"/>
        <v>0</v>
      </c>
      <c r="CX16" s="121">
        <f>Кад!C62</f>
        <v>437</v>
      </c>
      <c r="CY16" s="121">
        <f>Кад!D62</f>
        <v>65.111</v>
      </c>
      <c r="CZ16" s="119">
        <f t="shared" si="41"/>
        <v>14.899542334096111</v>
      </c>
      <c r="DA16" s="121">
        <f>Кад!C66</f>
        <v>4178.1</v>
      </c>
      <c r="DB16" s="121">
        <f>Кад!D66</f>
        <v>998.15076</v>
      </c>
      <c r="DC16" s="119">
        <f t="shared" si="42"/>
        <v>23.89006390464565</v>
      </c>
      <c r="DD16" s="129">
        <f>Кад!C77</f>
        <v>2341.6</v>
      </c>
      <c r="DE16" s="129">
        <f>Кад!D77</f>
        <v>1765.84338</v>
      </c>
      <c r="DF16" s="119">
        <f t="shared" si="7"/>
        <v>75.41182866416126</v>
      </c>
      <c r="DG16" s="119">
        <f>Кад!C85</f>
        <v>0</v>
      </c>
      <c r="DH16" s="119">
        <f>Кад!D85</f>
        <v>0</v>
      </c>
      <c r="DI16" s="119" t="e">
        <f t="shared" si="8"/>
        <v>#DIV/0!</v>
      </c>
      <c r="DJ16" s="120">
        <f>Кад!C89</f>
        <v>15.6</v>
      </c>
      <c r="DK16" s="120">
        <f>Кад!D89</f>
        <v>3</v>
      </c>
      <c r="DL16" s="119">
        <f t="shared" si="43"/>
        <v>19.230769230769234</v>
      </c>
      <c r="DM16" s="119">
        <f>Кад!C99</f>
        <v>224.7</v>
      </c>
      <c r="DN16" s="119">
        <f>Кад!D99</f>
        <v>168.525</v>
      </c>
      <c r="DO16" s="119">
        <f t="shared" si="45"/>
        <v>75.00000000000001</v>
      </c>
      <c r="DP16" s="124">
        <f t="shared" si="9"/>
        <v>545</v>
      </c>
      <c r="DQ16" s="124">
        <f t="shared" si="10"/>
        <v>-3688.0177199999994</v>
      </c>
      <c r="DR16" s="119">
        <f t="shared" si="44"/>
        <v>-676.7004990825687</v>
      </c>
    </row>
    <row r="17" spans="1:122" s="112" customFormat="1" ht="15" customHeight="1">
      <c r="A17" s="115">
        <v>5</v>
      </c>
      <c r="B17" s="116" t="s">
        <v>217</v>
      </c>
      <c r="C17" s="117">
        <f t="shared" si="11"/>
        <v>9158.536</v>
      </c>
      <c r="D17" s="133">
        <f t="shared" si="0"/>
        <v>7884.18082</v>
      </c>
      <c r="E17" s="119">
        <f t="shared" si="1"/>
        <v>86.08560167258173</v>
      </c>
      <c r="F17" s="120">
        <f t="shared" si="12"/>
        <v>5444.6</v>
      </c>
      <c r="G17" s="120">
        <f t="shared" si="13"/>
        <v>4454.20482</v>
      </c>
      <c r="H17" s="119">
        <f t="shared" si="14"/>
        <v>81.80958784851045</v>
      </c>
      <c r="I17" s="121">
        <f>Мор!C7</f>
        <v>4415.1</v>
      </c>
      <c r="J17" s="121">
        <f>Мор!D7</f>
        <v>3532.46623</v>
      </c>
      <c r="K17" s="119">
        <f t="shared" si="15"/>
        <v>80.00874793322915</v>
      </c>
      <c r="L17" s="121">
        <f>Мор!C9</f>
        <v>10</v>
      </c>
      <c r="M17" s="121">
        <f>Мор!D9</f>
        <v>38.38914</v>
      </c>
      <c r="N17" s="119">
        <f t="shared" si="16"/>
        <v>383.8914</v>
      </c>
      <c r="O17" s="121">
        <f>Мор!C12</f>
        <v>34.3</v>
      </c>
      <c r="P17" s="121">
        <f>Мор!D12</f>
        <v>24.51096</v>
      </c>
      <c r="Q17" s="119">
        <f t="shared" si="17"/>
        <v>71.46052478134112</v>
      </c>
      <c r="R17" s="121">
        <f>Мор!C11</f>
        <v>714.2</v>
      </c>
      <c r="S17" s="121">
        <f>Мор!D11</f>
        <v>603.76589</v>
      </c>
      <c r="T17" s="119">
        <f t="shared" si="18"/>
        <v>84.53736908429012</v>
      </c>
      <c r="U17" s="119">
        <f>Мор!C17</f>
        <v>0</v>
      </c>
      <c r="V17" s="119">
        <f>Мор!D17</f>
        <v>0</v>
      </c>
      <c r="W17" s="119" t="e">
        <f t="shared" si="19"/>
        <v>#DIV/0!</v>
      </c>
      <c r="X17" s="121">
        <f>Мор!C21</f>
        <v>219</v>
      </c>
      <c r="Y17" s="121">
        <f>Мор!D21</f>
        <v>154.9167</v>
      </c>
      <c r="Z17" s="119">
        <f t="shared" si="20"/>
        <v>70.73821917808219</v>
      </c>
      <c r="AA17" s="121"/>
      <c r="AB17" s="121"/>
      <c r="AC17" s="119" t="e">
        <f t="shared" si="21"/>
        <v>#DIV/0!</v>
      </c>
      <c r="AD17" s="121">
        <f>Мор!C22</f>
        <v>0</v>
      </c>
      <c r="AE17" s="121">
        <f>Мор!D22</f>
        <v>0</v>
      </c>
      <c r="AF17" s="119" t="e">
        <f t="shared" si="22"/>
        <v>#DIV/0!</v>
      </c>
      <c r="AG17" s="121"/>
      <c r="AH17" s="121">
        <f>Мор!D19</f>
        <v>0</v>
      </c>
      <c r="AI17" s="119" t="e">
        <f t="shared" si="23"/>
        <v>#DIV/0!</v>
      </c>
      <c r="AJ17" s="119">
        <f>Мор!C25</f>
        <v>50</v>
      </c>
      <c r="AK17" s="119">
        <f>Мор!D25</f>
        <v>100.1559</v>
      </c>
      <c r="AL17" s="119">
        <f t="shared" si="24"/>
        <v>200.3118</v>
      </c>
      <c r="AM17" s="119">
        <f>Мор!C34</f>
        <v>2</v>
      </c>
      <c r="AN17" s="119">
        <f>Мор!D34</f>
        <v>0</v>
      </c>
      <c r="AO17" s="119">
        <f t="shared" si="25"/>
        <v>0</v>
      </c>
      <c r="AP17" s="119"/>
      <c r="AQ17" s="119"/>
      <c r="AR17" s="119"/>
      <c r="AS17" s="119"/>
      <c r="AT17" s="119">
        <f>Мор!D36</f>
        <v>0</v>
      </c>
      <c r="AU17" s="119" t="e">
        <f t="shared" si="26"/>
        <v>#DIV/0!</v>
      </c>
      <c r="AV17" s="119"/>
      <c r="AW17" s="119"/>
      <c r="AX17" s="122" t="e">
        <f t="shared" si="27"/>
        <v>#DIV/0!</v>
      </c>
      <c r="AY17" s="122"/>
      <c r="AZ17" s="122"/>
      <c r="BA17" s="122" t="e">
        <f t="shared" si="28"/>
        <v>#DIV/0!</v>
      </c>
      <c r="BB17" s="121">
        <f t="shared" si="46"/>
        <v>3713.9359999999997</v>
      </c>
      <c r="BC17" s="121">
        <f t="shared" si="47"/>
        <v>3429.9759999999997</v>
      </c>
      <c r="BD17" s="119">
        <f aca="true" t="shared" si="48" ref="BD17:BD30">BC17/BB17*100</f>
        <v>92.35420319574705</v>
      </c>
      <c r="BE17" s="123">
        <f>Мор!C40</f>
        <v>0</v>
      </c>
      <c r="BF17" s="123">
        <f>Мор!D40</f>
        <v>0</v>
      </c>
      <c r="BG17" s="119" t="e">
        <f t="shared" si="29"/>
        <v>#DIV/0!</v>
      </c>
      <c r="BH17" s="119"/>
      <c r="BI17" s="119"/>
      <c r="BJ17" s="119" t="e">
        <f t="shared" si="30"/>
        <v>#DIV/0!</v>
      </c>
      <c r="BK17" s="119">
        <f>Мор!C42</f>
        <v>3713.736</v>
      </c>
      <c r="BL17" s="119">
        <f>Мор!D42</f>
        <v>3429.832</v>
      </c>
      <c r="BM17" s="119">
        <f t="shared" si="2"/>
        <v>92.35529935353509</v>
      </c>
      <c r="BN17" s="119">
        <f>Мор!C43</f>
        <v>0.2</v>
      </c>
      <c r="BO17" s="119">
        <f>Мор!D43</f>
        <v>0.144</v>
      </c>
      <c r="BP17" s="119">
        <f t="shared" si="3"/>
        <v>71.99999999999999</v>
      </c>
      <c r="BQ17" s="119"/>
      <c r="BR17" s="119"/>
      <c r="BS17" s="119" t="e">
        <f t="shared" si="4"/>
        <v>#DIV/0!</v>
      </c>
      <c r="BT17" s="121"/>
      <c r="BU17" s="121"/>
      <c r="BV17" s="119" t="e">
        <f t="shared" si="31"/>
        <v>#DIV/0!</v>
      </c>
      <c r="BW17" s="119"/>
      <c r="BX17" s="119"/>
      <c r="BY17" s="119"/>
      <c r="BZ17" s="121">
        <f t="shared" si="5"/>
        <v>10157.725999999999</v>
      </c>
      <c r="CA17" s="121">
        <f t="shared" si="6"/>
        <v>6923.271559999999</v>
      </c>
      <c r="CB17" s="119">
        <f t="shared" si="32"/>
        <v>68.15769159357123</v>
      </c>
      <c r="CC17" s="121">
        <f t="shared" si="33"/>
        <v>1022.1</v>
      </c>
      <c r="CD17" s="121">
        <f t="shared" si="33"/>
        <v>809.54524</v>
      </c>
      <c r="CE17" s="119">
        <f t="shared" si="34"/>
        <v>79.20411310047942</v>
      </c>
      <c r="CF17" s="119">
        <f>Мор!C53</f>
        <v>1012.1</v>
      </c>
      <c r="CG17" s="119">
        <f>Мор!D53</f>
        <v>809.54524</v>
      </c>
      <c r="CH17" s="119">
        <f t="shared" si="35"/>
        <v>79.98668511016697</v>
      </c>
      <c r="CI17" s="119"/>
      <c r="CJ17" s="119"/>
      <c r="CK17" s="119" t="e">
        <f t="shared" si="36"/>
        <v>#DIV/0!</v>
      </c>
      <c r="CL17" s="119">
        <f>Мор!C55</f>
        <v>10</v>
      </c>
      <c r="CM17" s="119"/>
      <c r="CN17" s="119">
        <f t="shared" si="37"/>
        <v>0</v>
      </c>
      <c r="CO17" s="119"/>
      <c r="CP17" s="119"/>
      <c r="CQ17" s="119" t="e">
        <f t="shared" si="38"/>
        <v>#DIV/0!</v>
      </c>
      <c r="CR17" s="119">
        <f>Мор!C56</f>
        <v>0</v>
      </c>
      <c r="CS17" s="119">
        <f>'[1]моргауши'!D57</f>
        <v>0</v>
      </c>
      <c r="CT17" s="119" t="e">
        <f t="shared" si="39"/>
        <v>#DIV/0!</v>
      </c>
      <c r="CU17" s="119">
        <f>Мор!C58</f>
        <v>0</v>
      </c>
      <c r="CV17" s="119">
        <f>Мор!D58</f>
        <v>0</v>
      </c>
      <c r="CW17" s="119" t="e">
        <f t="shared" si="40"/>
        <v>#DIV/0!</v>
      </c>
      <c r="CX17" s="121">
        <f>Мор!C62</f>
        <v>515.52</v>
      </c>
      <c r="CY17" s="121">
        <f>Мор!D62</f>
        <v>0</v>
      </c>
      <c r="CZ17" s="119">
        <f t="shared" si="41"/>
        <v>0</v>
      </c>
      <c r="DA17" s="121">
        <f>Мор!C66</f>
        <v>1771.28</v>
      </c>
      <c r="DB17" s="121">
        <f>Мор!D66</f>
        <v>1272.44008</v>
      </c>
      <c r="DC17" s="119">
        <f t="shared" si="42"/>
        <v>71.83731990425004</v>
      </c>
      <c r="DD17" s="121">
        <f>Мор!C77</f>
        <v>221.8</v>
      </c>
      <c r="DE17" s="121">
        <f>Мор!D77</f>
        <v>136.55824</v>
      </c>
      <c r="DF17" s="119">
        <f t="shared" si="7"/>
        <v>61.56818755635708</v>
      </c>
      <c r="DG17" s="119">
        <f>Мор!C85</f>
        <v>3656.226</v>
      </c>
      <c r="DH17" s="119">
        <f>Мор!D85</f>
        <v>2313.49</v>
      </c>
      <c r="DI17" s="119">
        <f t="shared" si="8"/>
        <v>63.27535551686355</v>
      </c>
      <c r="DJ17" s="120">
        <f>Мор!C89</f>
        <v>21.5</v>
      </c>
      <c r="DK17" s="120">
        <f>Мор!D89</f>
        <v>10.288</v>
      </c>
      <c r="DL17" s="119">
        <f t="shared" si="43"/>
        <v>47.85116279069768</v>
      </c>
      <c r="DM17" s="119">
        <f>Мор!C99</f>
        <v>2949.3</v>
      </c>
      <c r="DN17" s="119">
        <f>Мор!D99</f>
        <v>2380.95</v>
      </c>
      <c r="DO17" s="119">
        <f t="shared" si="45"/>
        <v>80.72932560268538</v>
      </c>
      <c r="DP17" s="124">
        <f t="shared" si="9"/>
        <v>999.1899999999987</v>
      </c>
      <c r="DQ17" s="124">
        <f t="shared" si="10"/>
        <v>-960.9092600000004</v>
      </c>
      <c r="DR17" s="119">
        <f t="shared" si="44"/>
        <v>-96.16882274642477</v>
      </c>
    </row>
    <row r="18" spans="1:122" s="112" customFormat="1" ht="15" customHeight="1">
      <c r="A18" s="115">
        <v>6</v>
      </c>
      <c r="B18" s="116" t="s">
        <v>218</v>
      </c>
      <c r="C18" s="117">
        <f t="shared" si="11"/>
        <v>12502.206000000002</v>
      </c>
      <c r="D18" s="133">
        <f t="shared" si="0"/>
        <v>12452.405159999998</v>
      </c>
      <c r="E18" s="119">
        <f t="shared" si="1"/>
        <v>99.60166357841166</v>
      </c>
      <c r="F18" s="120">
        <f t="shared" si="12"/>
        <v>2819.2000000000003</v>
      </c>
      <c r="G18" s="120">
        <f t="shared" si="13"/>
        <v>3644.279159999999</v>
      </c>
      <c r="H18" s="119">
        <f t="shared" si="14"/>
        <v>129.26642877412027</v>
      </c>
      <c r="I18" s="121">
        <f>Мос!C7</f>
        <v>1649.4</v>
      </c>
      <c r="J18" s="121">
        <f>Мос!D7</f>
        <v>1650.467</v>
      </c>
      <c r="K18" s="119">
        <f t="shared" si="15"/>
        <v>100.06469019037225</v>
      </c>
      <c r="L18" s="121">
        <f>Мос!C9</f>
        <v>10</v>
      </c>
      <c r="M18" s="121">
        <f>Мос!D9</f>
        <v>0.87942</v>
      </c>
      <c r="N18" s="119">
        <f t="shared" si="16"/>
        <v>8.7942</v>
      </c>
      <c r="O18" s="121">
        <f>Мос!C12</f>
        <v>14</v>
      </c>
      <c r="P18" s="121">
        <f>Мос!D12</f>
        <v>17.8205</v>
      </c>
      <c r="Q18" s="119">
        <f t="shared" si="17"/>
        <v>127.28928571428571</v>
      </c>
      <c r="R18" s="129">
        <f>Мос!C11</f>
        <v>371.7</v>
      </c>
      <c r="S18" s="198">
        <f>Мос!D11</f>
        <v>391.71485</v>
      </c>
      <c r="T18" s="119">
        <f t="shared" si="18"/>
        <v>105.38467850417004</v>
      </c>
      <c r="U18" s="119">
        <f>Мос!C17</f>
        <v>12.1</v>
      </c>
      <c r="V18" s="119">
        <f>Мос!D17</f>
        <v>8.22</v>
      </c>
      <c r="W18" s="119">
        <f t="shared" si="19"/>
        <v>67.93388429752066</v>
      </c>
      <c r="X18" s="121">
        <f>Мос!C21</f>
        <v>700</v>
      </c>
      <c r="Y18" s="121">
        <f>Мос!D21</f>
        <v>928.83976</v>
      </c>
      <c r="Z18" s="119">
        <f t="shared" si="20"/>
        <v>132.6913942857143</v>
      </c>
      <c r="AA18" s="121"/>
      <c r="AB18" s="121"/>
      <c r="AC18" s="119" t="e">
        <f t="shared" si="21"/>
        <v>#DIV/0!</v>
      </c>
      <c r="AD18" s="121">
        <f>Мос!C22</f>
        <v>0</v>
      </c>
      <c r="AE18" s="121">
        <f>Мос!D22</f>
        <v>3.8875</v>
      </c>
      <c r="AF18" s="119" t="e">
        <f t="shared" si="22"/>
        <v>#DIV/0!</v>
      </c>
      <c r="AG18" s="121"/>
      <c r="AH18" s="121">
        <f>Мос!D19</f>
        <v>0</v>
      </c>
      <c r="AI18" s="119" t="e">
        <f t="shared" si="23"/>
        <v>#DIV/0!</v>
      </c>
      <c r="AJ18" s="119">
        <f>Мос!C25</f>
        <v>60</v>
      </c>
      <c r="AK18" s="119">
        <f>Мос!D25</f>
        <v>619.96013</v>
      </c>
      <c r="AL18" s="119">
        <f t="shared" si="24"/>
        <v>1033.2668833333335</v>
      </c>
      <c r="AM18" s="127">
        <f>Мос!C34</f>
        <v>2</v>
      </c>
      <c r="AN18" s="127">
        <f>Мос!D34</f>
        <v>0</v>
      </c>
      <c r="AO18" s="119">
        <f t="shared" si="25"/>
        <v>0</v>
      </c>
      <c r="AP18" s="119"/>
      <c r="AQ18" s="119">
        <f>Мос!D35</f>
        <v>22.49</v>
      </c>
      <c r="AR18" s="119"/>
      <c r="AS18" s="119"/>
      <c r="AT18" s="119">
        <f>Мос!D36</f>
        <v>0</v>
      </c>
      <c r="AU18" s="119" t="e">
        <f t="shared" si="26"/>
        <v>#DIV/0!</v>
      </c>
      <c r="AV18" s="119"/>
      <c r="AW18" s="119"/>
      <c r="AX18" s="122" t="e">
        <f t="shared" si="27"/>
        <v>#DIV/0!</v>
      </c>
      <c r="AY18" s="122"/>
      <c r="AZ18" s="122"/>
      <c r="BA18" s="122" t="e">
        <f t="shared" si="28"/>
        <v>#DIV/0!</v>
      </c>
      <c r="BB18" s="121">
        <f t="shared" si="46"/>
        <v>9683.006000000001</v>
      </c>
      <c r="BC18" s="121">
        <f t="shared" si="47"/>
        <v>8808.126</v>
      </c>
      <c r="BD18" s="119">
        <f t="shared" si="48"/>
        <v>90.96478924003557</v>
      </c>
      <c r="BE18" s="123">
        <f>Мос!C40</f>
        <v>2102.8</v>
      </c>
      <c r="BF18" s="123">
        <f>Мос!D40</f>
        <v>1983.67</v>
      </c>
      <c r="BG18" s="119">
        <f t="shared" si="29"/>
        <v>94.33469659501617</v>
      </c>
      <c r="BH18" s="119"/>
      <c r="BI18" s="119"/>
      <c r="BJ18" s="119" t="e">
        <f t="shared" si="30"/>
        <v>#DIV/0!</v>
      </c>
      <c r="BK18" s="119">
        <f>Мос!C42</f>
        <v>7466.51</v>
      </c>
      <c r="BL18" s="119">
        <f>Мос!D42</f>
        <v>6710.795</v>
      </c>
      <c r="BM18" s="119">
        <f t="shared" si="2"/>
        <v>89.87860459572143</v>
      </c>
      <c r="BN18" s="119">
        <f>Мос!C43</f>
        <v>113.696</v>
      </c>
      <c r="BO18" s="119">
        <f>Мос!D43</f>
        <v>113.661</v>
      </c>
      <c r="BP18" s="119">
        <f t="shared" si="3"/>
        <v>99.96921615536168</v>
      </c>
      <c r="BQ18" s="119"/>
      <c r="BR18" s="119"/>
      <c r="BS18" s="119" t="e">
        <f t="shared" si="4"/>
        <v>#DIV/0!</v>
      </c>
      <c r="BT18" s="121"/>
      <c r="BU18" s="121"/>
      <c r="BV18" s="119" t="e">
        <f t="shared" si="31"/>
        <v>#DIV/0!</v>
      </c>
      <c r="BW18" s="119"/>
      <c r="BX18" s="119"/>
      <c r="BY18" s="119"/>
      <c r="BZ18" s="121">
        <f t="shared" si="5"/>
        <v>13479.080000000002</v>
      </c>
      <c r="CA18" s="121">
        <f t="shared" si="6"/>
        <v>9301.658000000001</v>
      </c>
      <c r="CB18" s="119">
        <f t="shared" si="32"/>
        <v>69.00810737824837</v>
      </c>
      <c r="CC18" s="121">
        <f t="shared" si="33"/>
        <v>937.32175</v>
      </c>
      <c r="CD18" s="121">
        <f t="shared" si="33"/>
        <v>710.57113</v>
      </c>
      <c r="CE18" s="119">
        <f t="shared" si="34"/>
        <v>75.80866762133708</v>
      </c>
      <c r="CF18" s="119">
        <f>Мос!C53</f>
        <v>918.723</v>
      </c>
      <c r="CG18" s="119">
        <f>Мос!D53</f>
        <v>710.57113</v>
      </c>
      <c r="CH18" s="119">
        <f t="shared" si="35"/>
        <v>77.34334832152892</v>
      </c>
      <c r="CI18" s="119"/>
      <c r="CJ18" s="119"/>
      <c r="CK18" s="119" t="e">
        <f t="shared" si="36"/>
        <v>#DIV/0!</v>
      </c>
      <c r="CL18" s="119">
        <f>Мос!C55</f>
        <v>18.59875</v>
      </c>
      <c r="CM18" s="119"/>
      <c r="CN18" s="119">
        <f t="shared" si="37"/>
        <v>0</v>
      </c>
      <c r="CO18" s="119"/>
      <c r="CP18" s="119"/>
      <c r="CQ18" s="119" t="e">
        <f t="shared" si="38"/>
        <v>#DIV/0!</v>
      </c>
      <c r="CR18" s="119">
        <f>Мос!C56</f>
        <v>113.57</v>
      </c>
      <c r="CS18" s="119">
        <f>Мос!D56</f>
        <v>87.85923</v>
      </c>
      <c r="CT18" s="119">
        <f t="shared" si="39"/>
        <v>77.36130140001761</v>
      </c>
      <c r="CU18" s="119">
        <f>Мос!C58</f>
        <v>23.30125</v>
      </c>
      <c r="CV18" s="119">
        <f>Мос!D58</f>
        <v>1.40125</v>
      </c>
      <c r="CW18" s="119">
        <f t="shared" si="40"/>
        <v>6.013625878439999</v>
      </c>
      <c r="CX18" s="121">
        <f>Мос!C62</f>
        <v>5255.3</v>
      </c>
      <c r="CY18" s="121">
        <f>Мос!D62</f>
        <v>4360.393</v>
      </c>
      <c r="CZ18" s="119">
        <f t="shared" si="41"/>
        <v>82.97134321542062</v>
      </c>
      <c r="DA18" s="121">
        <f>Мос!C66</f>
        <v>1149.58</v>
      </c>
      <c r="DB18" s="121">
        <f>Мос!D66</f>
        <v>872.95133</v>
      </c>
      <c r="DC18" s="119">
        <f t="shared" si="42"/>
        <v>75.93654465108996</v>
      </c>
      <c r="DD18" s="129">
        <f>Мос!C77</f>
        <v>3274.607</v>
      </c>
      <c r="DE18" s="129">
        <f>Мос!D77</f>
        <v>1317.29306</v>
      </c>
      <c r="DF18" s="119">
        <f t="shared" si="7"/>
        <v>40.22751615690066</v>
      </c>
      <c r="DG18" s="119">
        <f>Мос!C85</f>
        <v>1772.61</v>
      </c>
      <c r="DH18" s="119">
        <f>Мос!D85</f>
        <v>1086.66</v>
      </c>
      <c r="DI18" s="119">
        <f t="shared" si="8"/>
        <v>61.30282464839982</v>
      </c>
      <c r="DJ18" s="120">
        <f>Мос!C89</f>
        <v>32</v>
      </c>
      <c r="DK18" s="120">
        <f>Мос!D89</f>
        <v>18.489</v>
      </c>
      <c r="DL18" s="119">
        <f t="shared" si="43"/>
        <v>57.778125</v>
      </c>
      <c r="DM18" s="119">
        <f>Мос!C99</f>
        <v>920.79</v>
      </c>
      <c r="DN18" s="119">
        <f>Мос!D99</f>
        <v>846.04</v>
      </c>
      <c r="DO18" s="119">
        <f t="shared" si="45"/>
        <v>91.8819709162784</v>
      </c>
      <c r="DP18" s="124">
        <f t="shared" si="9"/>
        <v>976.8739999999998</v>
      </c>
      <c r="DQ18" s="124">
        <f t="shared" si="10"/>
        <v>-3150.747159999997</v>
      </c>
      <c r="DR18" s="119">
        <f t="shared" si="44"/>
        <v>-322.5336286972524</v>
      </c>
    </row>
    <row r="19" spans="1:138" s="112" customFormat="1" ht="14.25" customHeight="1">
      <c r="A19" s="115">
        <v>7</v>
      </c>
      <c r="B19" s="116" t="s">
        <v>219</v>
      </c>
      <c r="C19" s="117">
        <f t="shared" si="11"/>
        <v>4320.418</v>
      </c>
      <c r="D19" s="133">
        <f t="shared" si="0"/>
        <v>3649.21682</v>
      </c>
      <c r="E19" s="119">
        <f t="shared" si="1"/>
        <v>84.46443885753648</v>
      </c>
      <c r="F19" s="120">
        <f t="shared" si="12"/>
        <v>1154.4</v>
      </c>
      <c r="G19" s="120">
        <f t="shared" si="13"/>
        <v>959.83082</v>
      </c>
      <c r="H19" s="119">
        <f t="shared" si="14"/>
        <v>83.14542792792791</v>
      </c>
      <c r="I19" s="121">
        <f>Ори!C7</f>
        <v>509.7</v>
      </c>
      <c r="J19" s="121">
        <f>Ори!D7</f>
        <v>458.45231</v>
      </c>
      <c r="K19" s="119">
        <f t="shared" si="15"/>
        <v>89.94551893270551</v>
      </c>
      <c r="L19" s="121">
        <f>Ори!C9</f>
        <v>17</v>
      </c>
      <c r="M19" s="121">
        <f>Ори!D9</f>
        <v>4.45593</v>
      </c>
      <c r="N19" s="119">
        <f t="shared" si="16"/>
        <v>26.211352941176475</v>
      </c>
      <c r="O19" s="121">
        <f>Ори!C12</f>
        <v>27.9</v>
      </c>
      <c r="P19" s="121">
        <f>Ори!D12</f>
        <v>13.76598</v>
      </c>
      <c r="Q19" s="119">
        <f t="shared" si="17"/>
        <v>49.34043010752689</v>
      </c>
      <c r="R19" s="121">
        <f>Ори!C11</f>
        <v>390.8</v>
      </c>
      <c r="S19" s="121">
        <f>Ори!D11</f>
        <v>268.90125</v>
      </c>
      <c r="T19" s="119">
        <f t="shared" si="18"/>
        <v>68.80789406345957</v>
      </c>
      <c r="U19" s="119">
        <f>Ори!C17</f>
        <v>19</v>
      </c>
      <c r="V19" s="119">
        <f>Ори!D17</f>
        <v>8.065</v>
      </c>
      <c r="W19" s="119">
        <f t="shared" si="19"/>
        <v>42.44736842105263</v>
      </c>
      <c r="X19" s="121">
        <f>Ори!C21</f>
        <v>129</v>
      </c>
      <c r="Y19" s="121">
        <f>Ори!D21</f>
        <v>164.58944</v>
      </c>
      <c r="Z19" s="119">
        <f t="shared" si="20"/>
        <v>127.58871317829457</v>
      </c>
      <c r="AA19" s="121"/>
      <c r="AB19" s="121"/>
      <c r="AC19" s="119" t="e">
        <f t="shared" si="21"/>
        <v>#DIV/0!</v>
      </c>
      <c r="AD19" s="121">
        <f>Ори!C22</f>
        <v>0</v>
      </c>
      <c r="AE19" s="121">
        <f>Ори!D22</f>
        <v>3.8875</v>
      </c>
      <c r="AF19" s="119" t="e">
        <f t="shared" si="22"/>
        <v>#DIV/0!</v>
      </c>
      <c r="AG19" s="121"/>
      <c r="AH19" s="121">
        <f>Ори!D19</f>
        <v>0</v>
      </c>
      <c r="AI19" s="119" t="e">
        <f t="shared" si="23"/>
        <v>#DIV/0!</v>
      </c>
      <c r="AJ19" s="119">
        <f>Ори!C25</f>
        <v>60</v>
      </c>
      <c r="AK19" s="119">
        <f>Ори!D25</f>
        <v>37.71341</v>
      </c>
      <c r="AL19" s="119">
        <f t="shared" si="24"/>
        <v>62.85568333333333</v>
      </c>
      <c r="AM19" s="119">
        <f>Ори!C34</f>
        <v>1</v>
      </c>
      <c r="AN19" s="119">
        <f>Ори!D34</f>
        <v>0</v>
      </c>
      <c r="AO19" s="119">
        <f t="shared" si="25"/>
        <v>0</v>
      </c>
      <c r="AP19" s="119"/>
      <c r="AQ19" s="119"/>
      <c r="AR19" s="119"/>
      <c r="AS19" s="119"/>
      <c r="AT19" s="119"/>
      <c r="AU19" s="119" t="e">
        <f t="shared" si="26"/>
        <v>#DIV/0!</v>
      </c>
      <c r="AV19" s="119"/>
      <c r="AW19" s="119"/>
      <c r="AX19" s="122" t="e">
        <f t="shared" si="27"/>
        <v>#DIV/0!</v>
      </c>
      <c r="AY19" s="122"/>
      <c r="AZ19" s="122"/>
      <c r="BA19" s="122" t="e">
        <f t="shared" si="28"/>
        <v>#DIV/0!</v>
      </c>
      <c r="BB19" s="121">
        <f t="shared" si="46"/>
        <v>3166.018</v>
      </c>
      <c r="BC19" s="121">
        <f t="shared" si="47"/>
        <v>2689.386</v>
      </c>
      <c r="BD19" s="119">
        <f t="shared" si="48"/>
        <v>84.94537933770432</v>
      </c>
      <c r="BE19" s="123">
        <f>Ори!C40</f>
        <v>1929.8</v>
      </c>
      <c r="BF19" s="123">
        <f>Ори!D40</f>
        <v>1819.52</v>
      </c>
      <c r="BG19" s="119">
        <f t="shared" si="29"/>
        <v>94.28541817804954</v>
      </c>
      <c r="BH19" s="119">
        <f>Ори!C41</f>
        <v>80</v>
      </c>
      <c r="BI19" s="119">
        <f>Ори!D41</f>
        <v>66.7</v>
      </c>
      <c r="BJ19" s="119">
        <f t="shared" si="30"/>
        <v>83.375</v>
      </c>
      <c r="BK19" s="119">
        <f>Ори!C42</f>
        <v>1042.53</v>
      </c>
      <c r="BL19" s="119">
        <f>Ори!D42</f>
        <v>689.511</v>
      </c>
      <c r="BM19" s="119">
        <f t="shared" si="2"/>
        <v>66.13824062616904</v>
      </c>
      <c r="BN19" s="119">
        <f>Ори!C43</f>
        <v>113.688</v>
      </c>
      <c r="BO19" s="119">
        <f>Ори!D43</f>
        <v>113.655</v>
      </c>
      <c r="BP19" s="119">
        <f t="shared" si="3"/>
        <v>99.97097318978257</v>
      </c>
      <c r="BQ19" s="119"/>
      <c r="BR19" s="119"/>
      <c r="BS19" s="119" t="e">
        <f t="shared" si="4"/>
        <v>#DIV/0!</v>
      </c>
      <c r="BT19" s="121"/>
      <c r="BU19" s="121"/>
      <c r="BV19" s="119" t="e">
        <f t="shared" si="31"/>
        <v>#DIV/0!</v>
      </c>
      <c r="BW19" s="119"/>
      <c r="BX19" s="119"/>
      <c r="BY19" s="119"/>
      <c r="BZ19" s="121">
        <f t="shared" si="5"/>
        <v>4470.418000000001</v>
      </c>
      <c r="CA19" s="121">
        <f t="shared" si="6"/>
        <v>3207.5295200000005</v>
      </c>
      <c r="CB19" s="119">
        <f t="shared" si="32"/>
        <v>71.75010301050148</v>
      </c>
      <c r="CC19" s="121">
        <f t="shared" si="33"/>
        <v>838.9137499999999</v>
      </c>
      <c r="CD19" s="121">
        <f t="shared" si="33"/>
        <v>723.47059</v>
      </c>
      <c r="CE19" s="119">
        <f t="shared" si="34"/>
        <v>86.23897152716833</v>
      </c>
      <c r="CF19" s="119">
        <f>Ори!C53</f>
        <v>743.415</v>
      </c>
      <c r="CG19" s="119">
        <f>Ори!D53</f>
        <v>641.57059</v>
      </c>
      <c r="CH19" s="119">
        <f t="shared" si="35"/>
        <v>86.30046340200292</v>
      </c>
      <c r="CI19" s="119">
        <f>Ори!C54</f>
        <v>81.9</v>
      </c>
      <c r="CJ19" s="119">
        <f>Ори!D54</f>
        <v>81.9</v>
      </c>
      <c r="CK19" s="119">
        <f t="shared" si="36"/>
        <v>100</v>
      </c>
      <c r="CL19" s="119">
        <f>Ори!C55</f>
        <v>13.59875</v>
      </c>
      <c r="CM19" s="119"/>
      <c r="CN19" s="119">
        <f t="shared" si="37"/>
        <v>0</v>
      </c>
      <c r="CO19" s="119"/>
      <c r="CP19" s="119"/>
      <c r="CQ19" s="119" t="e">
        <f t="shared" si="38"/>
        <v>#DIV/0!</v>
      </c>
      <c r="CR19" s="119">
        <f>Ори!C56</f>
        <v>113.57</v>
      </c>
      <c r="CS19" s="119">
        <f>Ори!D57</f>
        <v>80.06509</v>
      </c>
      <c r="CT19" s="119">
        <f t="shared" si="39"/>
        <v>70.49845029497227</v>
      </c>
      <c r="CU19" s="119">
        <f>Ори!C58</f>
        <v>30.80125</v>
      </c>
      <c r="CV19" s="119">
        <f>Ори!D58</f>
        <v>1.40125</v>
      </c>
      <c r="CW19" s="119">
        <f t="shared" si="40"/>
        <v>4.549328355180391</v>
      </c>
      <c r="CX19" s="121">
        <f>Ори!C62</f>
        <v>8</v>
      </c>
      <c r="CY19" s="121">
        <f>Ори!D62</f>
        <v>0</v>
      </c>
      <c r="CZ19" s="119">
        <f t="shared" si="41"/>
        <v>0</v>
      </c>
      <c r="DA19" s="121">
        <f>Ори!C66</f>
        <v>1038.228</v>
      </c>
      <c r="DB19" s="121">
        <f>Ори!D66</f>
        <v>751.86547</v>
      </c>
      <c r="DC19" s="119">
        <f t="shared" si="42"/>
        <v>72.41814611048825</v>
      </c>
      <c r="DD19" s="121">
        <f>Ори!C77</f>
        <v>1574</v>
      </c>
      <c r="DE19" s="121">
        <f>Ори!D77</f>
        <v>1298.78212</v>
      </c>
      <c r="DF19" s="119">
        <f t="shared" si="7"/>
        <v>82.51474714104194</v>
      </c>
      <c r="DG19" s="119">
        <f>Ори!C85</f>
        <v>807.43</v>
      </c>
      <c r="DH19" s="119">
        <f>Ори!D85</f>
        <v>297.47</v>
      </c>
      <c r="DI19" s="119">
        <f t="shared" si="8"/>
        <v>36.841583790545315</v>
      </c>
      <c r="DJ19" s="120">
        <f>Ори!C89</f>
        <v>13</v>
      </c>
      <c r="DK19" s="120">
        <f>Ори!D89</f>
        <v>8</v>
      </c>
      <c r="DL19" s="119">
        <f t="shared" si="43"/>
        <v>61.53846153846154</v>
      </c>
      <c r="DM19" s="119">
        <f>Ори!C99</f>
        <v>46.475</v>
      </c>
      <c r="DN19" s="119">
        <f>Ори!D99</f>
        <v>46.475</v>
      </c>
      <c r="DO19" s="119">
        <f t="shared" si="45"/>
        <v>100</v>
      </c>
      <c r="DP19" s="124">
        <f t="shared" si="9"/>
        <v>150.0000000000009</v>
      </c>
      <c r="DQ19" s="124">
        <f t="shared" si="10"/>
        <v>-441.6872999999996</v>
      </c>
      <c r="DR19" s="119">
        <f t="shared" si="44"/>
        <v>-294.458199999998</v>
      </c>
      <c r="DZ19" s="134"/>
      <c r="EA19" s="134"/>
      <c r="EB19" s="134"/>
      <c r="EC19" s="134"/>
      <c r="ED19" s="134"/>
      <c r="EE19" s="134"/>
      <c r="EF19" s="134"/>
      <c r="EG19" s="134"/>
      <c r="EH19" s="134"/>
    </row>
    <row r="20" spans="1:138" s="112" customFormat="1" ht="15" customHeight="1">
      <c r="A20" s="115">
        <v>8</v>
      </c>
      <c r="B20" s="116" t="s">
        <v>220</v>
      </c>
      <c r="C20" s="117">
        <f t="shared" si="11"/>
        <v>4779.862999999999</v>
      </c>
      <c r="D20" s="133">
        <f t="shared" si="0"/>
        <v>4267.343220000001</v>
      </c>
      <c r="E20" s="119">
        <f t="shared" si="1"/>
        <v>89.277521552396</v>
      </c>
      <c r="F20" s="120">
        <f t="shared" si="12"/>
        <v>1033.4</v>
      </c>
      <c r="G20" s="120">
        <f t="shared" si="13"/>
        <v>715.6652199999999</v>
      </c>
      <c r="H20" s="119">
        <f t="shared" si="14"/>
        <v>69.25345655119023</v>
      </c>
      <c r="I20" s="121">
        <f>Сятр!C7</f>
        <v>418.1</v>
      </c>
      <c r="J20" s="121">
        <f>Сятр!D7</f>
        <v>287.52051</v>
      </c>
      <c r="K20" s="119">
        <f t="shared" si="15"/>
        <v>68.76835924419996</v>
      </c>
      <c r="L20" s="121">
        <f>Сятр!C9</f>
        <v>15</v>
      </c>
      <c r="M20" s="121">
        <f>Сятр!D9</f>
        <v>11.72043</v>
      </c>
      <c r="N20" s="119">
        <f t="shared" si="16"/>
        <v>78.1362</v>
      </c>
      <c r="O20" s="121">
        <f>Сятр!C12</f>
        <v>34.4</v>
      </c>
      <c r="P20" s="121">
        <f>Сятр!D12</f>
        <v>7.84692</v>
      </c>
      <c r="Q20" s="119">
        <f t="shared" si="17"/>
        <v>22.810813953488374</v>
      </c>
      <c r="R20" s="121">
        <f>Сятр!C11</f>
        <v>427.2</v>
      </c>
      <c r="S20" s="121">
        <f>Сятр!D11</f>
        <v>346.49906</v>
      </c>
      <c r="T20" s="119">
        <f t="shared" si="18"/>
        <v>81.10933052434457</v>
      </c>
      <c r="U20" s="119">
        <f>Сятр!C17</f>
        <v>5.7</v>
      </c>
      <c r="V20" s="119">
        <f>Сятр!D17</f>
        <v>12.65</v>
      </c>
      <c r="W20" s="119">
        <f t="shared" si="19"/>
        <v>221.9298245614035</v>
      </c>
      <c r="X20" s="121">
        <f>Сятр!C21</f>
        <v>45</v>
      </c>
      <c r="Y20" s="121">
        <f>Сятр!D21</f>
        <v>37.29117</v>
      </c>
      <c r="Z20" s="119">
        <f t="shared" si="20"/>
        <v>82.86926666666668</v>
      </c>
      <c r="AA20" s="121"/>
      <c r="AB20" s="121"/>
      <c r="AC20" s="119" t="e">
        <f t="shared" si="21"/>
        <v>#DIV/0!</v>
      </c>
      <c r="AD20" s="121">
        <f>Сятр!C22</f>
        <v>7</v>
      </c>
      <c r="AE20" s="121">
        <f>Сятр!D22</f>
        <v>8.27838</v>
      </c>
      <c r="AF20" s="119">
        <f t="shared" si="22"/>
        <v>118.26257142857143</v>
      </c>
      <c r="AG20" s="121"/>
      <c r="AH20" s="121">
        <f>Сятр!D19</f>
        <v>0</v>
      </c>
      <c r="AI20" s="119" t="e">
        <f t="shared" si="23"/>
        <v>#DIV/0!</v>
      </c>
      <c r="AJ20" s="119">
        <f>Сятр!C25</f>
        <v>80</v>
      </c>
      <c r="AK20" s="119">
        <f>Сятр!D25</f>
        <v>3.85875</v>
      </c>
      <c r="AL20" s="119">
        <f t="shared" si="24"/>
        <v>4.823437500000001</v>
      </c>
      <c r="AM20" s="127">
        <f>Сятр!C34</f>
        <v>1</v>
      </c>
      <c r="AN20" s="127">
        <f>Сятр!D34</f>
        <v>0</v>
      </c>
      <c r="AO20" s="119">
        <f t="shared" si="25"/>
        <v>0</v>
      </c>
      <c r="AP20" s="119"/>
      <c r="AQ20" s="119"/>
      <c r="AR20" s="119"/>
      <c r="AS20" s="119"/>
      <c r="AT20" s="119">
        <f>Сятр!D36</f>
        <v>0</v>
      </c>
      <c r="AU20" s="119" t="e">
        <f t="shared" si="26"/>
        <v>#DIV/0!</v>
      </c>
      <c r="AV20" s="119"/>
      <c r="AW20" s="119"/>
      <c r="AX20" s="122" t="e">
        <f t="shared" si="27"/>
        <v>#DIV/0!</v>
      </c>
      <c r="AY20" s="122"/>
      <c r="AZ20" s="122"/>
      <c r="BA20" s="122" t="e">
        <f t="shared" si="28"/>
        <v>#DIV/0!</v>
      </c>
      <c r="BB20" s="121">
        <f t="shared" si="46"/>
        <v>3746.4629999999997</v>
      </c>
      <c r="BC20" s="121">
        <f t="shared" si="47"/>
        <v>3551.6780000000003</v>
      </c>
      <c r="BD20" s="119">
        <f t="shared" si="48"/>
        <v>94.80082947569483</v>
      </c>
      <c r="BE20" s="123">
        <f>Сятр!C40</f>
        <v>2448.7</v>
      </c>
      <c r="BF20" s="123">
        <f>Сятр!D40</f>
        <v>2313.26</v>
      </c>
      <c r="BG20" s="119">
        <f t="shared" si="29"/>
        <v>94.46890186629642</v>
      </c>
      <c r="BH20" s="119"/>
      <c r="BI20" s="119"/>
      <c r="BJ20" s="119" t="e">
        <f t="shared" si="30"/>
        <v>#DIV/0!</v>
      </c>
      <c r="BK20" s="119">
        <f>Сятр!C42</f>
        <v>1184.06</v>
      </c>
      <c r="BL20" s="119">
        <f>Сятр!D42</f>
        <v>1124.751</v>
      </c>
      <c r="BM20" s="119">
        <f t="shared" si="2"/>
        <v>94.99104775095857</v>
      </c>
      <c r="BN20" s="119">
        <f>Сятр!C43</f>
        <v>113.703</v>
      </c>
      <c r="BO20" s="119">
        <f>Сятр!D43</f>
        <v>113.667</v>
      </c>
      <c r="BP20" s="119">
        <f t="shared" si="3"/>
        <v>99.96833856626473</v>
      </c>
      <c r="BQ20" s="119"/>
      <c r="BR20" s="119"/>
      <c r="BS20" s="119" t="e">
        <f t="shared" si="4"/>
        <v>#DIV/0!</v>
      </c>
      <c r="BT20" s="121"/>
      <c r="BU20" s="121"/>
      <c r="BV20" s="119" t="e">
        <f t="shared" si="31"/>
        <v>#DIV/0!</v>
      </c>
      <c r="BW20" s="119"/>
      <c r="BX20" s="119"/>
      <c r="BY20" s="119"/>
      <c r="BZ20" s="121">
        <f t="shared" si="5"/>
        <v>5148.003000000001</v>
      </c>
      <c r="CA20" s="121">
        <f t="shared" si="6"/>
        <v>3845.59452</v>
      </c>
      <c r="CB20" s="119">
        <f t="shared" si="32"/>
        <v>74.70070471986904</v>
      </c>
      <c r="CC20" s="121">
        <f t="shared" si="33"/>
        <v>797.53175</v>
      </c>
      <c r="CD20" s="121">
        <f t="shared" si="33"/>
        <v>670.11996</v>
      </c>
      <c r="CE20" s="119">
        <f t="shared" si="34"/>
        <v>84.02423602571308</v>
      </c>
      <c r="CF20" s="119">
        <f>Сятр!C53</f>
        <v>778.933</v>
      </c>
      <c r="CG20" s="119">
        <f>Сятр!D53</f>
        <v>670.11996</v>
      </c>
      <c r="CH20" s="119">
        <f t="shared" si="35"/>
        <v>86.03050069774936</v>
      </c>
      <c r="CI20" s="119"/>
      <c r="CJ20" s="119"/>
      <c r="CK20" s="119" t="e">
        <f t="shared" si="36"/>
        <v>#DIV/0!</v>
      </c>
      <c r="CL20" s="119">
        <f>Сятр!C55</f>
        <v>18.59875</v>
      </c>
      <c r="CM20" s="119"/>
      <c r="CN20" s="119">
        <f t="shared" si="37"/>
        <v>0</v>
      </c>
      <c r="CO20" s="119"/>
      <c r="CP20" s="119"/>
      <c r="CQ20" s="119" t="e">
        <f t="shared" si="38"/>
        <v>#DIV/0!</v>
      </c>
      <c r="CR20" s="119">
        <f>Сятр!C56</f>
        <v>113.57</v>
      </c>
      <c r="CS20" s="119">
        <f>Сятр!D56</f>
        <v>103.18683</v>
      </c>
      <c r="CT20" s="119">
        <f t="shared" si="39"/>
        <v>90.85747116315929</v>
      </c>
      <c r="CU20" s="119">
        <f>Сятр!C58</f>
        <v>37.30125</v>
      </c>
      <c r="CV20" s="119">
        <f>Сятр!D60</f>
        <v>1.40125</v>
      </c>
      <c r="CW20" s="119">
        <f t="shared" si="40"/>
        <v>3.7565765222345093</v>
      </c>
      <c r="CX20" s="121">
        <f>Сятр!C62</f>
        <v>57.64</v>
      </c>
      <c r="CY20" s="121">
        <f>Сятр!D62</f>
        <v>7.6375</v>
      </c>
      <c r="CZ20" s="119">
        <f t="shared" si="41"/>
        <v>13.25034698126301</v>
      </c>
      <c r="DA20" s="121">
        <f>Сятр!C66</f>
        <v>1150</v>
      </c>
      <c r="DB20" s="121">
        <f>Сятр!D66</f>
        <v>719.44311</v>
      </c>
      <c r="DC20" s="119">
        <f t="shared" si="42"/>
        <v>62.560270434782616</v>
      </c>
      <c r="DD20" s="129">
        <f>Сятр!C77</f>
        <v>1848.6</v>
      </c>
      <c r="DE20" s="129">
        <f>Сятр!D77</f>
        <v>1308.63687</v>
      </c>
      <c r="DF20" s="119">
        <f t="shared" si="7"/>
        <v>70.7906994482311</v>
      </c>
      <c r="DG20" s="119">
        <f>Сятр!C85</f>
        <v>917.76</v>
      </c>
      <c r="DH20" s="119">
        <f>Сятр!D85</f>
        <v>917.76</v>
      </c>
      <c r="DI20" s="119">
        <f t="shared" si="8"/>
        <v>100</v>
      </c>
      <c r="DJ20" s="120">
        <f>Сятр!C89</f>
        <v>15</v>
      </c>
      <c r="DK20" s="120">
        <f>Сятр!D89</f>
        <v>12.109</v>
      </c>
      <c r="DL20" s="119">
        <f t="shared" si="43"/>
        <v>80.72666666666667</v>
      </c>
      <c r="DM20" s="119">
        <f>Сятр!C99</f>
        <v>210.6</v>
      </c>
      <c r="DN20" s="119">
        <f>Сятр!D99</f>
        <v>105.3</v>
      </c>
      <c r="DO20" s="119">
        <f t="shared" si="45"/>
        <v>50</v>
      </c>
      <c r="DP20" s="124">
        <f t="shared" si="9"/>
        <v>368.14000000000124</v>
      </c>
      <c r="DQ20" s="124">
        <f t="shared" si="10"/>
        <v>-421.74870000000055</v>
      </c>
      <c r="DR20" s="119">
        <f t="shared" si="44"/>
        <v>-114.5620416146029</v>
      </c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</row>
    <row r="21" spans="1:138" s="112" customFormat="1" ht="15" customHeight="1">
      <c r="A21" s="115">
        <v>9</v>
      </c>
      <c r="B21" s="116" t="s">
        <v>221</v>
      </c>
      <c r="C21" s="117">
        <f t="shared" si="11"/>
        <v>5633.812</v>
      </c>
      <c r="D21" s="133">
        <f t="shared" si="0"/>
        <v>5093.89994</v>
      </c>
      <c r="E21" s="119">
        <f t="shared" si="1"/>
        <v>90.41657655598023</v>
      </c>
      <c r="F21" s="120">
        <f t="shared" si="12"/>
        <v>752.3</v>
      </c>
      <c r="G21" s="120">
        <f t="shared" si="13"/>
        <v>549.3899399999999</v>
      </c>
      <c r="H21" s="119">
        <f t="shared" si="14"/>
        <v>73.02803934600558</v>
      </c>
      <c r="I21" s="121">
        <f>Тор!C7</f>
        <v>238.8</v>
      </c>
      <c r="J21" s="121">
        <f>Тор!D7</f>
        <v>238.26302</v>
      </c>
      <c r="K21" s="119">
        <f t="shared" si="15"/>
        <v>99.77513400335009</v>
      </c>
      <c r="L21" s="121">
        <f>Тор!C9</f>
        <v>5</v>
      </c>
      <c r="M21" s="121">
        <f>Тор!D9</f>
        <v>1.85822</v>
      </c>
      <c r="N21" s="119">
        <f t="shared" si="16"/>
        <v>37.1644</v>
      </c>
      <c r="O21" s="121">
        <f>Тор!C12</f>
        <v>25.4</v>
      </c>
      <c r="P21" s="121">
        <f>Тор!D12</f>
        <v>7.38437</v>
      </c>
      <c r="Q21" s="119">
        <f t="shared" si="17"/>
        <v>29.072322834645668</v>
      </c>
      <c r="R21" s="121">
        <f>Тор!C11</f>
        <v>342.9</v>
      </c>
      <c r="S21" s="121">
        <f>Тор!D11</f>
        <v>223.0631</v>
      </c>
      <c r="T21" s="119">
        <f t="shared" si="18"/>
        <v>65.05193934091572</v>
      </c>
      <c r="U21" s="119">
        <f>Тор!C17</f>
        <v>9.2</v>
      </c>
      <c r="V21" s="119">
        <f>Тор!D17</f>
        <v>8.27</v>
      </c>
      <c r="W21" s="119">
        <f t="shared" si="19"/>
        <v>89.89130434782608</v>
      </c>
      <c r="X21" s="121">
        <f>Тор!C21</f>
        <v>112</v>
      </c>
      <c r="Y21" s="121">
        <f>Тор!D21</f>
        <v>52.50528</v>
      </c>
      <c r="Z21" s="119">
        <f t="shared" si="20"/>
        <v>46.879714285714286</v>
      </c>
      <c r="AA21" s="121"/>
      <c r="AB21" s="121"/>
      <c r="AC21" s="119" t="e">
        <f t="shared" si="21"/>
        <v>#DIV/0!</v>
      </c>
      <c r="AD21" s="121">
        <f>Тор!C22</f>
        <v>8</v>
      </c>
      <c r="AE21" s="121">
        <f>Тор!D22</f>
        <v>8.04595</v>
      </c>
      <c r="AF21" s="119">
        <f t="shared" si="22"/>
        <v>100.57437499999999</v>
      </c>
      <c r="AG21" s="121"/>
      <c r="AH21" s="121">
        <f>Тор!D19</f>
        <v>0</v>
      </c>
      <c r="AI21" s="119" t="e">
        <f t="shared" si="23"/>
        <v>#DIV/0!</v>
      </c>
      <c r="AJ21" s="119">
        <f>Тор!C25</f>
        <v>10</v>
      </c>
      <c r="AK21" s="119">
        <f>Тор!D25</f>
        <v>0</v>
      </c>
      <c r="AL21" s="119">
        <f t="shared" si="24"/>
        <v>0</v>
      </c>
      <c r="AM21" s="119">
        <f>Тор!C34</f>
        <v>1</v>
      </c>
      <c r="AN21" s="119">
        <f>Тор!D34</f>
        <v>0</v>
      </c>
      <c r="AO21" s="119">
        <f t="shared" si="25"/>
        <v>0</v>
      </c>
      <c r="AP21" s="119"/>
      <c r="AQ21" s="119">
        <f>Тор!D35</f>
        <v>10</v>
      </c>
      <c r="AR21" s="119"/>
      <c r="AS21" s="119"/>
      <c r="AT21" s="119">
        <v>0</v>
      </c>
      <c r="AU21" s="119" t="e">
        <f t="shared" si="26"/>
        <v>#DIV/0!</v>
      </c>
      <c r="AV21" s="119"/>
      <c r="AW21" s="119"/>
      <c r="AX21" s="122" t="e">
        <f t="shared" si="27"/>
        <v>#DIV/0!</v>
      </c>
      <c r="AY21" s="122"/>
      <c r="AZ21" s="122"/>
      <c r="BA21" s="122" t="e">
        <f t="shared" si="28"/>
        <v>#DIV/0!</v>
      </c>
      <c r="BB21" s="121">
        <f t="shared" si="46"/>
        <v>4881.512</v>
      </c>
      <c r="BC21" s="121">
        <f t="shared" si="47"/>
        <v>4544.51</v>
      </c>
      <c r="BD21" s="119">
        <f t="shared" si="48"/>
        <v>93.09636030803571</v>
      </c>
      <c r="BE21" s="123">
        <f>Тор!C40</f>
        <v>2244.7</v>
      </c>
      <c r="BF21" s="123">
        <f>Тор!D40</f>
        <v>2123.56</v>
      </c>
      <c r="BG21" s="119">
        <f t="shared" si="29"/>
        <v>94.60328774446475</v>
      </c>
      <c r="BH21" s="119">
        <f>Тор!C41</f>
        <v>658.3</v>
      </c>
      <c r="BI21" s="119">
        <f>Тор!D41</f>
        <v>627</v>
      </c>
      <c r="BJ21" s="119">
        <f t="shared" si="30"/>
        <v>95.24532887741152</v>
      </c>
      <c r="BK21" s="119">
        <f>Тор!C42</f>
        <v>1864.83</v>
      </c>
      <c r="BL21" s="119">
        <f>Тор!D42</f>
        <v>1680.299</v>
      </c>
      <c r="BM21" s="119">
        <f t="shared" si="2"/>
        <v>90.10467442072468</v>
      </c>
      <c r="BN21" s="119">
        <f>Тор!C43</f>
        <v>113.682</v>
      </c>
      <c r="BO21" s="119">
        <f>Тор!D43</f>
        <v>113.651</v>
      </c>
      <c r="BP21" s="119">
        <f t="shared" si="3"/>
        <v>99.97273095124997</v>
      </c>
      <c r="BQ21" s="119"/>
      <c r="BR21" s="119"/>
      <c r="BS21" s="119" t="e">
        <f t="shared" si="4"/>
        <v>#DIV/0!</v>
      </c>
      <c r="BT21" s="121"/>
      <c r="BU21" s="121"/>
      <c r="BV21" s="119" t="e">
        <f t="shared" si="31"/>
        <v>#DIV/0!</v>
      </c>
      <c r="BW21" s="119"/>
      <c r="BX21" s="119"/>
      <c r="BY21" s="119"/>
      <c r="BZ21" s="121">
        <f t="shared" si="5"/>
        <v>5841.812</v>
      </c>
      <c r="CA21" s="121">
        <f t="shared" si="6"/>
        <v>4107.94476</v>
      </c>
      <c r="CB21" s="119">
        <f t="shared" si="32"/>
        <v>70.3197014898802</v>
      </c>
      <c r="CC21" s="121">
        <f t="shared" si="33"/>
        <v>689.56075</v>
      </c>
      <c r="CD21" s="121">
        <f t="shared" si="33"/>
        <v>563.33169</v>
      </c>
      <c r="CE21" s="119">
        <f t="shared" si="34"/>
        <v>81.69428001811298</v>
      </c>
      <c r="CF21" s="119">
        <f>Тор!C53</f>
        <v>685.962</v>
      </c>
      <c r="CG21" s="119">
        <f>Тор!D53</f>
        <v>563.33169</v>
      </c>
      <c r="CH21" s="119">
        <f t="shared" si="35"/>
        <v>82.12287123776537</v>
      </c>
      <c r="CI21" s="119"/>
      <c r="CJ21" s="119"/>
      <c r="CK21" s="119" t="e">
        <f t="shared" si="36"/>
        <v>#DIV/0!</v>
      </c>
      <c r="CL21" s="119">
        <f>Тор!C55</f>
        <v>3.59875</v>
      </c>
      <c r="CM21" s="119"/>
      <c r="CN21" s="119">
        <f t="shared" si="37"/>
        <v>0</v>
      </c>
      <c r="CO21" s="119"/>
      <c r="CP21" s="119"/>
      <c r="CQ21" s="119" t="e">
        <f t="shared" si="38"/>
        <v>#DIV/0!</v>
      </c>
      <c r="CR21" s="119">
        <f>Тор!C56</f>
        <v>113.57</v>
      </c>
      <c r="CS21" s="119">
        <f>Тор!D56</f>
        <v>83.35582</v>
      </c>
      <c r="CT21" s="119">
        <f t="shared" si="39"/>
        <v>73.3959848551554</v>
      </c>
      <c r="CU21" s="119">
        <f>Тор!C58</f>
        <v>34.40125</v>
      </c>
      <c r="CV21" s="119">
        <f>Тор!D58</f>
        <v>34.40125</v>
      </c>
      <c r="CW21" s="119">
        <f t="shared" si="40"/>
        <v>100</v>
      </c>
      <c r="CX21" s="121">
        <f>Тор!C62</f>
        <v>30</v>
      </c>
      <c r="CY21" s="121">
        <f>Тор!D62</f>
        <v>24.975</v>
      </c>
      <c r="CZ21" s="119">
        <f t="shared" si="41"/>
        <v>83.25</v>
      </c>
      <c r="DA21" s="121">
        <f>Тор!C66</f>
        <v>712.6</v>
      </c>
      <c r="DB21" s="121">
        <f>Тор!D66</f>
        <v>607.20937</v>
      </c>
      <c r="DC21" s="119">
        <f t="shared" si="42"/>
        <v>85.21040836373842</v>
      </c>
      <c r="DD21" s="121">
        <f>Тор!C77</f>
        <v>3367.25</v>
      </c>
      <c r="DE21" s="121">
        <f>Тор!D77</f>
        <v>2327.97163</v>
      </c>
      <c r="DF21" s="119">
        <f t="shared" si="7"/>
        <v>69.13569322147153</v>
      </c>
      <c r="DG21" s="119">
        <f>Тор!C85</f>
        <v>892.43</v>
      </c>
      <c r="DH21" s="119">
        <f>Тор!D85</f>
        <v>464.7</v>
      </c>
      <c r="DI21" s="119">
        <f t="shared" si="8"/>
        <v>52.07131091514181</v>
      </c>
      <c r="DJ21" s="120">
        <f>Тор!C89</f>
        <v>2</v>
      </c>
      <c r="DK21" s="120">
        <f>Тор!D89</f>
        <v>2</v>
      </c>
      <c r="DL21" s="119">
        <f t="shared" si="43"/>
        <v>100</v>
      </c>
      <c r="DM21" s="119">
        <f>Тор!C99</f>
        <v>0</v>
      </c>
      <c r="DN21" s="119">
        <f>Тор!D99</f>
        <v>0</v>
      </c>
      <c r="DO21" s="119" t="e">
        <f t="shared" si="45"/>
        <v>#DIV/0!</v>
      </c>
      <c r="DP21" s="124">
        <f t="shared" si="9"/>
        <v>208</v>
      </c>
      <c r="DQ21" s="124">
        <f t="shared" si="10"/>
        <v>-985.9551799999999</v>
      </c>
      <c r="DR21" s="119">
        <f t="shared" si="44"/>
        <v>-474.0169134615384</v>
      </c>
      <c r="DZ21" s="134"/>
      <c r="EA21" s="134"/>
      <c r="EB21" s="134"/>
      <c r="EC21" s="134"/>
      <c r="ED21" s="134"/>
      <c r="EE21" s="134"/>
      <c r="EF21" s="134"/>
      <c r="EG21" s="134"/>
      <c r="EH21" s="134"/>
    </row>
    <row r="22" spans="1:122" s="112" customFormat="1" ht="15" customHeight="1">
      <c r="A22" s="115">
        <v>10</v>
      </c>
      <c r="B22" s="116" t="s">
        <v>222</v>
      </c>
      <c r="C22" s="117">
        <f t="shared" si="11"/>
        <v>4462.457</v>
      </c>
      <c r="D22" s="133">
        <f t="shared" si="0"/>
        <v>4282.45329</v>
      </c>
      <c r="E22" s="119">
        <f t="shared" si="1"/>
        <v>95.96626454887969</v>
      </c>
      <c r="F22" s="120">
        <f t="shared" si="12"/>
        <v>383.7</v>
      </c>
      <c r="G22" s="120">
        <f t="shared" si="13"/>
        <v>330.96229</v>
      </c>
      <c r="H22" s="119">
        <f t="shared" si="14"/>
        <v>86.25548345061246</v>
      </c>
      <c r="I22" s="121">
        <f>Хор!C7</f>
        <v>58.6</v>
      </c>
      <c r="J22" s="121">
        <f>Хор!D7</f>
        <v>136.65283</v>
      </c>
      <c r="K22" s="119">
        <f t="shared" si="15"/>
        <v>233.1959556313993</v>
      </c>
      <c r="L22" s="121">
        <f>Хор!C9</f>
        <v>1</v>
      </c>
      <c r="M22" s="121">
        <f>Хор!D9</f>
        <v>16.12875</v>
      </c>
      <c r="N22" s="119">
        <f t="shared" si="16"/>
        <v>1612.875</v>
      </c>
      <c r="O22" s="121">
        <f>Хор!C12</f>
        <v>26.3</v>
      </c>
      <c r="P22" s="121">
        <f>Хор!D12</f>
        <v>5.17726</v>
      </c>
      <c r="Q22" s="119">
        <f t="shared" si="17"/>
        <v>19.685399239543727</v>
      </c>
      <c r="R22" s="129">
        <f>Хор!C11</f>
        <v>217.5</v>
      </c>
      <c r="S22" s="198">
        <f>Хор!D11</f>
        <v>116.19304</v>
      </c>
      <c r="T22" s="119">
        <f t="shared" si="18"/>
        <v>53.42208735632183</v>
      </c>
      <c r="U22" s="119">
        <f>Хор!C17</f>
        <v>9.3</v>
      </c>
      <c r="V22" s="119">
        <f>Хор!D17</f>
        <v>11.7</v>
      </c>
      <c r="W22" s="119">
        <f t="shared" si="19"/>
        <v>125.8064516129032</v>
      </c>
      <c r="X22" s="121">
        <f>Хор!C21</f>
        <v>28</v>
      </c>
      <c r="Y22" s="121">
        <f>Хор!D21</f>
        <v>14.32131</v>
      </c>
      <c r="Z22" s="119">
        <f t="shared" si="20"/>
        <v>51.147535714285716</v>
      </c>
      <c r="AA22" s="121"/>
      <c r="AB22" s="121"/>
      <c r="AC22" s="119" t="e">
        <f t="shared" si="21"/>
        <v>#DIV/0!</v>
      </c>
      <c r="AD22" s="121">
        <f>Хор!C22</f>
        <v>12</v>
      </c>
      <c r="AE22" s="121">
        <f>Хор!D22</f>
        <v>30.7891</v>
      </c>
      <c r="AF22" s="119">
        <f t="shared" si="22"/>
        <v>256.5758333333334</v>
      </c>
      <c r="AG22" s="121"/>
      <c r="AH22" s="121">
        <f>Хор!D19</f>
        <v>0</v>
      </c>
      <c r="AI22" s="119" t="e">
        <f t="shared" si="23"/>
        <v>#DIV/0!</v>
      </c>
      <c r="AJ22" s="119">
        <f>Хор!C25</f>
        <v>30</v>
      </c>
      <c r="AK22" s="119">
        <f>Хор!D25</f>
        <v>0</v>
      </c>
      <c r="AL22" s="119">
        <f t="shared" si="24"/>
        <v>0</v>
      </c>
      <c r="AM22" s="127">
        <f>Хор!C34</f>
        <v>1</v>
      </c>
      <c r="AN22" s="127">
        <f>Хор!D34</f>
        <v>0</v>
      </c>
      <c r="AO22" s="119">
        <f t="shared" si="25"/>
        <v>0</v>
      </c>
      <c r="AP22" s="119"/>
      <c r="AQ22" s="119"/>
      <c r="AR22" s="119"/>
      <c r="AS22" s="119"/>
      <c r="AT22" s="119"/>
      <c r="AU22" s="119" t="e">
        <f t="shared" si="26"/>
        <v>#DIV/0!</v>
      </c>
      <c r="AV22" s="119"/>
      <c r="AW22" s="119"/>
      <c r="AX22" s="122" t="e">
        <f t="shared" si="27"/>
        <v>#DIV/0!</v>
      </c>
      <c r="AY22" s="122"/>
      <c r="AZ22" s="122"/>
      <c r="BA22" s="122" t="e">
        <f t="shared" si="28"/>
        <v>#DIV/0!</v>
      </c>
      <c r="BB22" s="121">
        <f t="shared" si="46"/>
        <v>4078.7570000000005</v>
      </c>
      <c r="BC22" s="121">
        <f t="shared" si="47"/>
        <v>3951.491</v>
      </c>
      <c r="BD22" s="119">
        <f t="shared" si="48"/>
        <v>96.87978469911297</v>
      </c>
      <c r="BE22" s="123">
        <f>Хор!C40</f>
        <v>1370.3</v>
      </c>
      <c r="BF22" s="123">
        <f>Хор!D40</f>
        <v>1296.65</v>
      </c>
      <c r="BG22" s="119">
        <f t="shared" si="29"/>
        <v>94.62526454061155</v>
      </c>
      <c r="BH22" s="119">
        <f>Хор!C41</f>
        <v>128</v>
      </c>
      <c r="BI22" s="119">
        <f>Хор!D41</f>
        <v>106.7</v>
      </c>
      <c r="BJ22" s="119">
        <f t="shared" si="30"/>
        <v>83.359375</v>
      </c>
      <c r="BK22" s="119">
        <f>Хор!C42</f>
        <v>2525.8</v>
      </c>
      <c r="BL22" s="119">
        <f>Хор!D42</f>
        <v>2493.502</v>
      </c>
      <c r="BM22" s="119">
        <f t="shared" si="2"/>
        <v>98.72127642727055</v>
      </c>
      <c r="BN22" s="119">
        <f>Хор!C43</f>
        <v>54.657</v>
      </c>
      <c r="BO22" s="119">
        <f>Хор!D43</f>
        <v>54.639</v>
      </c>
      <c r="BP22" s="119">
        <f t="shared" si="3"/>
        <v>99.96706734727483</v>
      </c>
      <c r="BQ22" s="119"/>
      <c r="BR22" s="119"/>
      <c r="BS22" s="119" t="e">
        <f t="shared" si="4"/>
        <v>#DIV/0!</v>
      </c>
      <c r="BT22" s="121"/>
      <c r="BU22" s="121"/>
      <c r="BV22" s="119" t="e">
        <f t="shared" si="31"/>
        <v>#DIV/0!</v>
      </c>
      <c r="BW22" s="119"/>
      <c r="BX22" s="119"/>
      <c r="BY22" s="119"/>
      <c r="BZ22" s="121">
        <f t="shared" si="5"/>
        <v>4679.067</v>
      </c>
      <c r="CA22" s="121">
        <f t="shared" si="6"/>
        <v>2151.19552</v>
      </c>
      <c r="CB22" s="119">
        <f t="shared" si="32"/>
        <v>45.97488174458712</v>
      </c>
      <c r="CC22" s="121">
        <f t="shared" si="33"/>
        <v>725.26575</v>
      </c>
      <c r="CD22" s="121">
        <f t="shared" si="33"/>
        <v>587.72235</v>
      </c>
      <c r="CE22" s="119">
        <f t="shared" si="34"/>
        <v>81.03544804094224</v>
      </c>
      <c r="CF22" s="119">
        <f>Хор!C53</f>
        <v>721.667</v>
      </c>
      <c r="CG22" s="123">
        <f>Хор!D53</f>
        <v>587.72235</v>
      </c>
      <c r="CH22" s="119">
        <f t="shared" si="35"/>
        <v>81.43954898866097</v>
      </c>
      <c r="CI22" s="119"/>
      <c r="CJ22" s="119"/>
      <c r="CK22" s="119" t="e">
        <f t="shared" si="36"/>
        <v>#DIV/0!</v>
      </c>
      <c r="CL22" s="119">
        <f>Хор!C55</f>
        <v>3.59875</v>
      </c>
      <c r="CM22" s="119"/>
      <c r="CN22" s="119">
        <f t="shared" si="37"/>
        <v>0</v>
      </c>
      <c r="CO22" s="119"/>
      <c r="CP22" s="119"/>
      <c r="CQ22" s="119" t="e">
        <f t="shared" si="38"/>
        <v>#DIV/0!</v>
      </c>
      <c r="CR22" s="119">
        <f>Хор!C56</f>
        <v>54.59</v>
      </c>
      <c r="CS22" s="119">
        <f>Хор!D56</f>
        <v>50.36485</v>
      </c>
      <c r="CT22" s="119">
        <f t="shared" si="39"/>
        <v>92.2602124931306</v>
      </c>
      <c r="CU22" s="119">
        <f>Хор!C58</f>
        <v>8.10125</v>
      </c>
      <c r="CV22" s="119">
        <f>Хор!D58</f>
        <v>1.40125</v>
      </c>
      <c r="CW22" s="119">
        <f t="shared" si="40"/>
        <v>17.296713470143494</v>
      </c>
      <c r="CX22" s="121">
        <f>Хор!C62</f>
        <v>1971.25</v>
      </c>
      <c r="CY22" s="121">
        <f>Хор!D62</f>
        <v>7.46838</v>
      </c>
      <c r="CZ22" s="119">
        <f t="shared" si="41"/>
        <v>0.37886518706404565</v>
      </c>
      <c r="DA22" s="121">
        <f>Хор!C66</f>
        <v>553.548</v>
      </c>
      <c r="DB22" s="121">
        <f>Хор!D66</f>
        <v>413.07971</v>
      </c>
      <c r="DC22" s="119">
        <f t="shared" si="42"/>
        <v>74.6240091193537</v>
      </c>
      <c r="DD22" s="129">
        <f>Хор!C77</f>
        <v>849.252</v>
      </c>
      <c r="DE22" s="129">
        <f>Хор!D77</f>
        <v>577.19898</v>
      </c>
      <c r="DF22" s="119">
        <f t="shared" si="7"/>
        <v>67.96557205635077</v>
      </c>
      <c r="DG22" s="119">
        <f>Хор!C85</f>
        <v>509.96</v>
      </c>
      <c r="DH22" s="119">
        <f>Хор!D85</f>
        <v>509.96</v>
      </c>
      <c r="DI22" s="119">
        <f t="shared" si="8"/>
        <v>100</v>
      </c>
      <c r="DJ22" s="120">
        <f>Хор!C89</f>
        <v>7.1</v>
      </c>
      <c r="DK22" s="120">
        <f>Хор!D89</f>
        <v>4</v>
      </c>
      <c r="DL22" s="119">
        <f t="shared" si="43"/>
        <v>56.33802816901409</v>
      </c>
      <c r="DM22" s="119">
        <f>Хор!C99</f>
        <v>0</v>
      </c>
      <c r="DN22" s="119">
        <f>Тор!D100</f>
        <v>0</v>
      </c>
      <c r="DO22" s="119" t="e">
        <f t="shared" si="45"/>
        <v>#DIV/0!</v>
      </c>
      <c r="DP22" s="124">
        <f t="shared" si="9"/>
        <v>216.60999999999967</v>
      </c>
      <c r="DQ22" s="124">
        <f t="shared" si="10"/>
        <v>-2131.25777</v>
      </c>
      <c r="DR22" s="119">
        <f t="shared" si="44"/>
        <v>-983.9147638613191</v>
      </c>
    </row>
    <row r="23" spans="1:122" s="112" customFormat="1" ht="15" customHeight="1">
      <c r="A23" s="115">
        <v>11</v>
      </c>
      <c r="B23" s="116" t="s">
        <v>223</v>
      </c>
      <c r="C23" s="117">
        <f t="shared" si="11"/>
        <v>2863.943</v>
      </c>
      <c r="D23" s="133">
        <f t="shared" si="0"/>
        <v>2947.7485</v>
      </c>
      <c r="E23" s="119">
        <f t="shared" si="1"/>
        <v>102.92622793121231</v>
      </c>
      <c r="F23" s="120">
        <f t="shared" si="12"/>
        <v>613.8</v>
      </c>
      <c r="G23" s="120">
        <f t="shared" si="13"/>
        <v>816.8595</v>
      </c>
      <c r="H23" s="119">
        <f t="shared" si="14"/>
        <v>133.0823558162268</v>
      </c>
      <c r="I23" s="121">
        <f>Чум!C7</f>
        <v>181.2</v>
      </c>
      <c r="J23" s="121">
        <f>Чум!D7</f>
        <v>197.08651</v>
      </c>
      <c r="K23" s="119">
        <f t="shared" si="15"/>
        <v>108.76738962472407</v>
      </c>
      <c r="L23" s="121">
        <f>Чум!C9</f>
        <v>19</v>
      </c>
      <c r="M23" s="121">
        <f>Чум!D9</f>
        <v>41.15688</v>
      </c>
      <c r="N23" s="119">
        <f t="shared" si="16"/>
        <v>216.61515789473685</v>
      </c>
      <c r="O23" s="121">
        <f>Чум!C12</f>
        <v>16.5</v>
      </c>
      <c r="P23" s="121">
        <f>Чум!D12</f>
        <v>5.31105</v>
      </c>
      <c r="Q23" s="119">
        <f t="shared" si="17"/>
        <v>32.18818181818182</v>
      </c>
      <c r="R23" s="121">
        <f>Чум!C11</f>
        <v>289.5</v>
      </c>
      <c r="S23" s="121">
        <f>Чум!D11</f>
        <v>238.70586</v>
      </c>
      <c r="T23" s="119">
        <f t="shared" si="18"/>
        <v>82.45452849740933</v>
      </c>
      <c r="U23" s="119">
        <f>Чум!C17</f>
        <v>9.6</v>
      </c>
      <c r="V23" s="119">
        <f>Чум!D17</f>
        <v>14</v>
      </c>
      <c r="W23" s="119">
        <f t="shared" si="19"/>
        <v>145.83333333333334</v>
      </c>
      <c r="X23" s="121">
        <f>Чум!C21</f>
        <v>67</v>
      </c>
      <c r="Y23" s="121">
        <f>Чум!D21</f>
        <v>43.56836</v>
      </c>
      <c r="Z23" s="119">
        <f t="shared" si="20"/>
        <v>65.02740298507462</v>
      </c>
      <c r="AA23" s="121"/>
      <c r="AB23" s="121"/>
      <c r="AC23" s="119" t="e">
        <f t="shared" si="21"/>
        <v>#DIV/0!</v>
      </c>
      <c r="AD23" s="121">
        <f>Чум!C22</f>
        <v>0</v>
      </c>
      <c r="AE23" s="121">
        <f>Чум!D22</f>
        <v>2.0691</v>
      </c>
      <c r="AF23" s="119" t="e">
        <f t="shared" si="22"/>
        <v>#DIV/0!</v>
      </c>
      <c r="AG23" s="121"/>
      <c r="AH23" s="121">
        <f>Чум!D19</f>
        <v>0</v>
      </c>
      <c r="AI23" s="119" t="e">
        <f t="shared" si="23"/>
        <v>#DIV/0!</v>
      </c>
      <c r="AJ23" s="119">
        <f>Чум!C25</f>
        <v>30</v>
      </c>
      <c r="AK23" s="119">
        <f>Чум!D25</f>
        <v>115.7205</v>
      </c>
      <c r="AL23" s="119">
        <f t="shared" si="24"/>
        <v>385.73499999999996</v>
      </c>
      <c r="AM23" s="119">
        <f>Чум!C34</f>
        <v>1</v>
      </c>
      <c r="AN23" s="119">
        <f>Чум!D34</f>
        <v>159.24124</v>
      </c>
      <c r="AO23" s="119">
        <f t="shared" si="25"/>
        <v>15924.124</v>
      </c>
      <c r="AP23" s="119"/>
      <c r="AQ23" s="119"/>
      <c r="AR23" s="119"/>
      <c r="AS23" s="119"/>
      <c r="AT23" s="119"/>
      <c r="AU23" s="119" t="e">
        <f t="shared" si="26"/>
        <v>#DIV/0!</v>
      </c>
      <c r="AV23" s="119"/>
      <c r="AW23" s="119"/>
      <c r="AX23" s="122" t="e">
        <f t="shared" si="27"/>
        <v>#DIV/0!</v>
      </c>
      <c r="AY23" s="122"/>
      <c r="AZ23" s="122"/>
      <c r="BA23" s="122" t="e">
        <f t="shared" si="28"/>
        <v>#DIV/0!</v>
      </c>
      <c r="BB23" s="121">
        <f t="shared" si="46"/>
        <v>2250.143</v>
      </c>
      <c r="BC23" s="121">
        <f t="shared" si="47"/>
        <v>2130.889</v>
      </c>
      <c r="BD23" s="119">
        <f t="shared" si="48"/>
        <v>94.70015905655774</v>
      </c>
      <c r="BE23" s="123">
        <f>Чум!C40</f>
        <v>1563.2</v>
      </c>
      <c r="BF23" s="123">
        <f>Чум!D40</f>
        <v>1477.21</v>
      </c>
      <c r="BG23" s="119">
        <f t="shared" si="29"/>
        <v>94.49910440122825</v>
      </c>
      <c r="BH23" s="119"/>
      <c r="BI23" s="119"/>
      <c r="BJ23" s="119" t="e">
        <f t="shared" si="30"/>
        <v>#DIV/0!</v>
      </c>
      <c r="BK23" s="119">
        <f>Чум!C42</f>
        <v>573.3</v>
      </c>
      <c r="BL23" s="119">
        <f>Чум!D42</f>
        <v>540.06</v>
      </c>
      <c r="BM23" s="119">
        <f t="shared" si="2"/>
        <v>94.20198848770276</v>
      </c>
      <c r="BN23" s="119">
        <f>Чум!C43</f>
        <v>113.643</v>
      </c>
      <c r="BO23" s="119">
        <f>Чум!D43</f>
        <v>113.619</v>
      </c>
      <c r="BP23" s="119">
        <f t="shared" si="3"/>
        <v>99.97888123333597</v>
      </c>
      <c r="BQ23" s="119"/>
      <c r="BR23" s="119"/>
      <c r="BS23" s="119" t="e">
        <f t="shared" si="4"/>
        <v>#DIV/0!</v>
      </c>
      <c r="BT23" s="121"/>
      <c r="BU23" s="121"/>
      <c r="BV23" s="119" t="e">
        <f t="shared" si="31"/>
        <v>#DIV/0!</v>
      </c>
      <c r="BW23" s="119"/>
      <c r="BX23" s="119"/>
      <c r="BY23" s="119"/>
      <c r="BZ23" s="121">
        <f t="shared" si="5"/>
        <v>3324.543</v>
      </c>
      <c r="CA23" s="121">
        <f t="shared" si="6"/>
        <v>2446.7520099999997</v>
      </c>
      <c r="CB23" s="119">
        <f t="shared" si="32"/>
        <v>73.5966420046304</v>
      </c>
      <c r="CC23" s="121">
        <f t="shared" si="33"/>
        <v>658.4817499999999</v>
      </c>
      <c r="CD23" s="121">
        <f t="shared" si="33"/>
        <v>505.31037</v>
      </c>
      <c r="CE23" s="119">
        <f t="shared" si="34"/>
        <v>76.73870536275304</v>
      </c>
      <c r="CF23" s="119">
        <f>Чум!C53</f>
        <v>646.083</v>
      </c>
      <c r="CG23" s="119">
        <f>Чум!D53</f>
        <v>505.31037</v>
      </c>
      <c r="CH23" s="119">
        <f t="shared" si="35"/>
        <v>78.21137067528475</v>
      </c>
      <c r="CI23" s="119">
        <f>Чум!C54</f>
        <v>3.8</v>
      </c>
      <c r="CJ23" s="119">
        <f>Чум!D54</f>
        <v>0</v>
      </c>
      <c r="CK23" s="119">
        <f t="shared" si="36"/>
        <v>0</v>
      </c>
      <c r="CL23" s="119">
        <f>Чум!C55</f>
        <v>8.59875</v>
      </c>
      <c r="CM23" s="119"/>
      <c r="CN23" s="119">
        <f t="shared" si="37"/>
        <v>0</v>
      </c>
      <c r="CO23" s="119"/>
      <c r="CP23" s="119"/>
      <c r="CQ23" s="119" t="e">
        <f t="shared" si="38"/>
        <v>#DIV/0!</v>
      </c>
      <c r="CR23" s="119">
        <f>Чум!C56</f>
        <v>113.56</v>
      </c>
      <c r="CS23" s="119">
        <f>Чум!D56</f>
        <v>74.42702</v>
      </c>
      <c r="CT23" s="119">
        <f t="shared" si="39"/>
        <v>65.53982035928144</v>
      </c>
      <c r="CU23" s="119">
        <f>Чум!C58</f>
        <v>23.20125</v>
      </c>
      <c r="CV23" s="119">
        <f>Чум!D58</f>
        <v>17.80125</v>
      </c>
      <c r="CW23" s="119">
        <f t="shared" si="40"/>
        <v>76.7253919508647</v>
      </c>
      <c r="CX23" s="121">
        <f>Чум!C62</f>
        <v>243.2</v>
      </c>
      <c r="CY23" s="121">
        <f>Чум!D62</f>
        <v>42.16645</v>
      </c>
      <c r="CZ23" s="119">
        <f t="shared" si="41"/>
        <v>17.338178453947368</v>
      </c>
      <c r="DA23" s="121">
        <f>Чум!C66</f>
        <v>791.4</v>
      </c>
      <c r="DB23" s="121">
        <f>Чум!D66</f>
        <v>604.56417</v>
      </c>
      <c r="DC23" s="119">
        <f t="shared" si="42"/>
        <v>76.39173237300986</v>
      </c>
      <c r="DD23" s="121">
        <f>Чум!C77</f>
        <v>947.3</v>
      </c>
      <c r="DE23" s="121">
        <f>Чум!D77</f>
        <v>725.68275</v>
      </c>
      <c r="DF23" s="119">
        <f t="shared" si="7"/>
        <v>76.60537844399875</v>
      </c>
      <c r="DG23" s="119">
        <f>Чум!C85</f>
        <v>407.1</v>
      </c>
      <c r="DH23" s="119">
        <f>Чум!D85</f>
        <v>407.1</v>
      </c>
      <c r="DI23" s="119">
        <f t="shared" si="8"/>
        <v>100</v>
      </c>
      <c r="DJ23" s="120">
        <f>Чум!C89</f>
        <v>8.9</v>
      </c>
      <c r="DK23" s="120">
        <f>Чум!D89</f>
        <v>4</v>
      </c>
      <c r="DL23" s="119">
        <f t="shared" si="43"/>
        <v>44.9438202247191</v>
      </c>
      <c r="DM23" s="119">
        <f>Чум!C99</f>
        <v>131.4</v>
      </c>
      <c r="DN23" s="119">
        <f>Чум!D99</f>
        <v>65.7</v>
      </c>
      <c r="DO23" s="119">
        <f t="shared" si="45"/>
        <v>50</v>
      </c>
      <c r="DP23" s="124">
        <f t="shared" si="9"/>
        <v>460.5999999999999</v>
      </c>
      <c r="DQ23" s="124">
        <f t="shared" si="10"/>
        <v>-500.99649000000045</v>
      </c>
      <c r="DR23" s="119">
        <f t="shared" si="44"/>
        <v>-108.77040599218421</v>
      </c>
    </row>
    <row r="24" spans="1:122" s="112" customFormat="1" ht="15" customHeight="1">
      <c r="A24" s="115">
        <v>12</v>
      </c>
      <c r="B24" s="116" t="s">
        <v>224</v>
      </c>
      <c r="C24" s="117">
        <f t="shared" si="11"/>
        <v>1907.454</v>
      </c>
      <c r="D24" s="133">
        <f t="shared" si="0"/>
        <v>1723.2530499999998</v>
      </c>
      <c r="E24" s="119">
        <f t="shared" si="1"/>
        <v>90.34309870644324</v>
      </c>
      <c r="F24" s="120">
        <f t="shared" si="12"/>
        <v>321.5</v>
      </c>
      <c r="G24" s="120">
        <f t="shared" si="13"/>
        <v>272.09704999999997</v>
      </c>
      <c r="H24" s="119">
        <f t="shared" si="14"/>
        <v>84.63360808709174</v>
      </c>
      <c r="I24" s="121">
        <f>Шать!C7</f>
        <v>58.7</v>
      </c>
      <c r="J24" s="121">
        <f>Шать!D7</f>
        <v>55.19079</v>
      </c>
      <c r="K24" s="119">
        <f t="shared" si="15"/>
        <v>94.02178875638842</v>
      </c>
      <c r="L24" s="121">
        <f>Шать!C9</f>
        <v>6</v>
      </c>
      <c r="M24" s="121">
        <f>Шать!D9</f>
        <v>8.34903</v>
      </c>
      <c r="N24" s="119">
        <f t="shared" si="16"/>
        <v>139.15050000000002</v>
      </c>
      <c r="O24" s="121">
        <f>Шать!C12</f>
        <v>18.7</v>
      </c>
      <c r="P24" s="121">
        <f>Шать!D12</f>
        <v>9.24438</v>
      </c>
      <c r="Q24" s="119">
        <f t="shared" si="17"/>
        <v>49.4351871657754</v>
      </c>
      <c r="R24" s="121">
        <f>Шать!C11</f>
        <v>164</v>
      </c>
      <c r="S24" s="121">
        <f>Шать!D11</f>
        <v>143.3323</v>
      </c>
      <c r="T24" s="119">
        <f t="shared" si="18"/>
        <v>87.39774390243903</v>
      </c>
      <c r="U24" s="119">
        <f>Шать!C17</f>
        <v>3.1</v>
      </c>
      <c r="V24" s="119">
        <f>Шать!D17</f>
        <v>7.75</v>
      </c>
      <c r="W24" s="119">
        <f t="shared" si="19"/>
        <v>250</v>
      </c>
      <c r="X24" s="121">
        <f>Шать!C21</f>
        <v>17</v>
      </c>
      <c r="Y24" s="121">
        <f>Шать!D21</f>
        <v>22.31785</v>
      </c>
      <c r="Z24" s="119">
        <f t="shared" si="20"/>
        <v>131.2814705882353</v>
      </c>
      <c r="AA24" s="121"/>
      <c r="AB24" s="121"/>
      <c r="AC24" s="119" t="e">
        <f t="shared" si="21"/>
        <v>#DIV/0!</v>
      </c>
      <c r="AD24" s="121">
        <f>Шать!C22</f>
        <v>23</v>
      </c>
      <c r="AE24" s="121">
        <f>Шать!D22</f>
        <v>25.9127</v>
      </c>
      <c r="AF24" s="119">
        <f t="shared" si="22"/>
        <v>112.66391304347827</v>
      </c>
      <c r="AG24" s="121"/>
      <c r="AH24" s="121">
        <f>Шать!D19</f>
        <v>0</v>
      </c>
      <c r="AI24" s="119" t="e">
        <f t="shared" si="23"/>
        <v>#DIV/0!</v>
      </c>
      <c r="AJ24" s="119">
        <f>Шать!C25</f>
        <v>30</v>
      </c>
      <c r="AK24" s="119">
        <f>Шать!D25</f>
        <v>0</v>
      </c>
      <c r="AL24" s="119">
        <f t="shared" si="24"/>
        <v>0</v>
      </c>
      <c r="AM24" s="127">
        <f>Шать!C34</f>
        <v>1</v>
      </c>
      <c r="AN24" s="127">
        <f>Шать!D34</f>
        <v>0</v>
      </c>
      <c r="AO24" s="119">
        <f t="shared" si="25"/>
        <v>0</v>
      </c>
      <c r="AP24" s="119"/>
      <c r="AQ24" s="119"/>
      <c r="AR24" s="119"/>
      <c r="AS24" s="119"/>
      <c r="AT24" s="119"/>
      <c r="AU24" s="119" t="e">
        <f t="shared" si="26"/>
        <v>#DIV/0!</v>
      </c>
      <c r="AV24" s="119"/>
      <c r="AW24" s="119"/>
      <c r="AX24" s="122" t="e">
        <f t="shared" si="27"/>
        <v>#DIV/0!</v>
      </c>
      <c r="AY24" s="122"/>
      <c r="AZ24" s="122"/>
      <c r="BA24" s="122" t="e">
        <f t="shared" si="28"/>
        <v>#DIV/0!</v>
      </c>
      <c r="BB24" s="121">
        <f t="shared" si="46"/>
        <v>1585.954</v>
      </c>
      <c r="BC24" s="121">
        <f t="shared" si="47"/>
        <v>1451.156</v>
      </c>
      <c r="BD24" s="119">
        <f t="shared" si="48"/>
        <v>91.5005101030673</v>
      </c>
      <c r="BE24" s="123">
        <f>Шать!C40</f>
        <v>1353.2</v>
      </c>
      <c r="BF24" s="123">
        <f>Шать!D40</f>
        <v>1280.81</v>
      </c>
      <c r="BG24" s="119">
        <f t="shared" si="29"/>
        <v>94.65045817321904</v>
      </c>
      <c r="BH24" s="119">
        <f>Шать!C41</f>
        <v>50</v>
      </c>
      <c r="BI24" s="119">
        <f>Шать!D41</f>
        <v>41.7</v>
      </c>
      <c r="BJ24" s="119">
        <f t="shared" si="30"/>
        <v>83.4</v>
      </c>
      <c r="BK24" s="119">
        <f>Шать!C42</f>
        <v>128.1</v>
      </c>
      <c r="BL24" s="119">
        <f>Шать!D42</f>
        <v>74.01</v>
      </c>
      <c r="BM24" s="119">
        <f t="shared" si="2"/>
        <v>57.77517564402811</v>
      </c>
      <c r="BN24" s="119">
        <f>Шать!C43</f>
        <v>54.654</v>
      </c>
      <c r="BO24" s="119">
        <f>Шать!D43</f>
        <v>54.636</v>
      </c>
      <c r="BP24" s="119">
        <f t="shared" si="3"/>
        <v>99.96706553957624</v>
      </c>
      <c r="BQ24" s="119"/>
      <c r="BR24" s="119"/>
      <c r="BS24" s="119" t="e">
        <f t="shared" si="4"/>
        <v>#DIV/0!</v>
      </c>
      <c r="BT24" s="121"/>
      <c r="BU24" s="121"/>
      <c r="BV24" s="119" t="e">
        <f t="shared" si="31"/>
        <v>#DIV/0!</v>
      </c>
      <c r="BW24" s="119"/>
      <c r="BX24" s="119"/>
      <c r="BY24" s="119"/>
      <c r="BZ24" s="121">
        <f t="shared" si="5"/>
        <v>2107.454</v>
      </c>
      <c r="CA24" s="121">
        <f t="shared" si="6"/>
        <v>1597.68738</v>
      </c>
      <c r="CB24" s="119">
        <f t="shared" si="32"/>
        <v>75.81125756481516</v>
      </c>
      <c r="CC24" s="121">
        <f t="shared" si="33"/>
        <v>670.94275</v>
      </c>
      <c r="CD24" s="121">
        <f t="shared" si="33"/>
        <v>582.36903</v>
      </c>
      <c r="CE24" s="119">
        <f t="shared" si="34"/>
        <v>86.79861731869075</v>
      </c>
      <c r="CF24" s="119">
        <f>Шать!C53</f>
        <v>662.344</v>
      </c>
      <c r="CG24" s="119">
        <f>Шать!D53</f>
        <v>582.36903</v>
      </c>
      <c r="CH24" s="119">
        <f t="shared" si="35"/>
        <v>87.9254632034109</v>
      </c>
      <c r="CI24" s="119"/>
      <c r="CJ24" s="119"/>
      <c r="CK24" s="119" t="e">
        <f t="shared" si="36"/>
        <v>#DIV/0!</v>
      </c>
      <c r="CL24" s="119">
        <f>Шать!C55</f>
        <v>8.59875</v>
      </c>
      <c r="CM24" s="119"/>
      <c r="CN24" s="119">
        <f t="shared" si="37"/>
        <v>0</v>
      </c>
      <c r="CO24" s="119"/>
      <c r="CP24" s="119"/>
      <c r="CQ24" s="119" t="e">
        <f t="shared" si="38"/>
        <v>#DIV/0!</v>
      </c>
      <c r="CR24" s="119">
        <f>Шать!C56</f>
        <v>54.59</v>
      </c>
      <c r="CS24" s="119">
        <f>Шать!D56</f>
        <v>47.37285</v>
      </c>
      <c r="CT24" s="119">
        <f t="shared" si="39"/>
        <v>86.77935519325884</v>
      </c>
      <c r="CU24" s="119">
        <f>Шать!C58</f>
        <v>17.90125</v>
      </c>
      <c r="CV24" s="119">
        <f>Шать!D58</f>
        <v>2.90107</v>
      </c>
      <c r="CW24" s="119">
        <f t="shared" si="40"/>
        <v>16.205963270721316</v>
      </c>
      <c r="CX24" s="121">
        <f>Шать!C62</f>
        <v>48</v>
      </c>
      <c r="CY24" s="121">
        <f>Шать!D62</f>
        <v>0</v>
      </c>
      <c r="CZ24" s="119">
        <f t="shared" si="41"/>
        <v>0</v>
      </c>
      <c r="DA24" s="121">
        <f>Шать!C66</f>
        <v>547.1</v>
      </c>
      <c r="DB24" s="121">
        <f>Шать!D66</f>
        <v>420.93274</v>
      </c>
      <c r="DC24" s="119">
        <f t="shared" si="42"/>
        <v>76.93890330835313</v>
      </c>
      <c r="DD24" s="129">
        <f>Шать!C77</f>
        <v>762.12</v>
      </c>
      <c r="DE24" s="129">
        <f>Шать!D77</f>
        <v>540.91169</v>
      </c>
      <c r="DF24" s="119">
        <f t="shared" si="7"/>
        <v>70.9746089854616</v>
      </c>
      <c r="DG24" s="119">
        <f>Шать!C85</f>
        <v>0</v>
      </c>
      <c r="DH24" s="119">
        <f>Шать!D85</f>
        <v>0</v>
      </c>
      <c r="DI24" s="119" t="e">
        <f t="shared" si="8"/>
        <v>#DIV/0!</v>
      </c>
      <c r="DJ24" s="120">
        <f>Шать!C89</f>
        <v>6.8</v>
      </c>
      <c r="DK24" s="120">
        <f>Шать!D89</f>
        <v>3.2</v>
      </c>
      <c r="DL24" s="119">
        <f t="shared" si="43"/>
        <v>47.05882352941177</v>
      </c>
      <c r="DM24" s="119">
        <f>Шать!C99</f>
        <v>0</v>
      </c>
      <c r="DN24" s="119">
        <f>Шать!D99</f>
        <v>0</v>
      </c>
      <c r="DO24" s="119" t="e">
        <f t="shared" si="45"/>
        <v>#DIV/0!</v>
      </c>
      <c r="DP24" s="124">
        <f t="shared" si="9"/>
        <v>200.00000000000023</v>
      </c>
      <c r="DQ24" s="124">
        <f t="shared" si="10"/>
        <v>-125.56566999999973</v>
      </c>
      <c r="DR24" s="119">
        <f t="shared" si="44"/>
        <v>-62.78283499999979</v>
      </c>
    </row>
    <row r="25" spans="1:122" s="112" customFormat="1" ht="15" customHeight="1">
      <c r="A25" s="115">
        <v>13</v>
      </c>
      <c r="B25" s="116" t="s">
        <v>304</v>
      </c>
      <c r="C25" s="117">
        <f t="shared" si="11"/>
        <v>3481.732</v>
      </c>
      <c r="D25" s="133">
        <f t="shared" si="0"/>
        <v>3392.2909600000003</v>
      </c>
      <c r="E25" s="119">
        <f t="shared" si="1"/>
        <v>97.43113370012398</v>
      </c>
      <c r="F25" s="120">
        <f t="shared" si="12"/>
        <v>786.8</v>
      </c>
      <c r="G25" s="120">
        <f t="shared" si="13"/>
        <v>868.9059599999999</v>
      </c>
      <c r="H25" s="119">
        <f t="shared" si="14"/>
        <v>110.43542958820538</v>
      </c>
      <c r="I25" s="121">
        <f>Юнг!C7</f>
        <v>200.1</v>
      </c>
      <c r="J25" s="121">
        <f>Юнг!D7</f>
        <v>223.12931</v>
      </c>
      <c r="K25" s="119">
        <f t="shared" si="15"/>
        <v>111.50890054972513</v>
      </c>
      <c r="L25" s="121">
        <f>Юнг!C9</f>
        <v>1</v>
      </c>
      <c r="M25" s="121">
        <f>Юнг!D9</f>
        <v>0.14541</v>
      </c>
      <c r="N25" s="119">
        <f t="shared" si="16"/>
        <v>14.541</v>
      </c>
      <c r="O25" s="121">
        <f>Юнг!C12</f>
        <v>16.5</v>
      </c>
      <c r="P25" s="121">
        <f>Юнг!D12</f>
        <v>10.91177</v>
      </c>
      <c r="Q25" s="119">
        <f t="shared" si="17"/>
        <v>66.1319393939394</v>
      </c>
      <c r="R25" s="121">
        <f>Юнг!C11</f>
        <v>273</v>
      </c>
      <c r="S25" s="121">
        <f>Юнг!D11</f>
        <v>162.20774</v>
      </c>
      <c r="T25" s="119">
        <f t="shared" si="18"/>
        <v>59.416754578754585</v>
      </c>
      <c r="U25" s="119">
        <f>Юнг!C17</f>
        <v>10.2</v>
      </c>
      <c r="V25" s="119">
        <f>Юнг!D17</f>
        <v>9.45</v>
      </c>
      <c r="W25" s="119">
        <f t="shared" si="19"/>
        <v>92.64705882352942</v>
      </c>
      <c r="X25" s="121">
        <f>Юнг!C21</f>
        <v>180</v>
      </c>
      <c r="Y25" s="121">
        <f>Юнг!D21</f>
        <v>427.03443</v>
      </c>
      <c r="Z25" s="119">
        <f t="shared" si="20"/>
        <v>237.24134999999998</v>
      </c>
      <c r="AA25" s="121"/>
      <c r="AB25" s="121"/>
      <c r="AC25" s="119" t="e">
        <f t="shared" si="21"/>
        <v>#DIV/0!</v>
      </c>
      <c r="AD25" s="121">
        <f>Юнг!C22</f>
        <v>25</v>
      </c>
      <c r="AE25" s="121">
        <f>Юнг!D22</f>
        <v>19.57751</v>
      </c>
      <c r="AF25" s="119">
        <f t="shared" si="22"/>
        <v>78.31004</v>
      </c>
      <c r="AG25" s="121"/>
      <c r="AH25" s="121">
        <f>Юнг!D19</f>
        <v>0</v>
      </c>
      <c r="AI25" s="119" t="e">
        <f t="shared" si="23"/>
        <v>#DIV/0!</v>
      </c>
      <c r="AJ25" s="119">
        <f>Юнг!C25</f>
        <v>80</v>
      </c>
      <c r="AK25" s="119">
        <f>Юнг!D25</f>
        <v>15.94979</v>
      </c>
      <c r="AL25" s="119">
        <f t="shared" si="24"/>
        <v>19.9372375</v>
      </c>
      <c r="AM25" s="119">
        <f>Юнг!C34</f>
        <v>1</v>
      </c>
      <c r="AN25" s="119">
        <f>Юнг!D34</f>
        <v>0</v>
      </c>
      <c r="AO25" s="119">
        <f t="shared" si="25"/>
        <v>0</v>
      </c>
      <c r="AP25" s="119"/>
      <c r="AQ25" s="119">
        <f>Юнг!D35</f>
        <v>10</v>
      </c>
      <c r="AR25" s="119"/>
      <c r="AS25" s="119"/>
      <c r="AT25" s="119">
        <f>Юнг!D36</f>
        <v>-9.5</v>
      </c>
      <c r="AU25" s="119" t="e">
        <f t="shared" si="26"/>
        <v>#DIV/0!</v>
      </c>
      <c r="AV25" s="119"/>
      <c r="AW25" s="119"/>
      <c r="AX25" s="122" t="e">
        <f t="shared" si="27"/>
        <v>#DIV/0!</v>
      </c>
      <c r="AY25" s="122"/>
      <c r="AZ25" s="122"/>
      <c r="BA25" s="122" t="e">
        <f t="shared" si="28"/>
        <v>#DIV/0!</v>
      </c>
      <c r="BB25" s="121">
        <f t="shared" si="46"/>
        <v>2694.9320000000002</v>
      </c>
      <c r="BC25" s="121">
        <f t="shared" si="47"/>
        <v>2523.385</v>
      </c>
      <c r="BD25" s="119">
        <f t="shared" si="48"/>
        <v>93.63445905128589</v>
      </c>
      <c r="BE25" s="123">
        <f>Юнг!C40</f>
        <v>1869.4</v>
      </c>
      <c r="BF25" s="123">
        <f>Юнг!D40</f>
        <v>1766.25</v>
      </c>
      <c r="BG25" s="119">
        <f t="shared" si="29"/>
        <v>94.48218679790307</v>
      </c>
      <c r="BH25" s="119"/>
      <c r="BI25" s="119"/>
      <c r="BJ25" s="119" t="e">
        <f t="shared" si="30"/>
        <v>#DIV/0!</v>
      </c>
      <c r="BK25" s="119">
        <f>Юнг!C42</f>
        <v>711.86</v>
      </c>
      <c r="BL25" s="119">
        <f>Юнг!D42</f>
        <v>643.491</v>
      </c>
      <c r="BM25" s="119">
        <f t="shared" si="2"/>
        <v>90.39572387829067</v>
      </c>
      <c r="BN25" s="119">
        <f>Юнг!C43</f>
        <v>113.672</v>
      </c>
      <c r="BO25" s="119">
        <f>Юнг!D43</f>
        <v>113.644</v>
      </c>
      <c r="BP25" s="119">
        <f t="shared" si="3"/>
        <v>99.97536772468155</v>
      </c>
      <c r="BQ25" s="119"/>
      <c r="BR25" s="119"/>
      <c r="BS25" s="119" t="e">
        <f t="shared" si="4"/>
        <v>#DIV/0!</v>
      </c>
      <c r="BT25" s="121"/>
      <c r="BU25" s="121"/>
      <c r="BV25" s="119" t="e">
        <f t="shared" si="31"/>
        <v>#DIV/0!</v>
      </c>
      <c r="BW25" s="119"/>
      <c r="BX25" s="119"/>
      <c r="BY25" s="119"/>
      <c r="BZ25" s="121">
        <f t="shared" si="5"/>
        <v>3885.732</v>
      </c>
      <c r="CA25" s="121">
        <f t="shared" si="6"/>
        <v>2372.78743</v>
      </c>
      <c r="CB25" s="119">
        <f t="shared" si="32"/>
        <v>61.06410400923173</v>
      </c>
      <c r="CC25" s="121">
        <f t="shared" si="33"/>
        <v>756.902</v>
      </c>
      <c r="CD25" s="121">
        <f t="shared" si="33"/>
        <v>627.52031</v>
      </c>
      <c r="CE25" s="119">
        <f t="shared" si="34"/>
        <v>82.90641456886095</v>
      </c>
      <c r="CF25" s="119">
        <f>Юнг!C53</f>
        <v>736.902</v>
      </c>
      <c r="CG25" s="119">
        <f>Юнг!D53</f>
        <v>627.52031</v>
      </c>
      <c r="CH25" s="119">
        <f t="shared" si="35"/>
        <v>85.15654863197548</v>
      </c>
      <c r="CI25" s="119"/>
      <c r="CJ25" s="119"/>
      <c r="CK25" s="119" t="e">
        <f t="shared" si="36"/>
        <v>#DIV/0!</v>
      </c>
      <c r="CL25" s="119">
        <f>Юнг!C55</f>
        <v>20</v>
      </c>
      <c r="CM25" s="119"/>
      <c r="CN25" s="119">
        <f t="shared" si="37"/>
        <v>0</v>
      </c>
      <c r="CO25" s="119"/>
      <c r="CP25" s="119"/>
      <c r="CQ25" s="119" t="e">
        <f t="shared" si="38"/>
        <v>#DIV/0!</v>
      </c>
      <c r="CR25" s="119">
        <f>Юнг!C56</f>
        <v>113.57</v>
      </c>
      <c r="CS25" s="119">
        <f>Юнг!D56</f>
        <v>102.27935</v>
      </c>
      <c r="CT25" s="119">
        <f t="shared" si="39"/>
        <v>90.05842211851721</v>
      </c>
      <c r="CU25" s="119">
        <f>Юнг!C58</f>
        <v>20.616</v>
      </c>
      <c r="CV25" s="119">
        <f>Юнг!D58</f>
        <v>12.01</v>
      </c>
      <c r="CW25" s="119">
        <f t="shared" si="40"/>
        <v>58.25572370974</v>
      </c>
      <c r="CX25" s="121">
        <f>Юнг!C62</f>
        <v>466.8</v>
      </c>
      <c r="CY25" s="121">
        <f>Юнг!D62</f>
        <v>249.99048000000002</v>
      </c>
      <c r="CZ25" s="119">
        <f t="shared" si="41"/>
        <v>53.55408740359897</v>
      </c>
      <c r="DA25" s="121">
        <f>Юнг!C66</f>
        <v>919.084</v>
      </c>
      <c r="DB25" s="121">
        <f>Юнг!D66</f>
        <v>573.4324</v>
      </c>
      <c r="DC25" s="119">
        <f t="shared" si="42"/>
        <v>62.39172915642096</v>
      </c>
      <c r="DD25" s="121">
        <f>Юнг!C77</f>
        <v>928.3</v>
      </c>
      <c r="DE25" s="121">
        <f>Юнг!D77</f>
        <v>687.77989</v>
      </c>
      <c r="DF25" s="119">
        <f t="shared" si="7"/>
        <v>74.09026069158678</v>
      </c>
      <c r="DG25" s="119">
        <f>Юнг!C85</f>
        <v>509.96</v>
      </c>
      <c r="DH25" s="119">
        <f>Юнг!D85</f>
        <v>0</v>
      </c>
      <c r="DI25" s="119">
        <f t="shared" si="8"/>
        <v>0</v>
      </c>
      <c r="DJ25" s="120">
        <f>Юнг!C89</f>
        <v>10.8</v>
      </c>
      <c r="DK25" s="120">
        <f>Юнг!D89</f>
        <v>0</v>
      </c>
      <c r="DL25" s="119">
        <f t="shared" si="43"/>
        <v>0</v>
      </c>
      <c r="DM25" s="119">
        <f>Юнг!C99</f>
        <v>159.7</v>
      </c>
      <c r="DN25" s="119">
        <f>Юнг!D99</f>
        <v>119.775</v>
      </c>
      <c r="DO25" s="119">
        <f t="shared" si="45"/>
        <v>75.00000000000001</v>
      </c>
      <c r="DP25" s="124">
        <f t="shared" si="9"/>
        <v>404</v>
      </c>
      <c r="DQ25" s="124">
        <f t="shared" si="10"/>
        <v>-1019.5035300000004</v>
      </c>
      <c r="DR25" s="119">
        <f t="shared" si="44"/>
        <v>-252.35235891089118</v>
      </c>
    </row>
    <row r="26" spans="1:122" s="112" customFormat="1" ht="15" customHeight="1">
      <c r="A26" s="115">
        <v>14</v>
      </c>
      <c r="B26" s="116" t="s">
        <v>305</v>
      </c>
      <c r="C26" s="117">
        <f t="shared" si="11"/>
        <v>3835.585</v>
      </c>
      <c r="D26" s="133">
        <f t="shared" si="0"/>
        <v>3278.33425</v>
      </c>
      <c r="E26" s="119">
        <f t="shared" si="1"/>
        <v>85.4715577936612</v>
      </c>
      <c r="F26" s="120">
        <f t="shared" si="12"/>
        <v>880.5</v>
      </c>
      <c r="G26" s="120">
        <f t="shared" si="13"/>
        <v>577.36425</v>
      </c>
      <c r="H26" s="119">
        <f t="shared" si="14"/>
        <v>65.57231686541736</v>
      </c>
      <c r="I26" s="121">
        <f>Юськ!C7</f>
        <v>392.8</v>
      </c>
      <c r="J26" s="121">
        <f>Юськ!D7</f>
        <v>207.63437</v>
      </c>
      <c r="K26" s="119">
        <f t="shared" si="15"/>
        <v>52.86007382892056</v>
      </c>
      <c r="L26" s="121">
        <f>Юськ!C9</f>
        <v>20</v>
      </c>
      <c r="M26" s="121">
        <f>Юськ!D9</f>
        <v>1.42555</v>
      </c>
      <c r="N26" s="119">
        <f t="shared" si="16"/>
        <v>7.127750000000001</v>
      </c>
      <c r="O26" s="121">
        <f>Юськ!C12</f>
        <v>33.8</v>
      </c>
      <c r="P26" s="121">
        <f>Юськ!D12</f>
        <v>13.51463</v>
      </c>
      <c r="Q26" s="119">
        <f t="shared" si="17"/>
        <v>39.98411242603551</v>
      </c>
      <c r="R26" s="129">
        <f>Юськ!C11</f>
        <v>338.4</v>
      </c>
      <c r="S26" s="198">
        <f>Юськ!D11</f>
        <v>255.47648</v>
      </c>
      <c r="T26" s="119">
        <f t="shared" si="18"/>
        <v>75.49541371158394</v>
      </c>
      <c r="U26" s="119">
        <f>Юськ!C17</f>
        <v>15.5</v>
      </c>
      <c r="V26" s="119">
        <f>Юськ!D17</f>
        <v>12.185</v>
      </c>
      <c r="W26" s="119">
        <f t="shared" si="19"/>
        <v>78.61290322580645</v>
      </c>
      <c r="X26" s="121">
        <f>Юськ!C21</f>
        <v>34</v>
      </c>
      <c r="Y26" s="121">
        <f>Юськ!D21</f>
        <v>33.7801</v>
      </c>
      <c r="Z26" s="119">
        <f t="shared" si="20"/>
        <v>99.35323529411764</v>
      </c>
      <c r="AA26" s="121"/>
      <c r="AB26" s="121"/>
      <c r="AC26" s="119" t="e">
        <f t="shared" si="21"/>
        <v>#DIV/0!</v>
      </c>
      <c r="AD26" s="121">
        <f>Юськ!C22</f>
        <v>15</v>
      </c>
      <c r="AE26" s="121">
        <f>Юськ!D22</f>
        <v>38.14412</v>
      </c>
      <c r="AF26" s="119">
        <f t="shared" si="22"/>
        <v>254.29413333333332</v>
      </c>
      <c r="AG26" s="121"/>
      <c r="AH26" s="121">
        <f>Юськ!D19</f>
        <v>0</v>
      </c>
      <c r="AI26" s="119" t="e">
        <f t="shared" si="23"/>
        <v>#DIV/0!</v>
      </c>
      <c r="AJ26" s="119">
        <f>Юськ!C25</f>
        <v>30</v>
      </c>
      <c r="AK26" s="119">
        <f>Юськ!D25</f>
        <v>0</v>
      </c>
      <c r="AL26" s="119">
        <f t="shared" si="24"/>
        <v>0</v>
      </c>
      <c r="AM26" s="127">
        <f>Юськ!C34</f>
        <v>1</v>
      </c>
      <c r="AN26" s="127">
        <f>Юськ!D34</f>
        <v>0</v>
      </c>
      <c r="AO26" s="119">
        <f t="shared" si="25"/>
        <v>0</v>
      </c>
      <c r="AP26" s="119"/>
      <c r="AQ26" s="119">
        <f>Юськ!D35</f>
        <v>15.204</v>
      </c>
      <c r="AR26" s="119"/>
      <c r="AS26" s="119"/>
      <c r="AT26" s="160"/>
      <c r="AU26" s="119" t="e">
        <f t="shared" si="26"/>
        <v>#DIV/0!</v>
      </c>
      <c r="AV26" s="119"/>
      <c r="AW26" s="119"/>
      <c r="AX26" s="122" t="e">
        <f t="shared" si="27"/>
        <v>#DIV/0!</v>
      </c>
      <c r="AY26" s="122"/>
      <c r="AZ26" s="122"/>
      <c r="BA26" s="122" t="e">
        <f t="shared" si="28"/>
        <v>#DIV/0!</v>
      </c>
      <c r="BB26" s="121">
        <f t="shared" si="46"/>
        <v>2955.085</v>
      </c>
      <c r="BC26" s="121">
        <f t="shared" si="47"/>
        <v>2700.97</v>
      </c>
      <c r="BD26" s="119">
        <f t="shared" si="48"/>
        <v>91.4007549698232</v>
      </c>
      <c r="BE26" s="123">
        <f>Юськ!C40</f>
        <v>2140.9</v>
      </c>
      <c r="BF26" s="123">
        <f>Юськ!D40</f>
        <v>2022.63</v>
      </c>
      <c r="BG26" s="119">
        <f t="shared" si="29"/>
        <v>94.47568779485263</v>
      </c>
      <c r="BH26" s="119">
        <f>Юськ!C41</f>
        <v>469.4</v>
      </c>
      <c r="BI26" s="119">
        <f>Юськ!D41</f>
        <v>374.6</v>
      </c>
      <c r="BJ26" s="119">
        <f t="shared" si="30"/>
        <v>79.8040051129101</v>
      </c>
      <c r="BK26" s="119">
        <f>Юськ!C42</f>
        <v>231.1</v>
      </c>
      <c r="BL26" s="119">
        <f>Юськ!D42</f>
        <v>190.086</v>
      </c>
      <c r="BM26" s="119">
        <f t="shared" si="2"/>
        <v>82.25270445694505</v>
      </c>
      <c r="BN26" s="119">
        <f>Юськ!C43</f>
        <v>113.685</v>
      </c>
      <c r="BO26" s="119">
        <f>Юськ!D43</f>
        <v>113.654</v>
      </c>
      <c r="BP26" s="119">
        <f t="shared" si="3"/>
        <v>99.97273167084487</v>
      </c>
      <c r="BQ26" s="119"/>
      <c r="BR26" s="119"/>
      <c r="BS26" s="119" t="e">
        <f t="shared" si="4"/>
        <v>#DIV/0!</v>
      </c>
      <c r="BT26" s="121"/>
      <c r="BU26" s="121"/>
      <c r="BV26" s="119" t="e">
        <f t="shared" si="31"/>
        <v>#DIV/0!</v>
      </c>
      <c r="BW26" s="119"/>
      <c r="BX26" s="119"/>
      <c r="BY26" s="119"/>
      <c r="BZ26" s="121">
        <f t="shared" si="5"/>
        <v>3835.585</v>
      </c>
      <c r="CA26" s="121">
        <f t="shared" si="6"/>
        <v>3070.06208</v>
      </c>
      <c r="CB26" s="119">
        <f t="shared" si="32"/>
        <v>80.04156028350305</v>
      </c>
      <c r="CC26" s="121">
        <f t="shared" si="33"/>
        <v>713.81375</v>
      </c>
      <c r="CD26" s="121">
        <f t="shared" si="33"/>
        <v>629.95748</v>
      </c>
      <c r="CE26" s="119">
        <f t="shared" si="34"/>
        <v>88.25235994683487</v>
      </c>
      <c r="CF26" s="119">
        <f>Юськ!C53</f>
        <v>705.215</v>
      </c>
      <c r="CG26" s="119">
        <f>Юськ!D53</f>
        <v>629.95748</v>
      </c>
      <c r="CH26" s="119">
        <f t="shared" si="35"/>
        <v>89.32842891884036</v>
      </c>
      <c r="CI26" s="119"/>
      <c r="CJ26" s="119"/>
      <c r="CK26" s="119" t="e">
        <f t="shared" si="36"/>
        <v>#DIV/0!</v>
      </c>
      <c r="CL26" s="119">
        <f>Юськ!C55</f>
        <v>8.59875</v>
      </c>
      <c r="CM26" s="119"/>
      <c r="CN26" s="119">
        <f t="shared" si="37"/>
        <v>0</v>
      </c>
      <c r="CO26" s="119"/>
      <c r="CP26" s="119"/>
      <c r="CQ26" s="119" t="e">
        <f t="shared" si="38"/>
        <v>#DIV/0!</v>
      </c>
      <c r="CR26" s="119">
        <f>Юськ!C56</f>
        <v>113.57</v>
      </c>
      <c r="CS26" s="119">
        <f>Юськ!D56</f>
        <v>89.20386</v>
      </c>
      <c r="CT26" s="119">
        <f t="shared" si="39"/>
        <v>78.54526723606587</v>
      </c>
      <c r="CU26" s="119">
        <f>Юськ!C58</f>
        <v>71.40125</v>
      </c>
      <c r="CV26" s="119">
        <f>Юськ!D58</f>
        <v>42.40125</v>
      </c>
      <c r="CW26" s="119">
        <f t="shared" si="40"/>
        <v>59.384464557693306</v>
      </c>
      <c r="CX26" s="121">
        <f>Юськ!C62</f>
        <v>87.978</v>
      </c>
      <c r="CY26" s="121">
        <f>Юськ!D62</f>
        <v>1.0248</v>
      </c>
      <c r="CZ26" s="119">
        <f t="shared" si="41"/>
        <v>1.1648366637113823</v>
      </c>
      <c r="DA26" s="121">
        <f>Юськ!C66</f>
        <v>704.1</v>
      </c>
      <c r="DB26" s="121">
        <f>Юськ!D66</f>
        <v>545.72617</v>
      </c>
      <c r="DC26" s="119">
        <f t="shared" si="42"/>
        <v>77.50691237040193</v>
      </c>
      <c r="DD26" s="129">
        <f>Юськ!C77</f>
        <v>2008.785</v>
      </c>
      <c r="DE26" s="129">
        <f>Юськ!D77</f>
        <v>1667.16152</v>
      </c>
      <c r="DF26" s="119">
        <f t="shared" si="7"/>
        <v>82.99352693294703</v>
      </c>
      <c r="DG26" s="119">
        <f>Юськ!C85</f>
        <v>0</v>
      </c>
      <c r="DH26" s="119">
        <f>Юськ!D85</f>
        <v>0</v>
      </c>
      <c r="DI26" s="119" t="e">
        <f t="shared" si="8"/>
        <v>#DIV/0!</v>
      </c>
      <c r="DJ26" s="120">
        <f>Юськ!C89</f>
        <v>3.237</v>
      </c>
      <c r="DK26" s="120">
        <f>Юськ!D89</f>
        <v>3.237</v>
      </c>
      <c r="DL26" s="119">
        <f t="shared" si="43"/>
        <v>100</v>
      </c>
      <c r="DM26" s="119">
        <f>Юськ!C99</f>
        <v>132.7</v>
      </c>
      <c r="DN26" s="119">
        <f>Юськ!D99</f>
        <v>91.35</v>
      </c>
      <c r="DO26" s="119">
        <f t="shared" si="45"/>
        <v>68.83948756593821</v>
      </c>
      <c r="DP26" s="124">
        <f t="shared" si="9"/>
        <v>0</v>
      </c>
      <c r="DQ26" s="124">
        <f t="shared" si="10"/>
        <v>-208.27216999999973</v>
      </c>
      <c r="DR26" s="119" t="e">
        <f t="shared" si="44"/>
        <v>#DIV/0!</v>
      </c>
    </row>
    <row r="27" spans="1:122" s="112" customFormat="1" ht="15" customHeight="1">
      <c r="A27" s="115">
        <v>15</v>
      </c>
      <c r="B27" s="116" t="s">
        <v>306</v>
      </c>
      <c r="C27" s="117">
        <f t="shared" si="11"/>
        <v>4787.258</v>
      </c>
      <c r="D27" s="133">
        <f t="shared" si="0"/>
        <v>4267.27556</v>
      </c>
      <c r="E27" s="119">
        <f t="shared" si="1"/>
        <v>89.13819894394662</v>
      </c>
      <c r="F27" s="120">
        <f t="shared" si="12"/>
        <v>670.6</v>
      </c>
      <c r="G27" s="120">
        <f t="shared" si="13"/>
        <v>456.26356000000004</v>
      </c>
      <c r="H27" s="119">
        <f t="shared" si="14"/>
        <v>68.03810915597973</v>
      </c>
      <c r="I27" s="121">
        <f>Яраб!C7</f>
        <v>291.8</v>
      </c>
      <c r="J27" s="121">
        <f>Яраб!D7</f>
        <v>161.02807</v>
      </c>
      <c r="K27" s="119">
        <f t="shared" si="15"/>
        <v>55.18439684715559</v>
      </c>
      <c r="L27" s="121">
        <f>Яраб!C9</f>
        <v>10.6</v>
      </c>
      <c r="M27" s="121">
        <f>Яраб!D9</f>
        <v>9.9558</v>
      </c>
      <c r="N27" s="119">
        <f t="shared" si="16"/>
        <v>93.92264150943397</v>
      </c>
      <c r="O27" s="121">
        <f>Яраб!C12</f>
        <v>31.6</v>
      </c>
      <c r="P27" s="121">
        <f>Яраб!D12</f>
        <v>14.19996</v>
      </c>
      <c r="Q27" s="119">
        <f t="shared" si="17"/>
        <v>44.93658227848101</v>
      </c>
      <c r="R27" s="121">
        <f>Яраб!C11</f>
        <v>229.6</v>
      </c>
      <c r="S27" s="121">
        <f>Яраб!D11</f>
        <v>197.94115</v>
      </c>
      <c r="T27" s="119">
        <f t="shared" si="18"/>
        <v>86.21130226480837</v>
      </c>
      <c r="U27" s="119">
        <f>Яраб!C17</f>
        <v>21</v>
      </c>
      <c r="V27" s="119">
        <f>Яраб!D17</f>
        <v>15.73324</v>
      </c>
      <c r="W27" s="119">
        <f t="shared" si="19"/>
        <v>74.92019047619047</v>
      </c>
      <c r="X27" s="121">
        <f>Яраб!C21</f>
        <v>25</v>
      </c>
      <c r="Y27" s="121">
        <f>Яраб!D21</f>
        <v>33.72774</v>
      </c>
      <c r="Z27" s="119">
        <f t="shared" si="20"/>
        <v>134.91096</v>
      </c>
      <c r="AA27" s="121"/>
      <c r="AB27" s="121"/>
      <c r="AC27" s="119" t="e">
        <f t="shared" si="21"/>
        <v>#DIV/0!</v>
      </c>
      <c r="AD27" s="121">
        <f>Яраб!C22</f>
        <v>20</v>
      </c>
      <c r="AE27" s="121">
        <f>Яраб!D22</f>
        <v>2.0691</v>
      </c>
      <c r="AF27" s="119">
        <f t="shared" si="22"/>
        <v>10.345500000000001</v>
      </c>
      <c r="AG27" s="121"/>
      <c r="AH27" s="121">
        <f>Яраб!D19</f>
        <v>0</v>
      </c>
      <c r="AI27" s="119" t="e">
        <f t="shared" si="23"/>
        <v>#DIV/0!</v>
      </c>
      <c r="AJ27" s="119">
        <f>Яраб!C25</f>
        <v>40</v>
      </c>
      <c r="AK27" s="119">
        <f>Яраб!D25</f>
        <v>11.6085</v>
      </c>
      <c r="AL27" s="119">
        <f t="shared" si="24"/>
        <v>29.02125</v>
      </c>
      <c r="AM27" s="119">
        <f>Яраб!C34</f>
        <v>1</v>
      </c>
      <c r="AN27" s="119">
        <f>Яраб!D34</f>
        <v>0</v>
      </c>
      <c r="AO27" s="119">
        <f t="shared" si="25"/>
        <v>0</v>
      </c>
      <c r="AP27" s="119"/>
      <c r="AQ27" s="119">
        <f>Яраб!D35</f>
        <v>10</v>
      </c>
      <c r="AR27" s="119"/>
      <c r="AS27" s="119"/>
      <c r="AT27" s="160"/>
      <c r="AU27" s="119" t="e">
        <f t="shared" si="26"/>
        <v>#DIV/0!</v>
      </c>
      <c r="AV27" s="119"/>
      <c r="AW27" s="119"/>
      <c r="AX27" s="122" t="e">
        <f t="shared" si="27"/>
        <v>#DIV/0!</v>
      </c>
      <c r="AY27" s="122"/>
      <c r="AZ27" s="122"/>
      <c r="BA27" s="122" t="e">
        <f t="shared" si="28"/>
        <v>#DIV/0!</v>
      </c>
      <c r="BB27" s="121">
        <f t="shared" si="46"/>
        <v>4116.657999999999</v>
      </c>
      <c r="BC27" s="121">
        <f t="shared" si="47"/>
        <v>3811.012</v>
      </c>
      <c r="BD27" s="119">
        <f t="shared" si="48"/>
        <v>92.57538517894857</v>
      </c>
      <c r="BE27" s="123">
        <f>Яраб!C40</f>
        <v>2405.2</v>
      </c>
      <c r="BF27" s="123">
        <f>Яраб!D40</f>
        <v>2275.61</v>
      </c>
      <c r="BG27" s="119">
        <f t="shared" si="29"/>
        <v>94.61209047064695</v>
      </c>
      <c r="BH27" s="119">
        <f>Яраб!C41</f>
        <v>167.7</v>
      </c>
      <c r="BI27" s="119">
        <f>Яраб!D41</f>
        <v>139.8</v>
      </c>
      <c r="BJ27" s="119">
        <f t="shared" si="30"/>
        <v>83.36314847942757</v>
      </c>
      <c r="BK27" s="119">
        <f>Яраб!C42</f>
        <v>1430.07</v>
      </c>
      <c r="BL27" s="119">
        <f>Яраб!D42</f>
        <v>1281.947</v>
      </c>
      <c r="BM27" s="119">
        <f t="shared" si="2"/>
        <v>89.64225527421735</v>
      </c>
      <c r="BN27" s="119">
        <f>Яраб!C43</f>
        <v>113.688</v>
      </c>
      <c r="BO27" s="119">
        <f>Яраб!D43</f>
        <v>113.655</v>
      </c>
      <c r="BP27" s="119">
        <f t="shared" si="3"/>
        <v>99.97097318978257</v>
      </c>
      <c r="BQ27" s="119"/>
      <c r="BR27" s="119"/>
      <c r="BS27" s="119" t="e">
        <f t="shared" si="4"/>
        <v>#DIV/0!</v>
      </c>
      <c r="BT27" s="121"/>
      <c r="BU27" s="121"/>
      <c r="BV27" s="119" t="e">
        <f t="shared" si="31"/>
        <v>#DIV/0!</v>
      </c>
      <c r="BW27" s="119"/>
      <c r="BX27" s="119"/>
      <c r="BY27" s="119"/>
      <c r="BZ27" s="121">
        <f t="shared" si="5"/>
        <v>4848.808</v>
      </c>
      <c r="CA27" s="121">
        <f t="shared" si="6"/>
        <v>3853.6528500000004</v>
      </c>
      <c r="CB27" s="119">
        <f t="shared" si="32"/>
        <v>79.4762929363258</v>
      </c>
      <c r="CC27" s="121">
        <f t="shared" si="33"/>
        <v>741.3309999999999</v>
      </c>
      <c r="CD27" s="121">
        <f t="shared" si="33"/>
        <v>626.64081</v>
      </c>
      <c r="CE27" s="119">
        <f t="shared" si="34"/>
        <v>84.52915229499375</v>
      </c>
      <c r="CF27" s="119">
        <f>Яраб!C53</f>
        <v>741.031</v>
      </c>
      <c r="CG27" s="119">
        <f>Яраб!D53</f>
        <v>626.64081</v>
      </c>
      <c r="CH27" s="119">
        <f t="shared" si="35"/>
        <v>84.56337319221463</v>
      </c>
      <c r="CI27" s="119"/>
      <c r="CJ27" s="119"/>
      <c r="CK27" s="119" t="e">
        <f t="shared" si="36"/>
        <v>#DIV/0!</v>
      </c>
      <c r="CL27" s="119">
        <f>Яраб!C55</f>
        <v>0.3</v>
      </c>
      <c r="CM27" s="119"/>
      <c r="CN27" s="119">
        <f t="shared" si="37"/>
        <v>0</v>
      </c>
      <c r="CO27" s="119"/>
      <c r="CP27" s="119"/>
      <c r="CQ27" s="119" t="e">
        <f t="shared" si="38"/>
        <v>#DIV/0!</v>
      </c>
      <c r="CR27" s="119">
        <f>Яраб!C56</f>
        <v>113.57</v>
      </c>
      <c r="CS27" s="119">
        <f>Яраб!D56</f>
        <v>89.37713</v>
      </c>
      <c r="CT27" s="119">
        <f t="shared" si="39"/>
        <v>78.69783393501805</v>
      </c>
      <c r="CU27" s="119">
        <f>Яраб!C58</f>
        <v>10.7</v>
      </c>
      <c r="CV27" s="119">
        <f>Яраб!D58</f>
        <v>0</v>
      </c>
      <c r="CW27" s="119">
        <f t="shared" si="40"/>
        <v>0</v>
      </c>
      <c r="CX27" s="121">
        <f>Яраб!C62</f>
        <v>88.08</v>
      </c>
      <c r="CY27" s="121">
        <f>Яраб!D62</f>
        <v>0</v>
      </c>
      <c r="CZ27" s="119">
        <f t="shared" si="41"/>
        <v>0</v>
      </c>
      <c r="DA27" s="121">
        <f>Яраб!C66</f>
        <v>750.607</v>
      </c>
      <c r="DB27" s="121">
        <f>Яраб!D66</f>
        <v>665.9555</v>
      </c>
      <c r="DC27" s="119">
        <f t="shared" si="42"/>
        <v>88.7222607836058</v>
      </c>
      <c r="DD27" s="121">
        <f>Яраб!C77</f>
        <v>1890.2</v>
      </c>
      <c r="DE27" s="121">
        <f>Яраб!D77</f>
        <v>1657.92941</v>
      </c>
      <c r="DF27" s="119">
        <f t="shared" si="7"/>
        <v>87.71185112686489</v>
      </c>
      <c r="DG27" s="119">
        <f>Яраб!C85</f>
        <v>1194.77</v>
      </c>
      <c r="DH27" s="119">
        <f>Яраб!D85</f>
        <v>759.2</v>
      </c>
      <c r="DI27" s="119">
        <f t="shared" si="8"/>
        <v>63.54361090419077</v>
      </c>
      <c r="DJ27" s="120">
        <f>Яраб!C89</f>
        <v>13</v>
      </c>
      <c r="DK27" s="120">
        <f>Яраб!D89</f>
        <v>8</v>
      </c>
      <c r="DL27" s="119">
        <f t="shared" si="43"/>
        <v>61.53846153846154</v>
      </c>
      <c r="DM27" s="119">
        <f>Яраб!C99</f>
        <v>46.55</v>
      </c>
      <c r="DN27" s="119">
        <f>Яраб!D99</f>
        <v>46.55</v>
      </c>
      <c r="DO27" s="119">
        <f t="shared" si="45"/>
        <v>100</v>
      </c>
      <c r="DP27" s="124">
        <f t="shared" si="9"/>
        <v>61.55000000000018</v>
      </c>
      <c r="DQ27" s="124">
        <f t="shared" si="10"/>
        <v>-413.62270999999964</v>
      </c>
      <c r="DR27" s="119">
        <f t="shared" si="44"/>
        <v>-672.0109017059276</v>
      </c>
    </row>
    <row r="28" spans="1:122" s="112" customFormat="1" ht="15" customHeight="1">
      <c r="A28" s="115">
        <v>16</v>
      </c>
      <c r="B28" s="116" t="s">
        <v>307</v>
      </c>
      <c r="C28" s="117">
        <f t="shared" si="11"/>
        <v>2397.274</v>
      </c>
      <c r="D28" s="133">
        <f t="shared" si="0"/>
        <v>2194.9567</v>
      </c>
      <c r="E28" s="119">
        <f t="shared" si="1"/>
        <v>91.5605266648702</v>
      </c>
      <c r="F28" s="120">
        <f t="shared" si="12"/>
        <v>415.4</v>
      </c>
      <c r="G28" s="120">
        <f t="shared" si="13"/>
        <v>383.6157</v>
      </c>
      <c r="H28" s="119">
        <f t="shared" si="14"/>
        <v>92.34850746268657</v>
      </c>
      <c r="I28" s="121">
        <f>Ярос!C7</f>
        <v>108.6</v>
      </c>
      <c r="J28" s="121">
        <f>Ярос!D7</f>
        <v>100.29078</v>
      </c>
      <c r="K28" s="119">
        <f t="shared" si="15"/>
        <v>92.34878453038674</v>
      </c>
      <c r="L28" s="121">
        <f>Ярос!C9</f>
        <v>0</v>
      </c>
      <c r="M28" s="121">
        <f>Ярос!D9</f>
        <v>1.49116</v>
      </c>
      <c r="N28" s="119" t="e">
        <f t="shared" si="16"/>
        <v>#DIV/0!</v>
      </c>
      <c r="O28" s="121">
        <f>Ярос!C12</f>
        <v>30.1</v>
      </c>
      <c r="P28" s="121">
        <f>Ярос!D12</f>
        <v>4.17019</v>
      </c>
      <c r="Q28" s="119">
        <f t="shared" si="17"/>
        <v>13.854451827242523</v>
      </c>
      <c r="R28" s="121">
        <f>Ярос!C11</f>
        <v>189</v>
      </c>
      <c r="S28" s="121">
        <f>Ярос!D11</f>
        <v>142.41806</v>
      </c>
      <c r="T28" s="119">
        <f t="shared" si="18"/>
        <v>75.35347089947089</v>
      </c>
      <c r="U28" s="119">
        <f>Ярос!C17</f>
        <v>11.7</v>
      </c>
      <c r="V28" s="119">
        <f>Ярос!D17</f>
        <v>20.11</v>
      </c>
      <c r="W28" s="119">
        <f t="shared" si="19"/>
        <v>171.8803418803419</v>
      </c>
      <c r="X28" s="121">
        <f>Ярос!C21</f>
        <v>45</v>
      </c>
      <c r="Y28" s="121">
        <f>Ярос!D21</f>
        <v>98.26778</v>
      </c>
      <c r="Z28" s="119">
        <f t="shared" si="20"/>
        <v>218.37284444444447</v>
      </c>
      <c r="AA28" s="121"/>
      <c r="AB28" s="121"/>
      <c r="AC28" s="119" t="e">
        <f t="shared" si="21"/>
        <v>#DIV/0!</v>
      </c>
      <c r="AD28" s="121">
        <f>Ярос!C22</f>
        <v>0</v>
      </c>
      <c r="AE28" s="121">
        <f>Ярос!D22</f>
        <v>3.8875</v>
      </c>
      <c r="AF28" s="119" t="e">
        <f t="shared" si="22"/>
        <v>#DIV/0!</v>
      </c>
      <c r="AG28" s="121"/>
      <c r="AH28" s="121">
        <f>Ярос!D19</f>
        <v>0</v>
      </c>
      <c r="AI28" s="119" t="e">
        <f t="shared" si="23"/>
        <v>#DIV/0!</v>
      </c>
      <c r="AJ28" s="119">
        <f>Ярос!C25</f>
        <v>30</v>
      </c>
      <c r="AK28" s="119">
        <f>Ярос!D25</f>
        <v>0</v>
      </c>
      <c r="AL28" s="119">
        <f t="shared" si="24"/>
        <v>0</v>
      </c>
      <c r="AM28" s="127">
        <f>Ярос!C34</f>
        <v>1</v>
      </c>
      <c r="AN28" s="127">
        <f>Ярос!D34</f>
        <v>12.98023</v>
      </c>
      <c r="AO28" s="119">
        <f t="shared" si="25"/>
        <v>1298.0230000000001</v>
      </c>
      <c r="AP28" s="119"/>
      <c r="AQ28" s="119"/>
      <c r="AR28" s="119"/>
      <c r="AS28" s="119"/>
      <c r="AT28" s="160"/>
      <c r="AU28" s="119" t="e">
        <f t="shared" si="26"/>
        <v>#DIV/0!</v>
      </c>
      <c r="AV28" s="119"/>
      <c r="AW28" s="119"/>
      <c r="AX28" s="122" t="e">
        <f t="shared" si="27"/>
        <v>#DIV/0!</v>
      </c>
      <c r="AY28" s="122"/>
      <c r="AZ28" s="122"/>
      <c r="BA28" s="122" t="e">
        <f t="shared" si="28"/>
        <v>#DIV/0!</v>
      </c>
      <c r="BB28" s="121">
        <f t="shared" si="46"/>
        <v>1981.874</v>
      </c>
      <c r="BC28" s="121">
        <f t="shared" si="47"/>
        <v>1811.3410000000001</v>
      </c>
      <c r="BD28" s="119">
        <f t="shared" si="48"/>
        <v>91.39536620390601</v>
      </c>
      <c r="BE28" s="123">
        <f>Ярос!C40</f>
        <v>1760.9</v>
      </c>
      <c r="BF28" s="123">
        <f>Ярос!D40</f>
        <v>1666.89</v>
      </c>
      <c r="BG28" s="119">
        <f t="shared" si="29"/>
        <v>94.66125276847067</v>
      </c>
      <c r="BH28" s="119"/>
      <c r="BI28" s="119"/>
      <c r="BJ28" s="119" t="e">
        <f t="shared" si="30"/>
        <v>#DIV/0!</v>
      </c>
      <c r="BK28" s="119">
        <f>Ярос!C42</f>
        <v>166.3</v>
      </c>
      <c r="BL28" s="119">
        <f>Ярос!D42</f>
        <v>89.8</v>
      </c>
      <c r="BM28" s="119">
        <f t="shared" si="2"/>
        <v>53.99879735417918</v>
      </c>
      <c r="BN28" s="119">
        <f>Ярос!C43</f>
        <v>54.674</v>
      </c>
      <c r="BO28" s="119">
        <f>Ярос!D43</f>
        <v>54.651</v>
      </c>
      <c r="BP28" s="119">
        <f t="shared" si="3"/>
        <v>99.9579324724732</v>
      </c>
      <c r="BQ28" s="119"/>
      <c r="BR28" s="119"/>
      <c r="BS28" s="119" t="e">
        <f t="shared" si="4"/>
        <v>#DIV/0!</v>
      </c>
      <c r="BT28" s="121"/>
      <c r="BU28" s="121"/>
      <c r="BV28" s="119" t="e">
        <f t="shared" si="31"/>
        <v>#DIV/0!</v>
      </c>
      <c r="BW28" s="119"/>
      <c r="BX28" s="119"/>
      <c r="BY28" s="119"/>
      <c r="BZ28" s="121">
        <f t="shared" si="5"/>
        <v>3065.9759999999997</v>
      </c>
      <c r="CA28" s="121">
        <f t="shared" si="6"/>
        <v>1909.97481</v>
      </c>
      <c r="CB28" s="119">
        <f t="shared" si="32"/>
        <v>62.29581738408911</v>
      </c>
      <c r="CC28" s="121">
        <f t="shared" si="33"/>
        <v>779.40275</v>
      </c>
      <c r="CD28" s="121">
        <f t="shared" si="33"/>
        <v>631.67506</v>
      </c>
      <c r="CE28" s="119">
        <f t="shared" si="34"/>
        <v>81.04603941928612</v>
      </c>
      <c r="CF28" s="119">
        <f>Ярос!C53</f>
        <v>770.804</v>
      </c>
      <c r="CG28" s="119">
        <f>Ярос!D53</f>
        <v>631.67506</v>
      </c>
      <c r="CH28" s="119">
        <f t="shared" si="35"/>
        <v>81.950153346376</v>
      </c>
      <c r="CI28" s="119"/>
      <c r="CJ28" s="119"/>
      <c r="CK28" s="119" t="e">
        <f t="shared" si="36"/>
        <v>#DIV/0!</v>
      </c>
      <c r="CL28" s="119">
        <f>Ярос!C55</f>
        <v>8.59875</v>
      </c>
      <c r="CM28" s="119"/>
      <c r="CN28" s="119">
        <f t="shared" si="37"/>
        <v>0</v>
      </c>
      <c r="CO28" s="119"/>
      <c r="CP28" s="119"/>
      <c r="CQ28" s="119" t="e">
        <f t="shared" si="38"/>
        <v>#DIV/0!</v>
      </c>
      <c r="CR28" s="119">
        <f>Ярос!C56</f>
        <v>54.59</v>
      </c>
      <c r="CS28" s="119">
        <f>Ярос!D56</f>
        <v>45.60376</v>
      </c>
      <c r="CT28" s="119">
        <f t="shared" si="39"/>
        <v>83.53867008609636</v>
      </c>
      <c r="CU28" s="119">
        <f>Ярос!C58</f>
        <v>22.401249999999997</v>
      </c>
      <c r="CV28" s="119">
        <f>Ярос!D58</f>
        <v>15.90625</v>
      </c>
      <c r="CW28" s="119">
        <f t="shared" si="40"/>
        <v>71.00608224987445</v>
      </c>
      <c r="CX28" s="121">
        <f>Ярос!C62</f>
        <v>195.742</v>
      </c>
      <c r="CY28" s="121">
        <f>Ярос!D62</f>
        <v>23.18125</v>
      </c>
      <c r="CZ28" s="119">
        <f t="shared" si="41"/>
        <v>11.842757302980454</v>
      </c>
      <c r="DA28" s="121">
        <f>Ярос!C66</f>
        <v>689.06</v>
      </c>
      <c r="DB28" s="121">
        <f>Ярос!D66</f>
        <v>426.6862</v>
      </c>
      <c r="DC28" s="119">
        <f t="shared" si="42"/>
        <v>61.92293849592198</v>
      </c>
      <c r="DD28" s="129">
        <f>Ярос!C77</f>
        <v>1184.28</v>
      </c>
      <c r="DE28" s="129">
        <f>Ярос!D77</f>
        <v>665.35029</v>
      </c>
      <c r="DF28" s="119">
        <f t="shared" si="7"/>
        <v>56.181839598743544</v>
      </c>
      <c r="DG28" s="119">
        <f>Ярос!C85</f>
        <v>0</v>
      </c>
      <c r="DH28" s="119">
        <f>Ярос!D85</f>
        <v>0</v>
      </c>
      <c r="DI28" s="119" t="e">
        <f t="shared" si="8"/>
        <v>#DIV/0!</v>
      </c>
      <c r="DJ28" s="120">
        <f>Ярос!C89</f>
        <v>9</v>
      </c>
      <c r="DK28" s="120">
        <f>Ярос!D89</f>
        <v>2.947</v>
      </c>
      <c r="DL28" s="119">
        <f t="shared" si="43"/>
        <v>32.74444444444444</v>
      </c>
      <c r="DM28" s="119">
        <f>Ярос!C99</f>
        <v>131.5</v>
      </c>
      <c r="DN28" s="119">
        <f>Ярос!D99</f>
        <v>98.625</v>
      </c>
      <c r="DO28" s="119">
        <f t="shared" si="45"/>
        <v>75</v>
      </c>
      <c r="DP28" s="124">
        <f t="shared" si="9"/>
        <v>668.7019999999998</v>
      </c>
      <c r="DQ28" s="124">
        <f t="shared" si="10"/>
        <v>-284.98189000000025</v>
      </c>
      <c r="DR28" s="119">
        <f t="shared" si="44"/>
        <v>-42.61717327000672</v>
      </c>
    </row>
    <row r="29" spans="1:122" s="112" customFormat="1" ht="15" customHeight="1">
      <c r="A29" s="135"/>
      <c r="B29" s="136"/>
      <c r="C29" s="117"/>
      <c r="D29" s="137"/>
      <c r="E29" s="119"/>
      <c r="F29" s="120"/>
      <c r="G29" s="149"/>
      <c r="H29" s="119"/>
      <c r="I29" s="121"/>
      <c r="J29" s="121"/>
      <c r="K29" s="119"/>
      <c r="L29" s="121"/>
      <c r="M29" s="121"/>
      <c r="N29" s="119"/>
      <c r="O29" s="121"/>
      <c r="P29" s="121"/>
      <c r="Q29" s="119"/>
      <c r="R29" s="121"/>
      <c r="S29" s="121"/>
      <c r="T29" s="119"/>
      <c r="U29" s="138"/>
      <c r="V29" s="119"/>
      <c r="W29" s="119"/>
      <c r="X29" s="121"/>
      <c r="Y29" s="121"/>
      <c r="Z29" s="119"/>
      <c r="AA29" s="121"/>
      <c r="AB29" s="121"/>
      <c r="AC29" s="119"/>
      <c r="AD29" s="121"/>
      <c r="AE29" s="121"/>
      <c r="AF29" s="119"/>
      <c r="AG29" s="121"/>
      <c r="AH29" s="121"/>
      <c r="AI29" s="119"/>
      <c r="AJ29" s="119"/>
      <c r="AK29" s="160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22"/>
      <c r="AY29" s="122"/>
      <c r="AZ29" s="122"/>
      <c r="BA29" s="122"/>
      <c r="BB29" s="121"/>
      <c r="BC29" s="121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21"/>
      <c r="BU29" s="121"/>
      <c r="BV29" s="119"/>
      <c r="BW29" s="119"/>
      <c r="BX29" s="119"/>
      <c r="BY29" s="119"/>
      <c r="BZ29" s="121"/>
      <c r="CA29" s="121"/>
      <c r="CB29" s="119"/>
      <c r="CC29" s="121"/>
      <c r="CD29" s="121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21"/>
      <c r="CY29" s="121"/>
      <c r="CZ29" s="119"/>
      <c r="DA29" s="121"/>
      <c r="DB29" s="121"/>
      <c r="DC29" s="119"/>
      <c r="DD29" s="121"/>
      <c r="DE29" s="121"/>
      <c r="DF29" s="119"/>
      <c r="DG29" s="119"/>
      <c r="DH29" s="119"/>
      <c r="DI29" s="119"/>
      <c r="DJ29" s="120"/>
      <c r="DK29" s="120"/>
      <c r="DL29" s="119"/>
      <c r="DM29" s="119"/>
      <c r="DN29" s="119"/>
      <c r="DO29" s="119"/>
      <c r="DP29" s="124"/>
      <c r="DQ29" s="124"/>
      <c r="DR29" s="119"/>
    </row>
    <row r="30" spans="1:122" s="112" customFormat="1" ht="17.25" customHeight="1">
      <c r="A30" s="281" t="s">
        <v>225</v>
      </c>
      <c r="B30" s="282"/>
      <c r="C30" s="139">
        <f>SUM(C13:C28)</f>
        <v>81596.44900000002</v>
      </c>
      <c r="D30" s="209">
        <f>SUM(D13:D28)</f>
        <v>75715.39961</v>
      </c>
      <c r="E30" s="140">
        <f>D30/C30*100</f>
        <v>92.79251798077631</v>
      </c>
      <c r="F30" s="139">
        <f>SUM(F13:F28)</f>
        <v>20107.1</v>
      </c>
      <c r="G30" s="139">
        <f>SUM(G13:G28)</f>
        <v>18954.166609999993</v>
      </c>
      <c r="H30" s="140">
        <f>G30/F30*100</f>
        <v>94.26603841429144</v>
      </c>
      <c r="I30" s="139">
        <f>SUM(I13:I28)</f>
        <v>10590.300000000001</v>
      </c>
      <c r="J30" s="139">
        <f>SUM(J13:J28)</f>
        <v>9117.061169999999</v>
      </c>
      <c r="K30" s="140">
        <f>J30/I30*100</f>
        <v>86.08879040253815</v>
      </c>
      <c r="L30" s="139">
        <f>SUM(L13:L28)</f>
        <v>170</v>
      </c>
      <c r="M30" s="139">
        <f>SUM(M13:M28)</f>
        <v>171.15313999999998</v>
      </c>
      <c r="N30" s="140">
        <f>M30/L30*100</f>
        <v>100.67831764705882</v>
      </c>
      <c r="O30" s="231">
        <f>SUM(O13:O28)</f>
        <v>420.00000000000006</v>
      </c>
      <c r="P30" s="231">
        <f>SUM(P13:P28)</f>
        <v>176.2988</v>
      </c>
      <c r="Q30" s="140">
        <f>P30/O30*100</f>
        <v>41.97590476190476</v>
      </c>
      <c r="R30" s="139">
        <f>SUM(R13:R28)</f>
        <v>4930.8</v>
      </c>
      <c r="S30" s="139">
        <f>SUM(S13:S28)</f>
        <v>4137.23967</v>
      </c>
      <c r="T30" s="140">
        <f>S30/R30*100</f>
        <v>83.90605317595522</v>
      </c>
      <c r="U30" s="140">
        <f>SUM(U13:U28)</f>
        <v>199.99999999999997</v>
      </c>
      <c r="V30" s="140">
        <f>SUM(V13:V28)</f>
        <v>201.07324</v>
      </c>
      <c r="W30" s="119">
        <f t="shared" si="19"/>
        <v>100.53662000000001</v>
      </c>
      <c r="X30" s="139">
        <f>SUM(X13:X28)</f>
        <v>2149</v>
      </c>
      <c r="Y30" s="139">
        <f>SUM(Y13:Y28)</f>
        <v>2642.29841</v>
      </c>
      <c r="Z30" s="140">
        <f>Y30/X30*100</f>
        <v>122.95478873894834</v>
      </c>
      <c r="AA30" s="139">
        <f>SUM(AA13:AA28)</f>
        <v>0</v>
      </c>
      <c r="AB30" s="139">
        <f>SUM(AB13:AB28)</f>
        <v>0</v>
      </c>
      <c r="AC30" s="140" t="e">
        <f>AB30/AA30*100</f>
        <v>#DIV/0!</v>
      </c>
      <c r="AD30" s="139">
        <f>SUM(AD13:AD28)</f>
        <v>210</v>
      </c>
      <c r="AE30" s="139">
        <f>SUM(AE13:AE28)</f>
        <v>238.16539</v>
      </c>
      <c r="AF30" s="140">
        <f>AE30/AD30*100</f>
        <v>113.41209047619047</v>
      </c>
      <c r="AG30" s="139">
        <f>SUM(AG13:AG28)</f>
        <v>0</v>
      </c>
      <c r="AH30" s="139">
        <f>SUM(AH13:AH28)</f>
        <v>18.9543</v>
      </c>
      <c r="AI30" s="140" t="e">
        <f>AH30/AG30*100</f>
        <v>#DIV/0!</v>
      </c>
      <c r="AJ30" s="139">
        <f>SUM(AJ13:AJ28)</f>
        <v>1417</v>
      </c>
      <c r="AK30" s="139">
        <f>SUM(AK13:AK28)</f>
        <v>1997.4970200000002</v>
      </c>
      <c r="AL30" s="119">
        <f t="shared" si="24"/>
        <v>140.96662103034583</v>
      </c>
      <c r="AM30" s="139">
        <f>SUM(AM13:AM28)</f>
        <v>20</v>
      </c>
      <c r="AN30" s="139">
        <f>SUM(AN13:AN28)</f>
        <v>173.73147</v>
      </c>
      <c r="AO30" s="140">
        <f>AN30/AM30*100</f>
        <v>868.65735</v>
      </c>
      <c r="AP30" s="140"/>
      <c r="AQ30" s="240">
        <f>AQ14+AQ26+AQ27+AQ18+AQ21+AQ25</f>
        <v>80.694</v>
      </c>
      <c r="AR30" s="140"/>
      <c r="AS30" s="139">
        <f>SUM(AS13:AS28)</f>
        <v>0</v>
      </c>
      <c r="AT30" s="139">
        <f>SUM(AT13:AT28)</f>
        <v>0</v>
      </c>
      <c r="AU30" s="140" t="e">
        <f>AT30/AS30*100</f>
        <v>#DIV/0!</v>
      </c>
      <c r="AV30" s="140">
        <f aca="true" t="shared" si="49" ref="AV30:BA30">SUM(AV13:AV28)</f>
        <v>0</v>
      </c>
      <c r="AW30" s="140"/>
      <c r="AX30" s="140" t="e">
        <f t="shared" si="49"/>
        <v>#DIV/0!</v>
      </c>
      <c r="AY30" s="140">
        <f t="shared" si="49"/>
        <v>0</v>
      </c>
      <c r="AZ30" s="140">
        <f t="shared" si="49"/>
        <v>0</v>
      </c>
      <c r="BA30" s="141" t="e">
        <f t="shared" si="49"/>
        <v>#DIV/0!</v>
      </c>
      <c r="BB30" s="139">
        <f>SUM(BB13:BB28)</f>
        <v>61489.34900000001</v>
      </c>
      <c r="BC30" s="139">
        <f>SUM(BC13:BC28)</f>
        <v>56761.233000000015</v>
      </c>
      <c r="BD30" s="139">
        <f t="shared" si="48"/>
        <v>92.3106748129664</v>
      </c>
      <c r="BE30" s="139">
        <f>SUM(BE13:BE28)</f>
        <v>29666.500000000007</v>
      </c>
      <c r="BF30" s="139">
        <f>SUM(BF13:BF28)</f>
        <v>28029.800000000003</v>
      </c>
      <c r="BG30" s="139">
        <f>BF30/BE30*100</f>
        <v>94.48300271349838</v>
      </c>
      <c r="BH30" s="139">
        <f>SUM(BH13:BH28)</f>
        <v>2876.1</v>
      </c>
      <c r="BI30" s="139">
        <f>SUM(BI13:BI28)</f>
        <v>2417.1000000000004</v>
      </c>
      <c r="BJ30" s="139">
        <f>BI30/BH30*100</f>
        <v>84.04088870345261</v>
      </c>
      <c r="BK30" s="139">
        <f>SUM(BK13:BK28)</f>
        <v>24022.548999999995</v>
      </c>
      <c r="BL30" s="139">
        <f>SUM(BL13:BL28)</f>
        <v>21390.633</v>
      </c>
      <c r="BM30" s="139">
        <f t="shared" si="2"/>
        <v>89.04397697346774</v>
      </c>
      <c r="BN30" s="139">
        <f>SUM(BN13:BN28)</f>
        <v>4304.2</v>
      </c>
      <c r="BO30" s="139">
        <f>SUM(BO13:BO28)</f>
        <v>4303.7</v>
      </c>
      <c r="BP30" s="139">
        <f t="shared" si="3"/>
        <v>99.98838343943125</v>
      </c>
      <c r="BQ30" s="139">
        <f>SUM(BQ13:BQ28)</f>
        <v>0</v>
      </c>
      <c r="BR30" s="139">
        <f>SUM(BR13:BR28)</f>
        <v>0</v>
      </c>
      <c r="BS30" s="119" t="e">
        <f t="shared" si="4"/>
        <v>#DIV/0!</v>
      </c>
      <c r="BT30" s="139">
        <f>SUM(BT13:BT28)</f>
        <v>0</v>
      </c>
      <c r="BU30" s="139">
        <f>SUM(BU13:BU28)</f>
        <v>0</v>
      </c>
      <c r="BV30" s="140" t="e">
        <f>BU30/BT30*100</f>
        <v>#DIV/0!</v>
      </c>
      <c r="BW30" s="140">
        <v>500</v>
      </c>
      <c r="BX30" s="140">
        <f>BX13+BX14+BX15+BX16+BX17+BX18+BX19+BX20+BX21+BX22+BX23+BX24+BX25+BX26+BX27+BX28</f>
        <v>620</v>
      </c>
      <c r="BY30" s="140">
        <v>0</v>
      </c>
      <c r="BZ30" s="139">
        <f>SUM(BZ13:BZ28)</f>
        <v>87528.05900000002</v>
      </c>
      <c r="CA30" s="139">
        <f>SUM(CA13:CA28)</f>
        <v>60516.52347</v>
      </c>
      <c r="CB30" s="140">
        <f>CA30/BZ30*100</f>
        <v>69.13956982640273</v>
      </c>
      <c r="CC30" s="139">
        <f>SUM(CC13:CC28)</f>
        <v>12837.925999999998</v>
      </c>
      <c r="CD30" s="139">
        <f>SUM(CD13:CD28)</f>
        <v>10639.55137</v>
      </c>
      <c r="CE30" s="140">
        <f>CD30/CC30*100</f>
        <v>82.87593626883346</v>
      </c>
      <c r="CF30" s="139">
        <f>SUM(CF13:CF28)</f>
        <v>12488.541000000001</v>
      </c>
      <c r="CG30" s="139">
        <f>SUM(CG13:CG28)</f>
        <v>10452.45137</v>
      </c>
      <c r="CH30" s="140">
        <f>CG30/CF30*100</f>
        <v>83.69633706611525</v>
      </c>
      <c r="CI30" s="139">
        <f>SUM(CI13:CI28)</f>
        <v>190.90000000000003</v>
      </c>
      <c r="CJ30" s="139">
        <f>SUM(CJ13:CJ28)</f>
        <v>187.10000000000002</v>
      </c>
      <c r="CK30" s="140">
        <f>CJ30/CI30*100</f>
        <v>98.00942902042954</v>
      </c>
      <c r="CL30" s="236">
        <f aca="true" t="shared" si="50" ref="CL30:CU30">SUM(CL13:CL28)</f>
        <v>158.48499999999996</v>
      </c>
      <c r="CM30" s="140">
        <f t="shared" si="50"/>
        <v>0</v>
      </c>
      <c r="CN30" s="140">
        <f t="shared" si="50"/>
        <v>0</v>
      </c>
      <c r="CO30" s="140">
        <f t="shared" si="50"/>
        <v>0</v>
      </c>
      <c r="CP30" s="140">
        <f t="shared" si="50"/>
        <v>0</v>
      </c>
      <c r="CQ30" s="140" t="e">
        <f t="shared" si="50"/>
        <v>#DIV/0!</v>
      </c>
      <c r="CR30" s="140">
        <f t="shared" si="50"/>
        <v>1467.5999999999997</v>
      </c>
      <c r="CS30" s="140">
        <f t="shared" si="50"/>
        <v>1177.6959200000001</v>
      </c>
      <c r="CT30" s="139">
        <f t="shared" si="39"/>
        <v>80.24638321068413</v>
      </c>
      <c r="CU30" s="140">
        <f t="shared" si="50"/>
        <v>533.819</v>
      </c>
      <c r="CV30" s="140">
        <f>SUM(CV13:CV28)</f>
        <v>303.71822000000003</v>
      </c>
      <c r="CW30" s="119">
        <f t="shared" si="40"/>
        <v>56.89535591651853</v>
      </c>
      <c r="CX30" s="139">
        <f>SUM(CX13:CX28)</f>
        <v>9946.485379999998</v>
      </c>
      <c r="CY30" s="139">
        <f>SUM(CY13:CY28)</f>
        <v>5054.82524</v>
      </c>
      <c r="CZ30" s="140">
        <f>CY30/CX30*100</f>
        <v>50.82021484859409</v>
      </c>
      <c r="DA30" s="139">
        <f>SUM(DA13:DA28)</f>
        <v>17539.233620000003</v>
      </c>
      <c r="DB30" s="139">
        <f>SUM(DB13:DB28)</f>
        <v>10862.96288</v>
      </c>
      <c r="DC30" s="140">
        <f>DB30/DA30*100</f>
        <v>61.93521972141903</v>
      </c>
      <c r="DD30" s="139">
        <f>SUM(DD13:DD28)</f>
        <v>26812.8</v>
      </c>
      <c r="DE30" s="139">
        <f>SUM(DE13:DE28)</f>
        <v>19290.09984</v>
      </c>
      <c r="DF30" s="140">
        <f>DE30/DD30*100</f>
        <v>71.94362334407447</v>
      </c>
      <c r="DG30" s="139">
        <f>SUM(DG13:DG28)</f>
        <v>12698.899</v>
      </c>
      <c r="DH30" s="139">
        <f>SUM(DH13:DH28)</f>
        <v>8583.903</v>
      </c>
      <c r="DI30" s="140">
        <f>DH30/DG30*100</f>
        <v>67.59564746518578</v>
      </c>
      <c r="DJ30" s="139">
        <f>SUM(DJ13:DJ28)</f>
        <v>194.937</v>
      </c>
      <c r="DK30" s="139">
        <f>SUM(DK13:DK28)</f>
        <v>111.033</v>
      </c>
      <c r="DL30" s="140">
        <f>DK30/DJ30*100</f>
        <v>56.95840194524384</v>
      </c>
      <c r="DM30" s="140">
        <f>SUM(DM13:DM28)</f>
        <v>5496.359</v>
      </c>
      <c r="DN30" s="140">
        <f>SUM(DN13:DN28)</f>
        <v>4492.734</v>
      </c>
      <c r="DO30" s="119">
        <f>DN30/DM30*100</f>
        <v>81.74018472956371</v>
      </c>
      <c r="DP30" s="159">
        <f>SUM(DP13:DP28)</f>
        <v>5931.610000000001</v>
      </c>
      <c r="DQ30" s="140">
        <f>SUM(DQ13:DQ28)</f>
        <v>-15198.87614</v>
      </c>
      <c r="DR30" s="119">
        <f>DQ30/DP30*100</f>
        <v>-256.235257206728</v>
      </c>
    </row>
    <row r="31" spans="3:122" ht="12.75" customHeight="1">
      <c r="C31" s="237"/>
      <c r="D31" s="227"/>
      <c r="F31" s="232"/>
      <c r="G31" s="227"/>
      <c r="I31" s="232"/>
      <c r="J31" s="227"/>
      <c r="L31" s="232"/>
      <c r="M31" s="227"/>
      <c r="O31" s="232"/>
      <c r="P31" s="230"/>
      <c r="R31" s="204"/>
      <c r="S31" s="239"/>
      <c r="T31" s="148"/>
      <c r="U31" s="204"/>
      <c r="V31" s="210"/>
      <c r="W31" s="148"/>
      <c r="X31" s="203"/>
      <c r="Y31" s="210"/>
      <c r="Z31" s="148"/>
      <c r="AA31" s="148"/>
      <c r="AB31" s="148"/>
      <c r="AC31" s="148"/>
      <c r="AD31" s="203"/>
      <c r="AE31" s="210"/>
      <c r="AF31" s="148"/>
      <c r="AG31" s="148"/>
      <c r="AH31" s="148"/>
      <c r="AI31" s="148"/>
      <c r="AJ31" s="203"/>
      <c r="AK31" s="210"/>
      <c r="AL31" s="148"/>
      <c r="AM31" s="229"/>
      <c r="AN31" s="210"/>
      <c r="AO31" s="148"/>
      <c r="AP31" s="148"/>
      <c r="AQ31" s="167"/>
      <c r="AR31" s="148"/>
      <c r="AS31" s="203"/>
      <c r="AT31" s="203"/>
      <c r="AU31" s="148"/>
      <c r="AV31" s="148"/>
      <c r="AW31" s="148"/>
      <c r="AX31" s="148"/>
      <c r="AY31" s="148"/>
      <c r="AZ31" s="148"/>
      <c r="BA31" s="148"/>
      <c r="BB31" s="228"/>
      <c r="BC31" s="232"/>
      <c r="BD31" s="148"/>
      <c r="BE31" s="204"/>
      <c r="BF31" s="204"/>
      <c r="BG31" s="204"/>
      <c r="BH31" s="204"/>
      <c r="BI31" s="204"/>
      <c r="BJ31" s="204"/>
      <c r="BK31" s="228"/>
      <c r="BL31" s="232"/>
      <c r="BM31" s="204"/>
      <c r="BN31" s="204"/>
      <c r="BO31" s="204"/>
      <c r="BP31" s="204"/>
      <c r="BQ31" s="204"/>
      <c r="BR31" s="204"/>
      <c r="BS31" s="204"/>
      <c r="BT31" s="204"/>
      <c r="BU31" s="148"/>
      <c r="BV31" s="148"/>
      <c r="BW31" s="203"/>
      <c r="BX31" s="148"/>
      <c r="BY31" s="148"/>
      <c r="BZ31" s="167"/>
      <c r="CA31" s="210"/>
      <c r="CB31" s="148"/>
      <c r="CC31" s="148"/>
      <c r="CD31" s="148"/>
      <c r="CE31" s="148"/>
      <c r="CF31" s="148"/>
      <c r="CG31" s="148"/>
      <c r="CH31" s="148"/>
      <c r="CI31" s="204"/>
      <c r="CJ31" s="148"/>
      <c r="CK31" s="148"/>
      <c r="CL31" s="148"/>
      <c r="CM31" s="203"/>
      <c r="CN31" s="148"/>
      <c r="CO31" s="148"/>
      <c r="CP31" s="148"/>
      <c r="CQ31" s="148"/>
      <c r="CR31" s="148"/>
      <c r="CS31" s="148"/>
      <c r="CT31" s="148"/>
      <c r="CU31" s="167"/>
      <c r="CV31" s="210"/>
      <c r="CW31" s="148"/>
      <c r="CX31" s="210"/>
      <c r="CY31" s="210"/>
      <c r="CZ31" s="148"/>
      <c r="DA31" s="210"/>
      <c r="DB31" s="210"/>
      <c r="DC31" s="148"/>
      <c r="DD31" s="204"/>
      <c r="DE31" s="210"/>
      <c r="DF31" s="148"/>
      <c r="DG31" s="167"/>
      <c r="DH31" s="167"/>
      <c r="DI31" s="148"/>
      <c r="DJ31" s="167"/>
      <c r="DK31" s="167"/>
      <c r="DL31" s="148"/>
      <c r="DM31" s="167"/>
      <c r="DN31" s="167"/>
      <c r="DO31" s="148"/>
      <c r="DP31" s="204"/>
      <c r="DQ31" s="204"/>
      <c r="DR31" s="148"/>
    </row>
    <row r="32" spans="3:121" ht="12.75">
      <c r="C32" s="238"/>
      <c r="D32" s="227"/>
      <c r="F32" s="232"/>
      <c r="G32" s="232"/>
      <c r="I32" s="232"/>
      <c r="J32" s="227"/>
      <c r="L32" s="227"/>
      <c r="M32" s="227"/>
      <c r="O32" s="227"/>
      <c r="P32" s="227"/>
      <c r="R32" s="210"/>
      <c r="S32" s="210"/>
      <c r="V32" s="161"/>
      <c r="X32" s="150"/>
      <c r="Y32" s="150"/>
      <c r="AT32" s="171"/>
      <c r="BB32" s="228"/>
      <c r="BC32" s="228"/>
      <c r="BH32" s="168"/>
      <c r="BK32" s="230"/>
      <c r="BL32" s="230"/>
      <c r="BO32" s="151"/>
      <c r="BZ32" s="151"/>
      <c r="CA32" s="171"/>
      <c r="CF32" s="151"/>
      <c r="CI32" s="168"/>
      <c r="CS32" s="150"/>
      <c r="CV32" s="150"/>
      <c r="CX32" s="168"/>
      <c r="DA32" s="150"/>
      <c r="DB32" s="150"/>
      <c r="DD32" s="151"/>
      <c r="DE32" s="150"/>
      <c r="DG32" s="167"/>
      <c r="DN32" s="151"/>
      <c r="DP32" s="204"/>
      <c r="DQ32" s="210"/>
    </row>
    <row r="33" spans="9:25" ht="12.75">
      <c r="I33" s="203"/>
      <c r="M33" s="171"/>
      <c r="Y33" s="150"/>
    </row>
    <row r="34" spans="9:13" ht="12.75">
      <c r="I34" s="203"/>
      <c r="M34" s="172"/>
    </row>
    <row r="35" spans="9:15" ht="12.75">
      <c r="I35" s="168"/>
      <c r="O35" s="150"/>
    </row>
  </sheetData>
  <sheetProtection/>
  <mergeCells count="59">
    <mergeCell ref="C7:E10"/>
    <mergeCell ref="I6:L6"/>
    <mergeCell ref="X9:Z10"/>
    <mergeCell ref="A30:B30"/>
    <mergeCell ref="F8:H10"/>
    <mergeCell ref="I8:AI8"/>
    <mergeCell ref="I9:K10"/>
    <mergeCell ref="AA9:AC10"/>
    <mergeCell ref="AD9:AF10"/>
    <mergeCell ref="A7:A11"/>
    <mergeCell ref="BZ7:CB10"/>
    <mergeCell ref="CC7:DO7"/>
    <mergeCell ref="AJ9:AL10"/>
    <mergeCell ref="AM9:AO10"/>
    <mergeCell ref="CO9:CQ10"/>
    <mergeCell ref="CL10:CN10"/>
    <mergeCell ref="CU9:CW10"/>
    <mergeCell ref="CC9:CE10"/>
    <mergeCell ref="CI10:CK10"/>
    <mergeCell ref="CC8:DO8"/>
    <mergeCell ref="B7:B11"/>
    <mergeCell ref="DU10:DW11"/>
    <mergeCell ref="DJ9:DL10"/>
    <mergeCell ref="DG9:DI10"/>
    <mergeCell ref="DM9:DO10"/>
    <mergeCell ref="L1:N1"/>
    <mergeCell ref="L2:N2"/>
    <mergeCell ref="L3:N3"/>
    <mergeCell ref="B4:N4"/>
    <mergeCell ref="B5:N5"/>
    <mergeCell ref="CF9:CN9"/>
    <mergeCell ref="CR9:CT10"/>
    <mergeCell ref="AP9:AR10"/>
    <mergeCell ref="BE9:BG10"/>
    <mergeCell ref="DP7:DR10"/>
    <mergeCell ref="CX9:CZ10"/>
    <mergeCell ref="DA9:DC10"/>
    <mergeCell ref="DD9:DF10"/>
    <mergeCell ref="CF10:CH10"/>
    <mergeCell ref="BW9:BY10"/>
    <mergeCell ref="L9:N10"/>
    <mergeCell ref="BB8:BD10"/>
    <mergeCell ref="BE8:BP8"/>
    <mergeCell ref="BT8:BV10"/>
    <mergeCell ref="AS9:AU10"/>
    <mergeCell ref="O9:Q10"/>
    <mergeCell ref="BN9:BP10"/>
    <mergeCell ref="BQ9:BS10"/>
    <mergeCell ref="AV9:AX10"/>
    <mergeCell ref="AY9:BA10"/>
    <mergeCell ref="BW8:BY8"/>
    <mergeCell ref="R1:T1"/>
    <mergeCell ref="R2:T2"/>
    <mergeCell ref="R3:T3"/>
    <mergeCell ref="U9:W10"/>
    <mergeCell ref="R9:T10"/>
    <mergeCell ref="BH9:BJ10"/>
    <mergeCell ref="BK9:BM10"/>
    <mergeCell ref="AG9:AI10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landscape" paperSize="9" scale="82" r:id="rId1"/>
  <colBreaks count="5" manualBreakCount="5">
    <brk id="20" max="29" man="1"/>
    <brk id="41" max="29" man="1"/>
    <brk id="74" max="29" man="1"/>
    <brk id="92" max="29" man="1"/>
    <brk id="113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18"/>
  <sheetViews>
    <sheetView tabSelected="1" view="pageBreakPreview" zoomScale="60" zoomScalePageLayoutView="0" workbookViewId="0" topLeftCell="A1">
      <selection activeCell="C20" sqref="C20"/>
    </sheetView>
  </sheetViews>
  <sheetFormatPr defaultColWidth="9.140625" defaultRowHeight="12.75"/>
  <cols>
    <col min="1" max="1" width="14.7109375" style="95" customWidth="1"/>
    <col min="2" max="2" width="57.57421875" style="96" customWidth="1"/>
    <col min="3" max="3" width="16.421875" style="77" customWidth="1"/>
    <col min="4" max="4" width="17.00390625" style="77" customWidth="1"/>
    <col min="5" max="5" width="10.8515625" style="77" customWidth="1"/>
    <col min="6" max="6" width="12.57421875" style="77" customWidth="1"/>
    <col min="7" max="7" width="15.421875" style="97" bestFit="1" customWidth="1"/>
    <col min="8" max="16384" width="9.140625" style="97" customWidth="1"/>
  </cols>
  <sheetData>
    <row r="1" spans="1:6" ht="15.75">
      <c r="A1" s="286" t="s">
        <v>143</v>
      </c>
      <c r="B1" s="286"/>
      <c r="C1" s="286"/>
      <c r="D1" s="286"/>
      <c r="E1" s="286"/>
      <c r="F1" s="286"/>
    </row>
    <row r="2" spans="1:6" ht="15.75">
      <c r="A2" s="286" t="s">
        <v>314</v>
      </c>
      <c r="B2" s="286"/>
      <c r="C2" s="286"/>
      <c r="D2" s="286"/>
      <c r="E2" s="286"/>
      <c r="F2" s="286"/>
    </row>
    <row r="3" spans="1:6" ht="63">
      <c r="A3" s="4" t="s">
        <v>0</v>
      </c>
      <c r="B3" s="4" t="s">
        <v>1</v>
      </c>
      <c r="C3" s="33" t="s">
        <v>2</v>
      </c>
      <c r="D3" s="6" t="s">
        <v>315</v>
      </c>
      <c r="E3" s="33" t="s">
        <v>3</v>
      </c>
      <c r="F3" s="34" t="s">
        <v>4</v>
      </c>
    </row>
    <row r="4" spans="1:6" s="98" customFormat="1" ht="15.75">
      <c r="A4" s="70"/>
      <c r="B4" s="10" t="s">
        <v>5</v>
      </c>
      <c r="C4" s="181">
        <f>SUM(C5,C7,C13,C15)</f>
        <v>73698.37</v>
      </c>
      <c r="D4" s="181">
        <f>SUM(D5,D7,D13,D15,D19)</f>
        <v>67839.66114000001</v>
      </c>
      <c r="E4" s="181">
        <f>SUM(D4/C4*100)</f>
        <v>92.05042274340668</v>
      </c>
      <c r="F4" s="181">
        <f>SUM(D4-C4)</f>
        <v>-5858.708859999984</v>
      </c>
    </row>
    <row r="5" spans="1:6" s="98" customFormat="1" ht="15.75">
      <c r="A5" s="70">
        <v>1010000000</v>
      </c>
      <c r="B5" s="10" t="s">
        <v>6</v>
      </c>
      <c r="C5" s="181">
        <f>SUM(C6)</f>
        <v>62758.37</v>
      </c>
      <c r="D5" s="181">
        <f>SUM(D6)</f>
        <v>57476.43909</v>
      </c>
      <c r="E5" s="181">
        <f aca="true" t="shared" si="0" ref="E5:E53">SUM(D5/C5*100)</f>
        <v>91.58370284314266</v>
      </c>
      <c r="F5" s="181">
        <f aca="true" t="shared" si="1" ref="F5:F53">SUM(D5-C5)</f>
        <v>-5281.930910000003</v>
      </c>
    </row>
    <row r="6" spans="1:6" ht="15.75">
      <c r="A6" s="71">
        <v>1010200001</v>
      </c>
      <c r="B6" s="14" t="s">
        <v>7</v>
      </c>
      <c r="C6" s="182">
        <v>62758.37</v>
      </c>
      <c r="D6" s="183">
        <v>57476.43909</v>
      </c>
      <c r="E6" s="182">
        <f t="shared" si="0"/>
        <v>91.58370284314266</v>
      </c>
      <c r="F6" s="182">
        <f t="shared" si="1"/>
        <v>-5281.930910000003</v>
      </c>
    </row>
    <row r="7" spans="1:6" s="98" customFormat="1" ht="15.75">
      <c r="A7" s="70">
        <v>1050000000</v>
      </c>
      <c r="B7" s="10" t="s">
        <v>8</v>
      </c>
      <c r="C7" s="181">
        <f>SUM(C8:C9)</f>
        <v>8370</v>
      </c>
      <c r="D7" s="181">
        <f>SUM(D8:D9)</f>
        <v>8690.89535</v>
      </c>
      <c r="E7" s="181">
        <f t="shared" si="0"/>
        <v>103.8338751493429</v>
      </c>
      <c r="F7" s="181">
        <f t="shared" si="1"/>
        <v>320.8953500000007</v>
      </c>
    </row>
    <row r="8" spans="1:6" ht="15.75">
      <c r="A8" s="71">
        <v>1050200001</v>
      </c>
      <c r="B8" s="13" t="s">
        <v>144</v>
      </c>
      <c r="C8" s="217">
        <v>8200</v>
      </c>
      <c r="D8" s="183">
        <v>8519.74221</v>
      </c>
      <c r="E8" s="182">
        <f t="shared" si="0"/>
        <v>103.89929524390244</v>
      </c>
      <c r="F8" s="182">
        <f t="shared" si="1"/>
        <v>319.74221000000034</v>
      </c>
    </row>
    <row r="9" spans="1:6" ht="15.75">
      <c r="A9" s="71">
        <v>1050300001</v>
      </c>
      <c r="B9" s="13" t="s">
        <v>9</v>
      </c>
      <c r="C9" s="218">
        <v>170</v>
      </c>
      <c r="D9" s="183">
        <v>171.15314</v>
      </c>
      <c r="E9" s="182">
        <f t="shared" si="0"/>
        <v>100.67831764705883</v>
      </c>
      <c r="F9" s="182">
        <f t="shared" si="1"/>
        <v>1.1531400000000076</v>
      </c>
    </row>
    <row r="10" spans="1:6" s="98" customFormat="1" ht="15.75" hidden="1">
      <c r="A10" s="70">
        <v>1060000000</v>
      </c>
      <c r="B10" s="10" t="s">
        <v>145</v>
      </c>
      <c r="C10" s="181">
        <f>SUM(C11:C12)</f>
        <v>0</v>
      </c>
      <c r="D10" s="181">
        <f>SUM(D11:D12)</f>
        <v>0</v>
      </c>
      <c r="E10" s="181"/>
      <c r="F10" s="181">
        <f t="shared" si="1"/>
        <v>0</v>
      </c>
    </row>
    <row r="11" spans="1:6" ht="15.75" hidden="1">
      <c r="A11" s="71">
        <v>1060600000</v>
      </c>
      <c r="B11" s="13" t="s">
        <v>11</v>
      </c>
      <c r="C11" s="182"/>
      <c r="D11" s="183"/>
      <c r="E11" s="182"/>
      <c r="F11" s="182">
        <f t="shared" si="1"/>
        <v>0</v>
      </c>
    </row>
    <row r="12" spans="1:6" ht="15.75" hidden="1">
      <c r="A12" s="71">
        <v>1060103000</v>
      </c>
      <c r="B12" s="13" t="s">
        <v>146</v>
      </c>
      <c r="C12" s="182"/>
      <c r="D12" s="183"/>
      <c r="E12" s="182"/>
      <c r="F12" s="182">
        <f t="shared" si="1"/>
        <v>0</v>
      </c>
    </row>
    <row r="13" spans="1:6" s="98" customFormat="1" ht="31.5">
      <c r="A13" s="70">
        <v>1070000000</v>
      </c>
      <c r="B13" s="19" t="s">
        <v>13</v>
      </c>
      <c r="C13" s="181">
        <f>SUM(C14)</f>
        <v>70</v>
      </c>
      <c r="D13" s="184">
        <f>SUM(D14)</f>
        <v>55.62381</v>
      </c>
      <c r="E13" s="181">
        <f t="shared" si="0"/>
        <v>79.46258571428572</v>
      </c>
      <c r="F13" s="181">
        <f t="shared" si="1"/>
        <v>-14.376190000000001</v>
      </c>
    </row>
    <row r="14" spans="1:6" ht="15.75">
      <c r="A14" s="71">
        <v>1070102001</v>
      </c>
      <c r="B14" s="13" t="s">
        <v>14</v>
      </c>
      <c r="C14" s="182">
        <v>70</v>
      </c>
      <c r="D14" s="183">
        <v>55.62381</v>
      </c>
      <c r="E14" s="182">
        <f t="shared" si="0"/>
        <v>79.46258571428572</v>
      </c>
      <c r="F14" s="182">
        <f t="shared" si="1"/>
        <v>-14.376190000000001</v>
      </c>
    </row>
    <row r="15" spans="1:6" s="98" customFormat="1" ht="15.75">
      <c r="A15" s="70">
        <v>1080000000</v>
      </c>
      <c r="B15" s="10" t="s">
        <v>15</v>
      </c>
      <c r="C15" s="181">
        <f>SUM(C16:C19)</f>
        <v>2500</v>
      </c>
      <c r="D15" s="181">
        <f>D16+D18</f>
        <v>1602.086</v>
      </c>
      <c r="E15" s="181">
        <f t="shared" si="0"/>
        <v>64.08344</v>
      </c>
      <c r="F15" s="181">
        <f t="shared" si="1"/>
        <v>-897.914</v>
      </c>
    </row>
    <row r="16" spans="1:6" ht="15.75">
      <c r="A16" s="71">
        <v>1080301001</v>
      </c>
      <c r="B16" s="14" t="s">
        <v>16</v>
      </c>
      <c r="C16" s="182">
        <v>1200</v>
      </c>
      <c r="D16" s="183">
        <v>909.822</v>
      </c>
      <c r="E16" s="182">
        <f t="shared" si="0"/>
        <v>75.8185</v>
      </c>
      <c r="F16" s="182">
        <f t="shared" si="1"/>
        <v>-290.178</v>
      </c>
    </row>
    <row r="17" spans="1:6" ht="15.75">
      <c r="A17" s="71">
        <v>1080401001</v>
      </c>
      <c r="B17" s="14" t="s">
        <v>147</v>
      </c>
      <c r="C17" s="182">
        <v>0</v>
      </c>
      <c r="D17" s="183"/>
      <c r="E17" s="182"/>
      <c r="F17" s="182">
        <f t="shared" si="1"/>
        <v>0</v>
      </c>
    </row>
    <row r="18" spans="1:6" ht="47.25" customHeight="1">
      <c r="A18" s="71">
        <v>1080714001</v>
      </c>
      <c r="B18" s="14" t="s">
        <v>296</v>
      </c>
      <c r="C18" s="182">
        <v>1300</v>
      </c>
      <c r="D18" s="183">
        <v>692.264</v>
      </c>
      <c r="E18" s="182">
        <f t="shared" si="0"/>
        <v>53.25107692307692</v>
      </c>
      <c r="F18" s="182">
        <f t="shared" si="1"/>
        <v>-607.736</v>
      </c>
    </row>
    <row r="19" spans="1:6" s="99" customFormat="1" ht="31.5">
      <c r="A19" s="70">
        <v>1090000000</v>
      </c>
      <c r="B19" s="19" t="s">
        <v>148</v>
      </c>
      <c r="C19" s="181">
        <v>0</v>
      </c>
      <c r="D19" s="187">
        <v>14.61689</v>
      </c>
      <c r="E19" s="181"/>
      <c r="F19" s="181">
        <f t="shared" si="1"/>
        <v>14.61689</v>
      </c>
    </row>
    <row r="20" spans="1:6" s="98" customFormat="1" ht="15" customHeight="1">
      <c r="A20" s="70"/>
      <c r="B20" s="10" t="s">
        <v>20</v>
      </c>
      <c r="C20" s="181">
        <f>SUM(C21,C22,C23,C24,C25,C26,C27,C28,C29,C43,C42)</f>
        <v>8985.6</v>
      </c>
      <c r="D20" s="181">
        <f>D22+D23+D24+D25+D26+D27+D29+D28+D43+D42</f>
        <v>8791.98166</v>
      </c>
      <c r="E20" s="181">
        <f t="shared" si="0"/>
        <v>97.84523749109685</v>
      </c>
      <c r="F20" s="181">
        <f t="shared" si="1"/>
        <v>-193.6183400000009</v>
      </c>
    </row>
    <row r="21" spans="1:6" ht="15.75" customHeight="1" hidden="1">
      <c r="A21" s="71">
        <v>1110305005</v>
      </c>
      <c r="B21" s="13" t="s">
        <v>149</v>
      </c>
      <c r="C21" s="182"/>
      <c r="D21" s="183"/>
      <c r="E21" s="182"/>
      <c r="F21" s="182">
        <f t="shared" si="1"/>
        <v>0</v>
      </c>
    </row>
    <row r="22" spans="1:6" ht="15.75">
      <c r="A22" s="72">
        <v>1110501101</v>
      </c>
      <c r="B22" s="73" t="s">
        <v>21</v>
      </c>
      <c r="C22" s="217">
        <v>2452.9</v>
      </c>
      <c r="D22" s="183">
        <v>2642.29472</v>
      </c>
      <c r="E22" s="182">
        <f t="shared" si="0"/>
        <v>107.72125728729259</v>
      </c>
      <c r="F22" s="182">
        <f t="shared" si="1"/>
        <v>189.39471999999978</v>
      </c>
    </row>
    <row r="23" spans="1:6" ht="15.75">
      <c r="A23" s="71">
        <v>1110503505</v>
      </c>
      <c r="B23" s="13" t="s">
        <v>22</v>
      </c>
      <c r="C23" s="217">
        <v>500</v>
      </c>
      <c r="D23" s="183">
        <v>468.81168</v>
      </c>
      <c r="E23" s="182">
        <f t="shared" si="0"/>
        <v>93.762336</v>
      </c>
      <c r="F23" s="182">
        <f t="shared" si="1"/>
        <v>-31.188319999999976</v>
      </c>
    </row>
    <row r="24" spans="1:6" s="99" customFormat="1" ht="15.75">
      <c r="A24" s="71">
        <v>1110701505</v>
      </c>
      <c r="B24" s="13" t="s">
        <v>23</v>
      </c>
      <c r="C24" s="217">
        <v>150</v>
      </c>
      <c r="D24" s="183">
        <v>99.4</v>
      </c>
      <c r="E24" s="182">
        <f t="shared" si="0"/>
        <v>66.26666666666668</v>
      </c>
      <c r="F24" s="182">
        <f t="shared" si="1"/>
        <v>-50.599999999999994</v>
      </c>
    </row>
    <row r="25" spans="1:6" s="99" customFormat="1" ht="15.75" customHeight="1">
      <c r="A25" s="71">
        <v>1120100001</v>
      </c>
      <c r="B25" s="14" t="s">
        <v>24</v>
      </c>
      <c r="C25" s="182">
        <v>670</v>
      </c>
      <c r="D25" s="183">
        <v>597.53742</v>
      </c>
      <c r="E25" s="182">
        <f t="shared" si="0"/>
        <v>89.18468955223881</v>
      </c>
      <c r="F25" s="182">
        <f t="shared" si="1"/>
        <v>-72.46258</v>
      </c>
    </row>
    <row r="26" spans="1:6" ht="15.75">
      <c r="A26" s="71">
        <v>1130305005</v>
      </c>
      <c r="B26" s="14" t="s">
        <v>150</v>
      </c>
      <c r="C26" s="182">
        <v>0</v>
      </c>
      <c r="D26" s="183">
        <v>0</v>
      </c>
      <c r="E26" s="182" t="e">
        <f t="shared" si="0"/>
        <v>#DIV/0!</v>
      </c>
      <c r="F26" s="182">
        <f t="shared" si="1"/>
        <v>0</v>
      </c>
    </row>
    <row r="27" spans="1:6" ht="31.5">
      <c r="A27" s="72">
        <v>1140203105</v>
      </c>
      <c r="B27" s="74" t="s">
        <v>151</v>
      </c>
      <c r="C27" s="182">
        <v>1762.7</v>
      </c>
      <c r="D27" s="183">
        <v>442.561</v>
      </c>
      <c r="E27" s="182">
        <f t="shared" si="0"/>
        <v>25.106994950927554</v>
      </c>
      <c r="F27" s="182">
        <f t="shared" si="1"/>
        <v>-1320.1390000000001</v>
      </c>
    </row>
    <row r="28" spans="1:6" ht="15.75">
      <c r="A28" s="71">
        <v>1140601410</v>
      </c>
      <c r="B28" s="14" t="s">
        <v>25</v>
      </c>
      <c r="C28" s="182">
        <v>1100</v>
      </c>
      <c r="D28" s="183">
        <v>1997.49691</v>
      </c>
      <c r="E28" s="182">
        <f t="shared" si="0"/>
        <v>181.5906281818182</v>
      </c>
      <c r="F28" s="182">
        <f t="shared" si="1"/>
        <v>897.4969100000001</v>
      </c>
    </row>
    <row r="29" spans="1:6" ht="15.75">
      <c r="A29" s="71">
        <v>1160000000</v>
      </c>
      <c r="B29" s="13" t="s">
        <v>26</v>
      </c>
      <c r="C29" s="182">
        <f>SUM(C30:C41)</f>
        <v>2335</v>
      </c>
      <c r="D29" s="182">
        <v>2447.23195</v>
      </c>
      <c r="E29" s="182">
        <f t="shared" si="0"/>
        <v>104.80650749464668</v>
      </c>
      <c r="F29" s="182">
        <f t="shared" si="1"/>
        <v>112.23194999999987</v>
      </c>
    </row>
    <row r="30" spans="1:6" ht="15.75">
      <c r="A30" s="71">
        <v>1160301001</v>
      </c>
      <c r="B30" s="14" t="s">
        <v>27</v>
      </c>
      <c r="C30" s="182">
        <v>0</v>
      </c>
      <c r="D30" s="185">
        <v>-2.525</v>
      </c>
      <c r="E30" s="182" t="e">
        <f t="shared" si="0"/>
        <v>#DIV/0!</v>
      </c>
      <c r="F30" s="182">
        <f t="shared" si="1"/>
        <v>-2.525</v>
      </c>
    </row>
    <row r="31" spans="1:6" ht="17.25" customHeight="1">
      <c r="A31" s="71">
        <v>1160303001</v>
      </c>
      <c r="B31" s="14" t="s">
        <v>28</v>
      </c>
      <c r="C31" s="182">
        <v>40</v>
      </c>
      <c r="D31" s="186">
        <v>10.60058</v>
      </c>
      <c r="E31" s="182">
        <f t="shared" si="0"/>
        <v>26.501450000000006</v>
      </c>
      <c r="F31" s="182">
        <f t="shared" si="1"/>
        <v>-29.39942</v>
      </c>
    </row>
    <row r="32" spans="1:6" ht="0.75" customHeight="1" hidden="1">
      <c r="A32" s="71">
        <v>1160600000</v>
      </c>
      <c r="B32" s="14" t="s">
        <v>29</v>
      </c>
      <c r="C32" s="182">
        <v>0</v>
      </c>
      <c r="D32" s="186">
        <v>0</v>
      </c>
      <c r="E32" s="182"/>
      <c r="F32" s="182">
        <f t="shared" si="1"/>
        <v>0</v>
      </c>
    </row>
    <row r="33" spans="1:6" s="99" customFormat="1" ht="17.25" customHeight="1">
      <c r="A33" s="71">
        <v>1160800001</v>
      </c>
      <c r="B33" s="14" t="s">
        <v>152</v>
      </c>
      <c r="C33" s="182">
        <v>0</v>
      </c>
      <c r="D33" s="186">
        <v>105</v>
      </c>
      <c r="E33" s="182"/>
      <c r="F33" s="182">
        <f t="shared" si="1"/>
        <v>105</v>
      </c>
    </row>
    <row r="34" spans="1:6" ht="15.75" hidden="1">
      <c r="A34" s="71">
        <v>1161805005</v>
      </c>
      <c r="B34" s="14" t="s">
        <v>153</v>
      </c>
      <c r="C34" s="182">
        <v>0</v>
      </c>
      <c r="D34" s="183">
        <v>0</v>
      </c>
      <c r="E34" s="182"/>
      <c r="F34" s="182">
        <f t="shared" si="1"/>
        <v>0</v>
      </c>
    </row>
    <row r="35" spans="1:6" ht="15.75">
      <c r="A35" s="71">
        <v>1162105005</v>
      </c>
      <c r="B35" s="14" t="s">
        <v>154</v>
      </c>
      <c r="C35" s="182">
        <v>25</v>
      </c>
      <c r="D35" s="183">
        <v>106.79838</v>
      </c>
      <c r="E35" s="182">
        <f t="shared" si="0"/>
        <v>427.19352</v>
      </c>
      <c r="F35" s="182">
        <f t="shared" si="1"/>
        <v>81.79838</v>
      </c>
    </row>
    <row r="36" spans="1:6" ht="15.75">
      <c r="A36" s="72">
        <v>1162504001</v>
      </c>
      <c r="B36" s="74" t="s">
        <v>31</v>
      </c>
      <c r="C36" s="182">
        <v>20</v>
      </c>
      <c r="D36" s="183">
        <v>17.3</v>
      </c>
      <c r="E36" s="182">
        <f t="shared" si="0"/>
        <v>86.5</v>
      </c>
      <c r="F36" s="182">
        <f t="shared" si="1"/>
        <v>-2.6999999999999993</v>
      </c>
    </row>
    <row r="37" spans="1:6" ht="15.75">
      <c r="A37" s="71">
        <v>1162700001</v>
      </c>
      <c r="B37" s="14" t="s">
        <v>32</v>
      </c>
      <c r="C37" s="182">
        <v>70</v>
      </c>
      <c r="D37" s="183">
        <v>165.25</v>
      </c>
      <c r="E37" s="182">
        <f t="shared" si="0"/>
        <v>236.07142857142858</v>
      </c>
      <c r="F37" s="182">
        <f t="shared" si="1"/>
        <v>95.25</v>
      </c>
    </row>
    <row r="38" spans="1:6" ht="15.75">
      <c r="A38" s="71">
        <v>1162800001</v>
      </c>
      <c r="B38" s="14" t="s">
        <v>33</v>
      </c>
      <c r="C38" s="182">
        <v>80</v>
      </c>
      <c r="D38" s="183">
        <v>125.68073</v>
      </c>
      <c r="E38" s="182">
        <f t="shared" si="0"/>
        <v>157.1009125</v>
      </c>
      <c r="F38" s="182">
        <f t="shared" si="1"/>
        <v>45.68073</v>
      </c>
    </row>
    <row r="39" spans="1:6" ht="31.5">
      <c r="A39" s="71">
        <v>1163000000</v>
      </c>
      <c r="B39" s="14" t="s">
        <v>155</v>
      </c>
      <c r="C39" s="182">
        <v>800</v>
      </c>
      <c r="D39" s="183">
        <v>584.7121</v>
      </c>
      <c r="E39" s="182">
        <f t="shared" si="0"/>
        <v>73.0890125</v>
      </c>
      <c r="F39" s="182">
        <f t="shared" si="1"/>
        <v>-215.28790000000004</v>
      </c>
    </row>
    <row r="40" spans="1:6" ht="47.25">
      <c r="A40" s="71">
        <v>1163300000</v>
      </c>
      <c r="B40" s="14" t="s">
        <v>297</v>
      </c>
      <c r="C40" s="182" t="s">
        <v>298</v>
      </c>
      <c r="D40" s="183">
        <v>60.72007</v>
      </c>
      <c r="E40" s="182"/>
      <c r="F40" s="182"/>
    </row>
    <row r="41" spans="1:6" ht="31.5">
      <c r="A41" s="71">
        <v>1169000000</v>
      </c>
      <c r="B41" s="14" t="s">
        <v>35</v>
      </c>
      <c r="C41" s="182">
        <v>1300</v>
      </c>
      <c r="D41" s="183">
        <v>1271.69509</v>
      </c>
      <c r="E41" s="182">
        <f t="shared" si="0"/>
        <v>97.82269923076923</v>
      </c>
      <c r="F41" s="182">
        <f t="shared" si="1"/>
        <v>-28.304910000000064</v>
      </c>
    </row>
    <row r="42" spans="1:6" ht="15.75">
      <c r="A42" s="71">
        <v>1170105005</v>
      </c>
      <c r="B42" s="14" t="s">
        <v>156</v>
      </c>
      <c r="C42" s="182">
        <v>0</v>
      </c>
      <c r="D42" s="183">
        <v>0</v>
      </c>
      <c r="E42" s="182" t="e">
        <f t="shared" si="0"/>
        <v>#DIV/0!</v>
      </c>
      <c r="F42" s="182">
        <f t="shared" si="1"/>
        <v>0</v>
      </c>
    </row>
    <row r="43" spans="1:6" ht="15.75">
      <c r="A43" s="71">
        <v>1170505005</v>
      </c>
      <c r="B43" s="13" t="s">
        <v>36</v>
      </c>
      <c r="C43" s="182">
        <v>15</v>
      </c>
      <c r="D43" s="183">
        <v>96.64798</v>
      </c>
      <c r="E43" s="182">
        <f t="shared" si="0"/>
        <v>644.3198666666666</v>
      </c>
      <c r="F43" s="182">
        <f t="shared" si="1"/>
        <v>81.64798</v>
      </c>
    </row>
    <row r="44" spans="1:6" s="98" customFormat="1" ht="15.75">
      <c r="A44" s="70"/>
      <c r="B44" s="10" t="s">
        <v>38</v>
      </c>
      <c r="C44" s="241">
        <f>SUM(C4,C20)</f>
        <v>82683.97</v>
      </c>
      <c r="D44" s="241">
        <f>D4+D20</f>
        <v>76631.64280000002</v>
      </c>
      <c r="E44" s="181">
        <f t="shared" si="0"/>
        <v>92.68016859858086</v>
      </c>
      <c r="F44" s="181">
        <f t="shared" si="1"/>
        <v>-6052.327199999985</v>
      </c>
    </row>
    <row r="45" spans="1:7" s="98" customFormat="1" ht="15.75">
      <c r="A45" s="70"/>
      <c r="B45" s="10" t="s">
        <v>39</v>
      </c>
      <c r="C45" s="181">
        <f>C46+C47+C48+C49+C50+C51</f>
        <v>320162.1936</v>
      </c>
      <c r="D45" s="181">
        <f>D46+D47+D48+D49+D50+D51</f>
        <v>273540.00750999997</v>
      </c>
      <c r="E45" s="181">
        <f t="shared" si="0"/>
        <v>85.43794769589559</v>
      </c>
      <c r="F45" s="181">
        <f t="shared" si="1"/>
        <v>-46622.18609000003</v>
      </c>
      <c r="G45" s="100"/>
    </row>
    <row r="46" spans="1:6" ht="15.75">
      <c r="A46" s="72">
        <v>2020100000</v>
      </c>
      <c r="B46" s="73" t="s">
        <v>289</v>
      </c>
      <c r="C46" s="218">
        <v>68195.1</v>
      </c>
      <c r="D46" s="219">
        <v>65180.1</v>
      </c>
      <c r="E46" s="182">
        <f t="shared" si="0"/>
        <v>95.57886123783086</v>
      </c>
      <c r="F46" s="182">
        <f t="shared" si="1"/>
        <v>-3015.0000000000073</v>
      </c>
    </row>
    <row r="47" spans="1:6" ht="15.75">
      <c r="A47" s="72">
        <v>2020200000</v>
      </c>
      <c r="B47" s="73" t="s">
        <v>287</v>
      </c>
      <c r="C47" s="217">
        <v>75905.499</v>
      </c>
      <c r="D47" s="183">
        <v>48880.379</v>
      </c>
      <c r="E47" s="182">
        <f t="shared" si="0"/>
        <v>64.3963607959418</v>
      </c>
      <c r="F47" s="182">
        <f t="shared" si="1"/>
        <v>-27025.119999999995</v>
      </c>
    </row>
    <row r="48" spans="1:6" ht="15.75">
      <c r="A48" s="72">
        <v>2020300000</v>
      </c>
      <c r="B48" s="73" t="s">
        <v>288</v>
      </c>
      <c r="C48" s="217">
        <v>166298.0756</v>
      </c>
      <c r="D48" s="220">
        <v>152807.8346</v>
      </c>
      <c r="E48" s="182">
        <f t="shared" si="0"/>
        <v>91.88791514794895</v>
      </c>
      <c r="F48" s="182">
        <f t="shared" si="1"/>
        <v>-13490.241000000009</v>
      </c>
    </row>
    <row r="49" spans="1:6" ht="15.75">
      <c r="A49" s="72">
        <v>2020400000</v>
      </c>
      <c r="B49" s="73" t="s">
        <v>44</v>
      </c>
      <c r="C49" s="217">
        <v>11507.659</v>
      </c>
      <c r="D49" s="221">
        <v>8415.834</v>
      </c>
      <c r="E49" s="182">
        <f t="shared" si="0"/>
        <v>73.13245899969752</v>
      </c>
      <c r="F49" s="182">
        <f t="shared" si="1"/>
        <v>-3091.824999999999</v>
      </c>
    </row>
    <row r="50" spans="1:6" ht="30" customHeight="1">
      <c r="A50" s="72">
        <v>2020900000</v>
      </c>
      <c r="B50" s="74" t="s">
        <v>308</v>
      </c>
      <c r="C50" s="217">
        <v>510</v>
      </c>
      <c r="D50" s="221">
        <v>510</v>
      </c>
      <c r="E50" s="182">
        <f t="shared" si="0"/>
        <v>100</v>
      </c>
      <c r="F50" s="182">
        <f t="shared" si="1"/>
        <v>0</v>
      </c>
    </row>
    <row r="51" spans="1:6" ht="15" customHeight="1">
      <c r="A51" s="70">
        <v>2190500005</v>
      </c>
      <c r="B51" s="10" t="s">
        <v>157</v>
      </c>
      <c r="C51" s="187">
        <v>-2254.14</v>
      </c>
      <c r="D51" s="187">
        <v>-2254.14009</v>
      </c>
      <c r="E51" s="181"/>
      <c r="F51" s="181">
        <f>SUM(D51-C51)</f>
        <v>-9.000000000014552E-05</v>
      </c>
    </row>
    <row r="52" spans="1:6" s="98" customFormat="1" ht="9" customHeight="1" hidden="1">
      <c r="A52" s="70">
        <v>3000000000</v>
      </c>
      <c r="B52" s="19" t="s">
        <v>45</v>
      </c>
      <c r="C52" s="222">
        <v>0</v>
      </c>
      <c r="D52" s="187">
        <v>0</v>
      </c>
      <c r="E52" s="181" t="e">
        <f t="shared" si="0"/>
        <v>#DIV/0!</v>
      </c>
      <c r="F52" s="181">
        <f t="shared" si="1"/>
        <v>0</v>
      </c>
    </row>
    <row r="53" spans="1:6" s="98" customFormat="1" ht="16.5" customHeight="1">
      <c r="A53" s="70"/>
      <c r="B53" s="10" t="s">
        <v>46</v>
      </c>
      <c r="C53" s="181">
        <f>SUM(C44,C45,C52)</f>
        <v>402846.16359999997</v>
      </c>
      <c r="D53" s="188">
        <f>D44+D45</f>
        <v>350171.65031</v>
      </c>
      <c r="E53" s="181">
        <f t="shared" si="0"/>
        <v>86.92440984933833</v>
      </c>
      <c r="F53" s="181">
        <f t="shared" si="1"/>
        <v>-52674.51328999997</v>
      </c>
    </row>
    <row r="54" spans="1:6" s="98" customFormat="1" ht="15.75">
      <c r="A54" s="70"/>
      <c r="B54" s="22" t="s">
        <v>47</v>
      </c>
      <c r="C54" s="181">
        <f>C115-C53</f>
        <v>16042.080000000016</v>
      </c>
      <c r="D54" s="181">
        <f>D115-D53</f>
        <v>-15725.86222000001</v>
      </c>
      <c r="E54" s="81"/>
      <c r="F54" s="81"/>
    </row>
    <row r="55" spans="1:6" ht="15.75">
      <c r="A55" s="75"/>
      <c r="B55" s="76"/>
      <c r="C55" s="223"/>
      <c r="D55" s="223"/>
      <c r="E55" s="224"/>
      <c r="F55" s="225"/>
    </row>
    <row r="56" spans="1:6" ht="63">
      <c r="A56" s="78" t="s">
        <v>0</v>
      </c>
      <c r="B56" s="78" t="s">
        <v>48</v>
      </c>
      <c r="C56" s="33" t="s">
        <v>2</v>
      </c>
      <c r="D56" s="6" t="s">
        <v>315</v>
      </c>
      <c r="E56" s="33" t="s">
        <v>3</v>
      </c>
      <c r="F56" s="34" t="s">
        <v>4</v>
      </c>
    </row>
    <row r="57" spans="1:6" ht="15.75">
      <c r="A57" s="165">
        <v>1</v>
      </c>
      <c r="B57" s="78">
        <v>2</v>
      </c>
      <c r="C57" s="166">
        <v>3</v>
      </c>
      <c r="D57" s="166">
        <v>4</v>
      </c>
      <c r="E57" s="166">
        <v>5</v>
      </c>
      <c r="F57" s="166">
        <v>6</v>
      </c>
    </row>
    <row r="58" spans="1:6" s="98" customFormat="1" ht="15.75">
      <c r="A58" s="80" t="s">
        <v>49</v>
      </c>
      <c r="B58" s="153" t="s">
        <v>50</v>
      </c>
      <c r="C58" s="173">
        <f>C59+C60+C61+C62+C63+C65+C64</f>
        <v>21111.925600000002</v>
      </c>
      <c r="D58" s="164">
        <f>D59+D60+D61+D62+D63+D65+D64</f>
        <v>18153.514</v>
      </c>
      <c r="E58" s="82">
        <f>SUM(D58/C58*100)</f>
        <v>85.98701200424843</v>
      </c>
      <c r="F58" s="82">
        <f>SUM(D58-C58)</f>
        <v>-2958.411600000003</v>
      </c>
    </row>
    <row r="59" spans="1:6" s="98" customFormat="1" ht="31.5">
      <c r="A59" s="83" t="s">
        <v>292</v>
      </c>
      <c r="B59" s="156" t="s">
        <v>293</v>
      </c>
      <c r="C59" s="174">
        <v>30</v>
      </c>
      <c r="D59" s="174">
        <v>1.32</v>
      </c>
      <c r="E59" s="85"/>
      <c r="F59" s="85"/>
    </row>
    <row r="60" spans="1:6" ht="15.75">
      <c r="A60" s="83" t="s">
        <v>51</v>
      </c>
      <c r="B60" s="84" t="s">
        <v>52</v>
      </c>
      <c r="C60" s="174">
        <v>14937.95</v>
      </c>
      <c r="D60" s="174">
        <v>12848.89378</v>
      </c>
      <c r="E60" s="85">
        <f aca="true" t="shared" si="2" ref="E60:E115">SUM(D60/C60*100)</f>
        <v>86.01510769550038</v>
      </c>
      <c r="F60" s="85">
        <f aca="true" t="shared" si="3" ref="F60:F115">SUM(D60-C60)</f>
        <v>-2089.0562200000004</v>
      </c>
    </row>
    <row r="61" spans="1:6" ht="16.5" customHeight="1">
      <c r="A61" s="83" t="s">
        <v>158</v>
      </c>
      <c r="B61" s="84" t="s">
        <v>282</v>
      </c>
      <c r="C61" s="174">
        <v>1.882</v>
      </c>
      <c r="D61" s="174">
        <v>0</v>
      </c>
      <c r="E61" s="85"/>
      <c r="F61" s="85">
        <f t="shared" si="3"/>
        <v>-1.882</v>
      </c>
    </row>
    <row r="62" spans="1:6" ht="31.5" customHeight="1">
      <c r="A62" s="83" t="s">
        <v>159</v>
      </c>
      <c r="B62" s="84" t="s">
        <v>160</v>
      </c>
      <c r="C62" s="174">
        <v>3445</v>
      </c>
      <c r="D62" s="174">
        <v>3055.63378</v>
      </c>
      <c r="E62" s="85">
        <f t="shared" si="2"/>
        <v>88.69764238026126</v>
      </c>
      <c r="F62" s="85">
        <f t="shared" si="3"/>
        <v>-389.3662199999999</v>
      </c>
    </row>
    <row r="63" spans="1:6" ht="16.5" customHeight="1">
      <c r="A63" s="83" t="s">
        <v>53</v>
      </c>
      <c r="B63" s="84" t="s">
        <v>54</v>
      </c>
      <c r="C63" s="174">
        <v>6</v>
      </c>
      <c r="D63" s="174">
        <v>0</v>
      </c>
      <c r="E63" s="85"/>
      <c r="F63" s="85">
        <f t="shared" si="3"/>
        <v>-6</v>
      </c>
    </row>
    <row r="64" spans="1:6" ht="15.75" customHeight="1">
      <c r="A64" s="83" t="s">
        <v>161</v>
      </c>
      <c r="B64" s="84" t="s">
        <v>286</v>
      </c>
      <c r="C64" s="175">
        <v>239</v>
      </c>
      <c r="D64" s="175">
        <v>0</v>
      </c>
      <c r="E64" s="85">
        <f t="shared" si="2"/>
        <v>0</v>
      </c>
      <c r="F64" s="85">
        <f t="shared" si="3"/>
        <v>-239</v>
      </c>
    </row>
    <row r="65" spans="1:6" ht="16.5" customHeight="1">
      <c r="A65" s="83" t="s">
        <v>281</v>
      </c>
      <c r="B65" s="84" t="s">
        <v>285</v>
      </c>
      <c r="C65" s="174">
        <v>2452.0936</v>
      </c>
      <c r="D65" s="174">
        <v>2247.66644</v>
      </c>
      <c r="E65" s="85">
        <f t="shared" si="2"/>
        <v>91.66315837209477</v>
      </c>
      <c r="F65" s="85">
        <f t="shared" si="3"/>
        <v>-204.42716000000019</v>
      </c>
    </row>
    <row r="66" spans="1:6" s="98" customFormat="1" ht="15.75">
      <c r="A66" s="86" t="s">
        <v>56</v>
      </c>
      <c r="B66" s="154" t="s">
        <v>57</v>
      </c>
      <c r="C66" s="173">
        <f>C67</f>
        <v>1467.6</v>
      </c>
      <c r="D66" s="173">
        <f>D67</f>
        <v>1467.6</v>
      </c>
      <c r="E66" s="82">
        <f t="shared" si="2"/>
        <v>100</v>
      </c>
      <c r="F66" s="82">
        <f t="shared" si="3"/>
        <v>0</v>
      </c>
    </row>
    <row r="67" spans="1:6" ht="15.75">
      <c r="A67" s="87" t="s">
        <v>58</v>
      </c>
      <c r="B67" s="17" t="s">
        <v>284</v>
      </c>
      <c r="C67" s="174">
        <v>1467.6</v>
      </c>
      <c r="D67" s="174">
        <v>1467.6</v>
      </c>
      <c r="E67" s="85">
        <f t="shared" si="2"/>
        <v>100</v>
      </c>
      <c r="F67" s="85">
        <f t="shared" si="3"/>
        <v>0</v>
      </c>
    </row>
    <row r="68" spans="1:6" s="98" customFormat="1" ht="15.75">
      <c r="A68" s="80" t="s">
        <v>60</v>
      </c>
      <c r="B68" s="153" t="s">
        <v>61</v>
      </c>
      <c r="C68" s="173">
        <f>SUM(C69:C71)</f>
        <v>1940.7</v>
      </c>
      <c r="D68" s="173">
        <f>SUM(D69:D71)</f>
        <v>1631.4625999999998</v>
      </c>
      <c r="E68" s="82">
        <f t="shared" si="2"/>
        <v>84.0656773329211</v>
      </c>
      <c r="F68" s="82">
        <f t="shared" si="3"/>
        <v>-309.2374000000002</v>
      </c>
    </row>
    <row r="69" spans="1:6" ht="15.75">
      <c r="A69" s="83" t="s">
        <v>62</v>
      </c>
      <c r="B69" s="84" t="s">
        <v>63</v>
      </c>
      <c r="C69" s="174">
        <v>500</v>
      </c>
      <c r="D69" s="174">
        <v>476.5061</v>
      </c>
      <c r="E69" s="85">
        <f t="shared" si="2"/>
        <v>95.30122</v>
      </c>
      <c r="F69" s="85">
        <f t="shared" si="3"/>
        <v>-23.493899999999996</v>
      </c>
    </row>
    <row r="70" spans="1:6" ht="15.75">
      <c r="A70" s="233" t="s">
        <v>310</v>
      </c>
      <c r="B70" s="84" t="s">
        <v>311</v>
      </c>
      <c r="C70" s="174">
        <v>788.9</v>
      </c>
      <c r="D70" s="174">
        <v>724.15559</v>
      </c>
      <c r="E70" s="85">
        <f t="shared" si="2"/>
        <v>91.79307770313095</v>
      </c>
      <c r="F70" s="85">
        <f t="shared" si="3"/>
        <v>-64.74441000000002</v>
      </c>
    </row>
    <row r="71" spans="1:6" ht="15.75">
      <c r="A71" s="157" t="s">
        <v>162</v>
      </c>
      <c r="B71" s="88" t="s">
        <v>163</v>
      </c>
      <c r="C71" s="174">
        <v>651.8</v>
      </c>
      <c r="D71" s="174">
        <v>430.80091</v>
      </c>
      <c r="E71" s="85">
        <f t="shared" si="2"/>
        <v>66.09403344584229</v>
      </c>
      <c r="F71" s="85">
        <f t="shared" si="3"/>
        <v>-220.99908999999997</v>
      </c>
    </row>
    <row r="72" spans="1:6" s="98" customFormat="1" ht="15.75">
      <c r="A72" s="80" t="s">
        <v>66</v>
      </c>
      <c r="B72" s="153" t="s">
        <v>67</v>
      </c>
      <c r="C72" s="176">
        <f>SUM(C73:C76)</f>
        <v>55230.916</v>
      </c>
      <c r="D72" s="176">
        <f>SUM(D73:D76)</f>
        <v>26803.264809999997</v>
      </c>
      <c r="E72" s="82">
        <f t="shared" si="2"/>
        <v>48.52945913480776</v>
      </c>
      <c r="F72" s="82">
        <f t="shared" si="3"/>
        <v>-28427.65119</v>
      </c>
    </row>
    <row r="73" spans="1:6" ht="15.75">
      <c r="A73" s="83" t="s">
        <v>164</v>
      </c>
      <c r="B73" s="84" t="s">
        <v>165</v>
      </c>
      <c r="C73" s="177">
        <v>693.15</v>
      </c>
      <c r="D73" s="174">
        <v>62.434</v>
      </c>
      <c r="E73" s="85">
        <f t="shared" si="2"/>
        <v>9.007285580321719</v>
      </c>
      <c r="F73" s="85">
        <f t="shared" si="3"/>
        <v>-630.716</v>
      </c>
    </row>
    <row r="74" spans="1:7" s="98" customFormat="1" ht="15.75">
      <c r="A74" s="83" t="s">
        <v>70</v>
      </c>
      <c r="B74" s="84" t="s">
        <v>71</v>
      </c>
      <c r="C74" s="177">
        <v>1882.95</v>
      </c>
      <c r="D74" s="174">
        <v>1882.95</v>
      </c>
      <c r="E74" s="85"/>
      <c r="F74" s="85">
        <f t="shared" si="3"/>
        <v>0</v>
      </c>
      <c r="G74" s="242"/>
    </row>
    <row r="75" spans="1:6" ht="15.75">
      <c r="A75" s="83" t="s">
        <v>68</v>
      </c>
      <c r="B75" s="84" t="s">
        <v>69</v>
      </c>
      <c r="C75" s="177">
        <v>37290.116</v>
      </c>
      <c r="D75" s="174">
        <v>24032.797</v>
      </c>
      <c r="E75" s="85">
        <f t="shared" si="2"/>
        <v>64.44816905369775</v>
      </c>
      <c r="F75" s="85">
        <f t="shared" si="3"/>
        <v>-13257.319000000003</v>
      </c>
    </row>
    <row r="76" spans="1:6" ht="15.75">
      <c r="A76" s="83" t="s">
        <v>72</v>
      </c>
      <c r="B76" s="84" t="s">
        <v>73</v>
      </c>
      <c r="C76" s="177">
        <v>15364.7</v>
      </c>
      <c r="D76" s="174">
        <v>825.08381</v>
      </c>
      <c r="E76" s="85">
        <f t="shared" si="2"/>
        <v>5.369996225113409</v>
      </c>
      <c r="F76" s="85">
        <f t="shared" si="3"/>
        <v>-14539.61619</v>
      </c>
    </row>
    <row r="77" spans="1:6" s="98" customFormat="1" ht="15.75">
      <c r="A77" s="80" t="s">
        <v>74</v>
      </c>
      <c r="B77" s="153" t="s">
        <v>75</v>
      </c>
      <c r="C77" s="173">
        <f>SUM(C78:C80)</f>
        <v>13867.768</v>
      </c>
      <c r="D77" s="173">
        <f>SUM(D78:D80)</f>
        <v>12593.966</v>
      </c>
      <c r="E77" s="82">
        <f t="shared" si="2"/>
        <v>90.81465741278626</v>
      </c>
      <c r="F77" s="82">
        <f t="shared" si="3"/>
        <v>-1273.8019999999997</v>
      </c>
    </row>
    <row r="78" spans="1:6" ht="15.75">
      <c r="A78" s="83" t="s">
        <v>76</v>
      </c>
      <c r="B78" s="89" t="s">
        <v>77</v>
      </c>
      <c r="C78" s="174">
        <v>10306.068</v>
      </c>
      <c r="D78" s="174">
        <v>10306.068</v>
      </c>
      <c r="E78" s="85">
        <f t="shared" si="2"/>
        <v>100</v>
      </c>
      <c r="F78" s="85">
        <f t="shared" si="3"/>
        <v>0</v>
      </c>
    </row>
    <row r="79" spans="1:6" ht="15.75">
      <c r="A79" s="83" t="s">
        <v>78</v>
      </c>
      <c r="B79" s="89" t="s">
        <v>79</v>
      </c>
      <c r="C79" s="174">
        <v>315</v>
      </c>
      <c r="D79" s="174">
        <v>0</v>
      </c>
      <c r="E79" s="85"/>
      <c r="F79" s="85">
        <f t="shared" si="3"/>
        <v>-315</v>
      </c>
    </row>
    <row r="80" spans="1:6" ht="15.75">
      <c r="A80" s="83" t="s">
        <v>80</v>
      </c>
      <c r="B80" s="84" t="s">
        <v>81</v>
      </c>
      <c r="C80" s="174">
        <v>3246.7</v>
      </c>
      <c r="D80" s="174">
        <v>2287.898</v>
      </c>
      <c r="E80" s="85">
        <f t="shared" si="2"/>
        <v>70.46841408199094</v>
      </c>
      <c r="F80" s="85">
        <f t="shared" si="3"/>
        <v>-958.8019999999997</v>
      </c>
    </row>
    <row r="81" spans="1:6" s="98" customFormat="1" ht="15.75">
      <c r="A81" s="80" t="s">
        <v>82</v>
      </c>
      <c r="B81" s="155" t="s">
        <v>83</v>
      </c>
      <c r="C81" s="176">
        <f>SUM(C82)</f>
        <v>60</v>
      </c>
      <c r="D81" s="176">
        <f>SUM(D82)</f>
        <v>58.1</v>
      </c>
      <c r="E81" s="82">
        <f t="shared" si="2"/>
        <v>96.83333333333334</v>
      </c>
      <c r="F81" s="82">
        <f t="shared" si="3"/>
        <v>-1.8999999999999986</v>
      </c>
    </row>
    <row r="82" spans="1:6" ht="31.5">
      <c r="A82" s="83" t="s">
        <v>84</v>
      </c>
      <c r="B82" s="89" t="s">
        <v>85</v>
      </c>
      <c r="C82" s="177">
        <v>60</v>
      </c>
      <c r="D82" s="174">
        <v>58.1</v>
      </c>
      <c r="E82" s="85">
        <f t="shared" si="2"/>
        <v>96.83333333333334</v>
      </c>
      <c r="F82" s="85">
        <f t="shared" si="3"/>
        <v>-1.8999999999999986</v>
      </c>
    </row>
    <row r="83" spans="1:6" s="98" customFormat="1" ht="15.75">
      <c r="A83" s="80" t="s">
        <v>86</v>
      </c>
      <c r="B83" s="155" t="s">
        <v>87</v>
      </c>
      <c r="C83" s="176">
        <f>SUM(C84:C87)</f>
        <v>229790.87000000002</v>
      </c>
      <c r="D83" s="176">
        <f>SUM(D84:D87)</f>
        <v>192697.78451</v>
      </c>
      <c r="E83" s="82">
        <f t="shared" si="2"/>
        <v>83.85789414087687</v>
      </c>
      <c r="F83" s="82">
        <f t="shared" si="3"/>
        <v>-37093.08549000003</v>
      </c>
    </row>
    <row r="84" spans="1:6" ht="15.75">
      <c r="A84" s="83" t="s">
        <v>88</v>
      </c>
      <c r="B84" s="89" t="s">
        <v>89</v>
      </c>
      <c r="C84" s="177">
        <v>50400.03</v>
      </c>
      <c r="D84" s="174">
        <v>42583.51561</v>
      </c>
      <c r="E84" s="85">
        <f t="shared" si="2"/>
        <v>84.49105210850072</v>
      </c>
      <c r="F84" s="85">
        <f t="shared" si="3"/>
        <v>-7816.514389999997</v>
      </c>
    </row>
    <row r="85" spans="1:6" ht="15.75">
      <c r="A85" s="83" t="s">
        <v>90</v>
      </c>
      <c r="B85" s="89" t="s">
        <v>91</v>
      </c>
      <c r="C85" s="177">
        <v>172356.64</v>
      </c>
      <c r="D85" s="174">
        <v>143419.52484</v>
      </c>
      <c r="E85" s="85">
        <f t="shared" si="2"/>
        <v>83.21090782461296</v>
      </c>
      <c r="F85" s="85">
        <f t="shared" si="3"/>
        <v>-28937.115160000016</v>
      </c>
    </row>
    <row r="86" spans="1:6" ht="15.75">
      <c r="A86" s="83" t="s">
        <v>92</v>
      </c>
      <c r="B86" s="89" t="s">
        <v>93</v>
      </c>
      <c r="C86" s="177">
        <v>3110</v>
      </c>
      <c r="D86" s="174">
        <v>3066.85098</v>
      </c>
      <c r="E86" s="85">
        <f t="shared" si="2"/>
        <v>98.61257170418007</v>
      </c>
      <c r="F86" s="85">
        <f t="shared" si="3"/>
        <v>-43.14901999999984</v>
      </c>
    </row>
    <row r="87" spans="1:6" ht="15.75">
      <c r="A87" s="83" t="s">
        <v>94</v>
      </c>
      <c r="B87" s="89" t="s">
        <v>95</v>
      </c>
      <c r="C87" s="177">
        <v>3924.2</v>
      </c>
      <c r="D87" s="174">
        <v>3627.89308</v>
      </c>
      <c r="E87" s="85">
        <f t="shared" si="2"/>
        <v>92.44924009989298</v>
      </c>
      <c r="F87" s="85">
        <f t="shared" si="3"/>
        <v>-296.30692</v>
      </c>
    </row>
    <row r="88" spans="1:6" s="98" customFormat="1" ht="15.75">
      <c r="A88" s="80" t="s">
        <v>96</v>
      </c>
      <c r="B88" s="153" t="s">
        <v>280</v>
      </c>
      <c r="C88" s="173">
        <f>C89</f>
        <v>4961.495</v>
      </c>
      <c r="D88" s="173">
        <f>SUM(D89)</f>
        <v>4161.35485</v>
      </c>
      <c r="E88" s="82">
        <f t="shared" si="2"/>
        <v>83.87300299607276</v>
      </c>
      <c r="F88" s="82">
        <f t="shared" si="3"/>
        <v>-800.1401500000002</v>
      </c>
    </row>
    <row r="89" spans="1:6" ht="15.75">
      <c r="A89" s="83" t="s">
        <v>98</v>
      </c>
      <c r="B89" s="84" t="s">
        <v>166</v>
      </c>
      <c r="C89" s="174">
        <v>4961.495</v>
      </c>
      <c r="D89" s="174">
        <v>4161.35485</v>
      </c>
      <c r="E89" s="85">
        <f t="shared" si="2"/>
        <v>83.87300299607276</v>
      </c>
      <c r="F89" s="85">
        <f t="shared" si="3"/>
        <v>-800.1401500000002</v>
      </c>
    </row>
    <row r="90" spans="1:6" s="98" customFormat="1" ht="15.75">
      <c r="A90" s="80" t="s">
        <v>100</v>
      </c>
      <c r="B90" s="153" t="s">
        <v>267</v>
      </c>
      <c r="C90" s="173">
        <f>SUM(C91:C95)</f>
        <v>32504.769999999997</v>
      </c>
      <c r="D90" s="173">
        <f>SUM(D91:D95)</f>
        <v>24576.52284</v>
      </c>
      <c r="E90" s="82">
        <f t="shared" si="2"/>
        <v>75.60897320608639</v>
      </c>
      <c r="F90" s="82">
        <f t="shared" si="3"/>
        <v>-7928.247159999995</v>
      </c>
    </row>
    <row r="91" spans="1:6" ht="15.75">
      <c r="A91" s="83" t="s">
        <v>102</v>
      </c>
      <c r="B91" s="84" t="s">
        <v>167</v>
      </c>
      <c r="C91" s="174">
        <v>20750.06095</v>
      </c>
      <c r="D91" s="174">
        <v>15584.83644</v>
      </c>
      <c r="E91" s="85">
        <f t="shared" si="2"/>
        <v>75.10742487722668</v>
      </c>
      <c r="F91" s="85">
        <f t="shared" si="3"/>
        <v>-5165.22451</v>
      </c>
    </row>
    <row r="92" spans="1:6" ht="15.75">
      <c r="A92" s="83" t="s">
        <v>104</v>
      </c>
      <c r="B92" s="84" t="s">
        <v>105</v>
      </c>
      <c r="C92" s="174">
        <v>6125.81305</v>
      </c>
      <c r="D92" s="174">
        <v>4489.94234</v>
      </c>
      <c r="E92" s="85">
        <f t="shared" si="2"/>
        <v>73.29545161356172</v>
      </c>
      <c r="F92" s="85">
        <f t="shared" si="3"/>
        <v>-1635.8707100000001</v>
      </c>
    </row>
    <row r="93" spans="1:6" ht="15" customHeight="1">
      <c r="A93" s="83" t="s">
        <v>106</v>
      </c>
      <c r="B93" s="84" t="s">
        <v>283</v>
      </c>
      <c r="C93" s="174">
        <v>169.584</v>
      </c>
      <c r="D93" s="174">
        <v>117.6675</v>
      </c>
      <c r="E93" s="85">
        <f t="shared" si="2"/>
        <v>69.38596801585055</v>
      </c>
      <c r="F93" s="85">
        <f t="shared" si="3"/>
        <v>-51.9165</v>
      </c>
    </row>
    <row r="94" spans="1:6" ht="15.75">
      <c r="A94" s="83" t="s">
        <v>108</v>
      </c>
      <c r="B94" s="90" t="s">
        <v>109</v>
      </c>
      <c r="C94" s="174">
        <v>5459.312</v>
      </c>
      <c r="D94" s="174">
        <v>4384.07656</v>
      </c>
      <c r="E94" s="85">
        <f t="shared" si="2"/>
        <v>80.30456145389749</v>
      </c>
      <c r="F94" s="85">
        <f t="shared" si="3"/>
        <v>-1075.2354399999995</v>
      </c>
    </row>
    <row r="95" spans="1:6" ht="15.75" hidden="1">
      <c r="A95" s="83" t="s">
        <v>110</v>
      </c>
      <c r="B95" s="84" t="s">
        <v>168</v>
      </c>
      <c r="C95" s="174"/>
      <c r="D95" s="174"/>
      <c r="E95" s="85"/>
      <c r="F95" s="85">
        <f t="shared" si="3"/>
        <v>0</v>
      </c>
    </row>
    <row r="96" spans="1:6" s="98" customFormat="1" ht="15.75">
      <c r="A96" s="91">
        <v>1000</v>
      </c>
      <c r="B96" s="153" t="s">
        <v>112</v>
      </c>
      <c r="C96" s="173">
        <f>SUM(C97:C100)</f>
        <v>17716.299</v>
      </c>
      <c r="D96" s="173">
        <f>SUM(D97:D100)</f>
        <v>14763.970500000001</v>
      </c>
      <c r="E96" s="82">
        <f t="shared" si="2"/>
        <v>83.33552340700506</v>
      </c>
      <c r="F96" s="82">
        <f t="shared" si="3"/>
        <v>-2952.328499999998</v>
      </c>
    </row>
    <row r="97" spans="1:6" ht="15.75">
      <c r="A97" s="79">
        <v>1001</v>
      </c>
      <c r="B97" s="93" t="s">
        <v>169</v>
      </c>
      <c r="C97" s="174">
        <v>147.3</v>
      </c>
      <c r="D97" s="174">
        <v>126.89949</v>
      </c>
      <c r="E97" s="85">
        <f t="shared" si="2"/>
        <v>86.15036659877799</v>
      </c>
      <c r="F97" s="85">
        <f t="shared" si="3"/>
        <v>-20.40051000000001</v>
      </c>
    </row>
    <row r="98" spans="1:6" ht="15.75">
      <c r="A98" s="79">
        <v>1003</v>
      </c>
      <c r="B98" s="93" t="s">
        <v>113</v>
      </c>
      <c r="C98" s="174">
        <v>15724.699</v>
      </c>
      <c r="D98" s="174">
        <v>13356.89549</v>
      </c>
      <c r="E98" s="85">
        <f t="shared" si="2"/>
        <v>84.94213777955305</v>
      </c>
      <c r="F98" s="85">
        <f t="shared" si="3"/>
        <v>-2367.8035099999997</v>
      </c>
    </row>
    <row r="99" spans="1:6" ht="15" customHeight="1">
      <c r="A99" s="79">
        <v>1004</v>
      </c>
      <c r="B99" s="93" t="s">
        <v>114</v>
      </c>
      <c r="C99" s="174">
        <v>1844.3</v>
      </c>
      <c r="D99" s="178">
        <v>1280.17552</v>
      </c>
      <c r="E99" s="85">
        <f t="shared" si="2"/>
        <v>69.41254242802147</v>
      </c>
      <c r="F99" s="85">
        <f t="shared" si="3"/>
        <v>-564.12448</v>
      </c>
    </row>
    <row r="100" spans="1:6" ht="15.75" hidden="1">
      <c r="A100" s="83" t="s">
        <v>115</v>
      </c>
      <c r="B100" s="84" t="s">
        <v>116</v>
      </c>
      <c r="C100" s="174">
        <v>0</v>
      </c>
      <c r="D100" s="174">
        <v>0</v>
      </c>
      <c r="E100" s="85"/>
      <c r="F100" s="85">
        <f t="shared" si="3"/>
        <v>0</v>
      </c>
    </row>
    <row r="101" spans="1:6" ht="15.75">
      <c r="A101" s="80" t="s">
        <v>117</v>
      </c>
      <c r="B101" s="153" t="s">
        <v>118</v>
      </c>
      <c r="C101" s="173">
        <f>C102+C103+C104+C105+C106</f>
        <v>5733.3</v>
      </c>
      <c r="D101" s="173">
        <f>D102+D103+D104+D105+D106</f>
        <v>5162.14148</v>
      </c>
      <c r="E101" s="85">
        <f t="shared" si="2"/>
        <v>90.03787487136553</v>
      </c>
      <c r="F101" s="81">
        <f>F102+F103+F104+F105+F106</f>
        <v>-571.1585199999997</v>
      </c>
    </row>
    <row r="102" spans="1:6" ht="15.75">
      <c r="A102" s="83" t="s">
        <v>119</v>
      </c>
      <c r="B102" s="84" t="s">
        <v>275</v>
      </c>
      <c r="C102" s="174">
        <v>150</v>
      </c>
      <c r="D102" s="174">
        <v>139.883</v>
      </c>
      <c r="E102" s="85">
        <f t="shared" si="2"/>
        <v>93.25533333333334</v>
      </c>
      <c r="F102" s="85">
        <f aca="true" t="shared" si="4" ref="F102:F109">SUM(D102-C102)</f>
        <v>-10.11699999999999</v>
      </c>
    </row>
    <row r="103" spans="1:6" ht="15.75">
      <c r="A103" s="83" t="s">
        <v>121</v>
      </c>
      <c r="B103" s="84" t="s">
        <v>122</v>
      </c>
      <c r="C103" s="174">
        <v>5583.3</v>
      </c>
      <c r="D103" s="174">
        <v>5022.25848</v>
      </c>
      <c r="E103" s="85">
        <f t="shared" si="2"/>
        <v>89.95143517274731</v>
      </c>
      <c r="F103" s="85">
        <f t="shared" si="4"/>
        <v>-561.0415199999998</v>
      </c>
    </row>
    <row r="104" spans="1:6" ht="15.75" hidden="1">
      <c r="A104" s="83" t="s">
        <v>123</v>
      </c>
      <c r="B104" s="84" t="s">
        <v>124</v>
      </c>
      <c r="C104" s="174"/>
      <c r="D104" s="174"/>
      <c r="E104" s="85" t="e">
        <f t="shared" si="2"/>
        <v>#DIV/0!</v>
      </c>
      <c r="F104" s="85"/>
    </row>
    <row r="105" spans="1:6" ht="31.5" hidden="1">
      <c r="A105" s="83" t="s">
        <v>125</v>
      </c>
      <c r="B105" s="84" t="s">
        <v>126</v>
      </c>
      <c r="C105" s="174"/>
      <c r="D105" s="174"/>
      <c r="E105" s="85" t="e">
        <f t="shared" si="2"/>
        <v>#DIV/0!</v>
      </c>
      <c r="F105" s="85"/>
    </row>
    <row r="106" spans="1:6" ht="16.5" customHeight="1" hidden="1">
      <c r="A106" s="83" t="s">
        <v>127</v>
      </c>
      <c r="B106" s="84" t="s">
        <v>274</v>
      </c>
      <c r="C106" s="174"/>
      <c r="D106" s="174"/>
      <c r="E106" s="85" t="e">
        <f t="shared" si="2"/>
        <v>#DIV/0!</v>
      </c>
      <c r="F106" s="85"/>
    </row>
    <row r="107" spans="1:6" ht="15.75">
      <c r="A107" s="83" t="s">
        <v>129</v>
      </c>
      <c r="B107" s="153" t="s">
        <v>130</v>
      </c>
      <c r="C107" s="173">
        <f>C108</f>
        <v>100</v>
      </c>
      <c r="D107" s="164">
        <f>D108</f>
        <v>69.2065</v>
      </c>
      <c r="E107" s="85">
        <f t="shared" si="2"/>
        <v>69.2065</v>
      </c>
      <c r="F107" s="85">
        <f t="shared" si="4"/>
        <v>-30.793499999999995</v>
      </c>
    </row>
    <row r="108" spans="1:6" ht="15.75">
      <c r="A108" s="83" t="s">
        <v>131</v>
      </c>
      <c r="B108" s="84" t="s">
        <v>132</v>
      </c>
      <c r="C108" s="174">
        <v>100</v>
      </c>
      <c r="D108" s="174">
        <v>69.2065</v>
      </c>
      <c r="E108" s="85">
        <f t="shared" si="2"/>
        <v>69.2065</v>
      </c>
      <c r="F108" s="85">
        <f t="shared" si="4"/>
        <v>-30.793499999999995</v>
      </c>
    </row>
    <row r="109" spans="1:6" ht="31.5" hidden="1">
      <c r="A109" s="80" t="s">
        <v>133</v>
      </c>
      <c r="B109" s="154" t="s">
        <v>134</v>
      </c>
      <c r="C109" s="179">
        <f>C110</f>
        <v>0</v>
      </c>
      <c r="D109" s="179">
        <f>D110</f>
        <v>0</v>
      </c>
      <c r="E109" s="85" t="e">
        <f t="shared" si="2"/>
        <v>#DIV/0!</v>
      </c>
      <c r="F109" s="85">
        <f t="shared" si="4"/>
        <v>0</v>
      </c>
    </row>
    <row r="110" spans="1:6" ht="31.5" hidden="1">
      <c r="A110" s="83" t="s">
        <v>135</v>
      </c>
      <c r="B110" s="17" t="s">
        <v>136</v>
      </c>
      <c r="C110" s="175">
        <v>0</v>
      </c>
      <c r="D110" s="175">
        <v>0</v>
      </c>
      <c r="E110" s="85"/>
      <c r="F110" s="85"/>
    </row>
    <row r="111" spans="1:6" s="98" customFormat="1" ht="15.75">
      <c r="A111" s="91">
        <v>1400</v>
      </c>
      <c r="B111" s="92" t="s">
        <v>137</v>
      </c>
      <c r="C111" s="176">
        <f>C112+C113+C114</f>
        <v>34402.6</v>
      </c>
      <c r="D111" s="176">
        <f>SUM(D112:D114)</f>
        <v>32306.899999999998</v>
      </c>
      <c r="E111" s="82">
        <f t="shared" si="2"/>
        <v>93.90830925569578</v>
      </c>
      <c r="F111" s="82">
        <f t="shared" si="3"/>
        <v>-2095.7000000000007</v>
      </c>
    </row>
    <row r="112" spans="1:6" ht="15.75">
      <c r="A112" s="79">
        <v>1401</v>
      </c>
      <c r="B112" s="93" t="s">
        <v>299</v>
      </c>
      <c r="C112" s="177">
        <v>29666.5</v>
      </c>
      <c r="D112" s="174">
        <v>28029.8</v>
      </c>
      <c r="E112" s="85">
        <f t="shared" si="2"/>
        <v>94.4830027134984</v>
      </c>
      <c r="F112" s="85">
        <f t="shared" si="3"/>
        <v>-1636.7000000000007</v>
      </c>
    </row>
    <row r="113" spans="1:6" ht="15" customHeight="1">
      <c r="A113" s="79">
        <v>1402</v>
      </c>
      <c r="B113" s="93" t="s">
        <v>301</v>
      </c>
      <c r="C113" s="177">
        <v>2876.1</v>
      </c>
      <c r="D113" s="174">
        <v>2417.1</v>
      </c>
      <c r="E113" s="85">
        <f t="shared" si="2"/>
        <v>84.0408887034526</v>
      </c>
      <c r="F113" s="85">
        <f t="shared" si="3"/>
        <v>-459</v>
      </c>
    </row>
    <row r="114" spans="1:6" ht="15.75">
      <c r="A114" s="79">
        <v>1403</v>
      </c>
      <c r="B114" s="93" t="s">
        <v>300</v>
      </c>
      <c r="C114" s="177">
        <v>1860</v>
      </c>
      <c r="D114" s="174">
        <v>1860</v>
      </c>
      <c r="E114" s="85"/>
      <c r="F114" s="85">
        <f t="shared" si="3"/>
        <v>0</v>
      </c>
    </row>
    <row r="115" spans="1:6" s="98" customFormat="1" ht="15.75">
      <c r="A115" s="91"/>
      <c r="B115" s="94" t="s">
        <v>139</v>
      </c>
      <c r="C115" s="164">
        <f>C58+C66+C68+C72+C77+C81+C83+C88+C90+C96+C101+C107+C109+C111</f>
        <v>418888.2436</v>
      </c>
      <c r="D115" s="176">
        <f>D58+D66+D68+D72+D77+D81+D83+D88+D90+D96+D101+D107+D109+D111</f>
        <v>334445.78809</v>
      </c>
      <c r="E115" s="82">
        <f t="shared" si="2"/>
        <v>79.84129256426809</v>
      </c>
      <c r="F115" s="82">
        <f t="shared" si="3"/>
        <v>-84442.45551</v>
      </c>
    </row>
    <row r="116" spans="3:4" ht="15.75">
      <c r="C116" s="199"/>
      <c r="D116" s="234"/>
    </row>
    <row r="117" spans="1:4" s="9" customFormat="1" ht="12.75">
      <c r="A117" s="66" t="s">
        <v>140</v>
      </c>
      <c r="B117" s="66"/>
      <c r="C117" s="200"/>
      <c r="D117" s="200"/>
    </row>
    <row r="118" spans="1:3" s="9" customFormat="1" ht="12.75">
      <c r="A118" s="67" t="s">
        <v>141</v>
      </c>
      <c r="B118" s="67"/>
      <c r="C118" s="9" t="s">
        <v>170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  <rowBreaks count="1" manualBreakCount="1">
    <brk id="5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06"/>
  <sheetViews>
    <sheetView view="pageBreakPreview" zoomScale="60" zoomScalePageLayoutView="0" workbookViewId="0" topLeftCell="A1">
      <selection activeCell="D41" sqref="D41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87" t="s">
        <v>331</v>
      </c>
      <c r="B1" s="287"/>
      <c r="C1" s="287"/>
      <c r="D1" s="287"/>
      <c r="E1" s="287"/>
      <c r="F1" s="287"/>
      <c r="G1" s="1"/>
    </row>
    <row r="2" spans="1:7" ht="18" customHeight="1">
      <c r="A2" s="287"/>
      <c r="B2" s="287"/>
      <c r="C2" s="287"/>
      <c r="D2" s="287"/>
      <c r="E2" s="287"/>
      <c r="F2" s="287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315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330</v>
      </c>
      <c r="D5" s="11">
        <f>SUM(D6,D8,D10,D13,D15)</f>
        <v>334.14991000000003</v>
      </c>
      <c r="E5" s="12">
        <f aca="true" t="shared" si="0" ref="E5:E35">D5/C5*100</f>
        <v>101.25754848484848</v>
      </c>
      <c r="F5" s="12">
        <f aca="true" t="shared" si="1" ref="F5:F36">D5-C5</f>
        <v>4.149910000000034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128.8</v>
      </c>
      <c r="D6" s="11">
        <f>SUM(D7)</f>
        <v>119.1601</v>
      </c>
      <c r="E6" s="12">
        <f t="shared" si="0"/>
        <v>92.5156055900621</v>
      </c>
      <c r="F6" s="12">
        <f t="shared" si="1"/>
        <v>-9.639900000000011</v>
      </c>
      <c r="G6" s="1"/>
    </row>
    <row r="7" spans="1:7" s="9" customFormat="1" ht="15.75">
      <c r="A7" s="13">
        <v>1010200001</v>
      </c>
      <c r="B7" s="14" t="s">
        <v>7</v>
      </c>
      <c r="C7" s="15">
        <v>128.8</v>
      </c>
      <c r="D7" s="15">
        <v>119.1601</v>
      </c>
      <c r="E7" s="12">
        <f t="shared" si="0"/>
        <v>92.5156055900621</v>
      </c>
      <c r="F7" s="12">
        <f t="shared" si="1"/>
        <v>-9.639900000000011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10</v>
      </c>
      <c r="D8" s="11">
        <f>SUM(D9)</f>
        <v>0.5196</v>
      </c>
      <c r="E8" s="12">
        <f t="shared" si="0"/>
        <v>5.195999999999999</v>
      </c>
      <c r="F8" s="12">
        <f t="shared" si="1"/>
        <v>-9.4804</v>
      </c>
      <c r="G8" s="1"/>
    </row>
    <row r="9" spans="1:7" s="9" customFormat="1" ht="15.75">
      <c r="A9" s="13">
        <v>1050300001</v>
      </c>
      <c r="B9" s="13" t="s">
        <v>9</v>
      </c>
      <c r="C9" s="12">
        <v>10</v>
      </c>
      <c r="D9" s="12">
        <v>0.5196</v>
      </c>
      <c r="E9" s="12">
        <f t="shared" si="0"/>
        <v>5.195999999999999</v>
      </c>
      <c r="F9" s="12">
        <f t="shared" si="1"/>
        <v>-9.4804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182.2</v>
      </c>
      <c r="D10" s="11">
        <f>SUM(D11:D12)</f>
        <v>193.61591</v>
      </c>
      <c r="E10" s="12">
        <f t="shared" si="0"/>
        <v>106.26559275521406</v>
      </c>
      <c r="F10" s="12">
        <f t="shared" si="1"/>
        <v>11.415910000000025</v>
      </c>
      <c r="G10" s="1"/>
    </row>
    <row r="11" spans="1:7" s="9" customFormat="1" ht="15.75">
      <c r="A11" s="13">
        <v>1060600000</v>
      </c>
      <c r="B11" s="13" t="s">
        <v>11</v>
      </c>
      <c r="C11" s="12">
        <v>174.2</v>
      </c>
      <c r="D11" s="12">
        <v>190.10996</v>
      </c>
      <c r="E11" s="12">
        <f t="shared" si="0"/>
        <v>109.13315729047073</v>
      </c>
      <c r="F11" s="12">
        <f t="shared" si="1"/>
        <v>15.909960000000012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8</v>
      </c>
      <c r="D12" s="18">
        <v>3.50595</v>
      </c>
      <c r="E12" s="12">
        <f t="shared" si="0"/>
        <v>43.824374999999996</v>
      </c>
      <c r="F12" s="12">
        <f t="shared" si="1"/>
        <v>-4.49405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9</v>
      </c>
      <c r="D15" s="11">
        <f>SUM(D16:D19)</f>
        <v>20.8543</v>
      </c>
      <c r="E15" s="12">
        <f t="shared" si="0"/>
        <v>231.7144444444444</v>
      </c>
      <c r="F15" s="12">
        <f t="shared" si="1"/>
        <v>11.854299999999999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0" customHeight="1">
      <c r="A17" s="13">
        <v>1080400001</v>
      </c>
      <c r="B17" s="14" t="s">
        <v>17</v>
      </c>
      <c r="C17" s="12">
        <v>9</v>
      </c>
      <c r="D17" s="12">
        <v>1.9</v>
      </c>
      <c r="E17" s="12">
        <f t="shared" si="0"/>
        <v>21.11111111111111</v>
      </c>
      <c r="F17" s="12">
        <f t="shared" si="1"/>
        <v>-7.1</v>
      </c>
      <c r="G17" s="1"/>
    </row>
    <row r="18" spans="1:7" s="9" customFormat="1" ht="18.75" customHeight="1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customHeight="1">
      <c r="A19" s="13">
        <v>1090000000</v>
      </c>
      <c r="B19" s="14" t="s">
        <v>19</v>
      </c>
      <c r="C19" s="12"/>
      <c r="D19" s="12">
        <v>18.9543</v>
      </c>
      <c r="E19" s="12"/>
      <c r="F19" s="12">
        <f t="shared" si="1"/>
        <v>18.9543</v>
      </c>
      <c r="G19" s="1"/>
    </row>
    <row r="20" spans="1:7" s="9" customFormat="1" ht="15.75">
      <c r="A20" s="10"/>
      <c r="B20" s="10" t="s">
        <v>20</v>
      </c>
      <c r="C20" s="11">
        <f>SUM(C21:C37)</f>
        <v>58</v>
      </c>
      <c r="D20" s="11">
        <f>SUM(D21:D36)</f>
        <v>11.48921</v>
      </c>
      <c r="E20" s="12">
        <f t="shared" si="0"/>
        <v>19.80898275862069</v>
      </c>
      <c r="F20" s="12">
        <f t="shared" si="1"/>
        <v>-46.51079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9</v>
      </c>
      <c r="D21" s="12">
        <v>9.42011</v>
      </c>
      <c r="E21" s="12">
        <f t="shared" si="0"/>
        <v>104.66788888888887</v>
      </c>
      <c r="F21" s="12">
        <f t="shared" si="1"/>
        <v>0.4201099999999993</v>
      </c>
      <c r="G21" s="1"/>
    </row>
    <row r="22" spans="1:7" s="9" customFormat="1" ht="15" customHeight="1">
      <c r="A22" s="13">
        <v>1110503505</v>
      </c>
      <c r="B22" s="13" t="s">
        <v>22</v>
      </c>
      <c r="C22" s="12">
        <v>18</v>
      </c>
      <c r="D22" s="12">
        <v>2.0691</v>
      </c>
      <c r="E22" s="12">
        <f t="shared" si="0"/>
        <v>11.495000000000001</v>
      </c>
      <c r="F22" s="12">
        <f t="shared" si="1"/>
        <v>-15.9309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5.7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4.25" customHeight="1">
      <c r="A25" s="13">
        <v>1110601410</v>
      </c>
      <c r="B25" s="14" t="s">
        <v>25</v>
      </c>
      <c r="C25" s="12">
        <v>30</v>
      </c>
      <c r="D25" s="12">
        <v>0</v>
      </c>
      <c r="E25" s="12">
        <f t="shared" si="0"/>
        <v>0</v>
      </c>
      <c r="F25" s="12">
        <f t="shared" si="1"/>
        <v>-30</v>
      </c>
      <c r="G25" s="1"/>
    </row>
    <row r="26" spans="1:7" s="9" customFormat="1" ht="13.5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5.75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5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4.2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4.2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2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0.75" customHeight="1">
      <c r="A34" s="13">
        <v>1130305010</v>
      </c>
      <c r="B34" s="14" t="s">
        <v>34</v>
      </c>
      <c r="C34" s="12">
        <v>1</v>
      </c>
      <c r="D34" s="12">
        <v>0</v>
      </c>
      <c r="E34" s="12">
        <f t="shared" si="0"/>
        <v>0</v>
      </c>
      <c r="F34" s="12">
        <f t="shared" si="1"/>
        <v>-1</v>
      </c>
      <c r="G34" s="1"/>
    </row>
    <row r="35" spans="1:7" s="9" customFormat="1" ht="1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6.5" customHeight="1">
      <c r="A36" s="13">
        <v>1170505005</v>
      </c>
      <c r="B36" s="13" t="s">
        <v>36</v>
      </c>
      <c r="C36" s="12">
        <v>0</v>
      </c>
      <c r="D36" s="12">
        <v>0</v>
      </c>
      <c r="E36" s="12"/>
      <c r="F36" s="12">
        <f t="shared" si="1"/>
        <v>0</v>
      </c>
      <c r="G36" s="1"/>
    </row>
    <row r="37" spans="1:7" s="9" customFormat="1" ht="16.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388</v>
      </c>
      <c r="D38" s="11">
        <f>SUM(D20,D5)</f>
        <v>345.63912000000005</v>
      </c>
      <c r="E38" s="12">
        <f aca="true" t="shared" si="2" ref="E38:E47">D38/C38*100</f>
        <v>89.08224742268042</v>
      </c>
      <c r="F38" s="12">
        <f aca="true" t="shared" si="3" ref="F38:F47">D38-C38</f>
        <v>-42.36087999999995</v>
      </c>
      <c r="G38" s="1"/>
    </row>
    <row r="39" spans="1:7" s="9" customFormat="1" ht="15.75">
      <c r="A39" s="10"/>
      <c r="B39" s="10" t="s">
        <v>39</v>
      </c>
      <c r="C39" s="11">
        <f>SUM(C40:C44)</f>
        <v>3366.492</v>
      </c>
      <c r="D39" s="11">
        <f>SUM(D40:D44)</f>
        <v>2984.788</v>
      </c>
      <c r="E39" s="12">
        <f t="shared" si="2"/>
        <v>88.66166917966832</v>
      </c>
      <c r="F39" s="12">
        <f t="shared" si="3"/>
        <v>-381.7040000000002</v>
      </c>
      <c r="G39" s="1"/>
    </row>
    <row r="40" spans="1:8" s="9" customFormat="1" ht="15.75">
      <c r="A40" s="13">
        <v>2020100000</v>
      </c>
      <c r="B40" s="13" t="s">
        <v>40</v>
      </c>
      <c r="C40" s="12">
        <v>881.5</v>
      </c>
      <c r="D40" s="12">
        <v>832.8</v>
      </c>
      <c r="E40" s="12">
        <f t="shared" si="2"/>
        <v>94.47532614861032</v>
      </c>
      <c r="F40" s="12">
        <f t="shared" si="3"/>
        <v>-48.700000000000045</v>
      </c>
      <c r="G40" s="1"/>
      <c r="H40" s="21"/>
    </row>
    <row r="41" spans="1:7" s="9" customFormat="1" ht="15.75">
      <c r="A41" s="13">
        <v>2020100310</v>
      </c>
      <c r="B41" s="13" t="s">
        <v>41</v>
      </c>
      <c r="C41" s="12">
        <v>718.2</v>
      </c>
      <c r="D41" s="12">
        <v>598.5</v>
      </c>
      <c r="E41" s="12">
        <f t="shared" si="2"/>
        <v>83.33333333333333</v>
      </c>
      <c r="F41" s="12">
        <f t="shared" si="3"/>
        <v>-119.70000000000005</v>
      </c>
      <c r="G41" s="1"/>
    </row>
    <row r="42" spans="1:7" s="9" customFormat="1" ht="15.75">
      <c r="A42" s="13">
        <v>2020200000</v>
      </c>
      <c r="B42" s="13" t="s">
        <v>42</v>
      </c>
      <c r="C42" s="12">
        <v>1712.153</v>
      </c>
      <c r="D42" s="12">
        <v>1498.863</v>
      </c>
      <c r="E42" s="12">
        <f t="shared" si="2"/>
        <v>87.54258527129292</v>
      </c>
      <c r="F42" s="12">
        <f t="shared" si="3"/>
        <v>-213.28999999999996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54.639</v>
      </c>
      <c r="D43" s="12">
        <v>54.625</v>
      </c>
      <c r="E43" s="12">
        <f t="shared" si="2"/>
        <v>99.97437727630447</v>
      </c>
      <c r="F43" s="12">
        <f t="shared" si="3"/>
        <v>-0.014000000000002899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>
        <v>0</v>
      </c>
      <c r="E44" s="12"/>
      <c r="F44" s="12"/>
      <c r="G44" s="1"/>
    </row>
    <row r="45" spans="1:7" s="9" customFormat="1" ht="31.5" customHeight="1" hidden="1">
      <c r="A45" s="10">
        <v>3000000000</v>
      </c>
      <c r="B45" s="19" t="s">
        <v>45</v>
      </c>
      <c r="C45" s="11">
        <v>0</v>
      </c>
      <c r="D45" s="11">
        <v>0</v>
      </c>
      <c r="E45" s="12"/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3754.492</v>
      </c>
      <c r="D46" s="11">
        <f>SUM(D39,D38)</f>
        <v>3330.4271200000003</v>
      </c>
      <c r="E46" s="12">
        <f t="shared" si="2"/>
        <v>88.70513294474992</v>
      </c>
      <c r="F46" s="12">
        <f t="shared" si="3"/>
        <v>-424.0648799999999</v>
      </c>
      <c r="G46" s="1"/>
    </row>
    <row r="47" spans="1:7" s="9" customFormat="1" ht="15.75">
      <c r="A47" s="10"/>
      <c r="B47" s="22" t="s">
        <v>47</v>
      </c>
      <c r="C47" s="11">
        <f>C103-C46</f>
        <v>50</v>
      </c>
      <c r="D47" s="11">
        <f>D103-D46</f>
        <v>-357.2203200000008</v>
      </c>
      <c r="E47" s="12">
        <f t="shared" si="2"/>
        <v>-714.4406400000016</v>
      </c>
      <c r="F47" s="12">
        <f t="shared" si="3"/>
        <v>-407.2203200000008</v>
      </c>
      <c r="G47" s="23"/>
    </row>
    <row r="48" spans="1:7" s="9" customFormat="1" ht="15" customHeight="1">
      <c r="A48" s="24"/>
      <c r="B48" s="25"/>
      <c r="C48" s="26"/>
      <c r="D48" s="180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315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646.04775</v>
      </c>
      <c r="D52" s="39">
        <f>SUM(D53:D55)</f>
        <v>470.83249</v>
      </c>
      <c r="E52" s="12">
        <f>D52/C52*100</f>
        <v>72.8788994311953</v>
      </c>
      <c r="F52" s="12">
        <f>D52-C52</f>
        <v>-175.21525999999994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616.149</v>
      </c>
      <c r="D53" s="18">
        <v>444.53249</v>
      </c>
      <c r="E53" s="12">
        <f>D53/C53*100</f>
        <v>72.14691413927476</v>
      </c>
      <c r="F53" s="12">
        <f>D53-C53</f>
        <v>-171.61651</v>
      </c>
      <c r="G53" s="31"/>
    </row>
    <row r="54" spans="1:7" s="9" customFormat="1" ht="15.75">
      <c r="A54" s="40" t="s">
        <v>53</v>
      </c>
      <c r="B54" s="17" t="s">
        <v>54</v>
      </c>
      <c r="C54" s="18">
        <v>26.3</v>
      </c>
      <c r="D54" s="18">
        <v>26.3</v>
      </c>
      <c r="E54" s="12"/>
      <c r="F54" s="12"/>
      <c r="G54" s="31"/>
    </row>
    <row r="55" spans="1:7" s="9" customFormat="1" ht="15.75">
      <c r="A55" s="40" t="s">
        <v>161</v>
      </c>
      <c r="B55" s="17" t="s">
        <v>55</v>
      </c>
      <c r="C55" s="18">
        <v>3.59875</v>
      </c>
      <c r="D55" s="18">
        <v>0</v>
      </c>
      <c r="E55" s="12"/>
      <c r="F55" s="12"/>
      <c r="G55" s="31"/>
    </row>
    <row r="56" spans="1:7" s="9" customFormat="1" ht="15.75">
      <c r="A56" s="37" t="s">
        <v>56</v>
      </c>
      <c r="B56" s="38" t="s">
        <v>57</v>
      </c>
      <c r="C56" s="39">
        <f>C57</f>
        <v>54.59</v>
      </c>
      <c r="D56" s="39">
        <f>D57</f>
        <v>33.53908</v>
      </c>
      <c r="E56" s="12">
        <f aca="true" t="shared" si="4" ref="E56:E63">D56/C56*100</f>
        <v>61.43813885326982</v>
      </c>
      <c r="F56" s="12">
        <f aca="true" t="shared" si="5" ref="F56:F103">D56-C56</f>
        <v>-21.050920000000005</v>
      </c>
      <c r="G56" s="31"/>
    </row>
    <row r="57" spans="1:6" s="9" customFormat="1" ht="15.75">
      <c r="A57" s="41" t="s">
        <v>58</v>
      </c>
      <c r="B57" s="17" t="s">
        <v>59</v>
      </c>
      <c r="C57" s="18">
        <v>54.59</v>
      </c>
      <c r="D57" s="18">
        <v>33.53908</v>
      </c>
      <c r="E57" s="12">
        <f t="shared" si="4"/>
        <v>61.43813885326982</v>
      </c>
      <c r="F57" s="12">
        <f t="shared" si="5"/>
        <v>-21.050920000000005</v>
      </c>
    </row>
    <row r="58" spans="1:7" s="46" customFormat="1" ht="15" customHeight="1">
      <c r="A58" s="42" t="s">
        <v>60</v>
      </c>
      <c r="B58" s="43" t="s">
        <v>61</v>
      </c>
      <c r="C58" s="44">
        <f>C60+C61</f>
        <v>16.90125</v>
      </c>
      <c r="D58" s="44">
        <f>D60+D61</f>
        <v>6.90125</v>
      </c>
      <c r="E58" s="12">
        <f t="shared" si="4"/>
        <v>40.83277864063309</v>
      </c>
      <c r="F58" s="12">
        <f t="shared" si="5"/>
        <v>-10</v>
      </c>
      <c r="G58" s="45"/>
    </row>
    <row r="59" spans="1:7" s="46" customFormat="1" ht="15.75" hidden="1">
      <c r="A59" s="47" t="s">
        <v>62</v>
      </c>
      <c r="B59" s="48" t="s">
        <v>63</v>
      </c>
      <c r="C59" s="49">
        <v>0</v>
      </c>
      <c r="D59" s="49">
        <v>0</v>
      </c>
      <c r="E59" s="12" t="e">
        <f t="shared" si="4"/>
        <v>#DIV/0!</v>
      </c>
      <c r="F59" s="12">
        <f t="shared" si="5"/>
        <v>0</v>
      </c>
      <c r="G59" s="45"/>
    </row>
    <row r="60" spans="1:7" s="46" customFormat="1" ht="15" customHeight="1">
      <c r="A60" s="47" t="s">
        <v>162</v>
      </c>
      <c r="B60" s="48" t="s">
        <v>272</v>
      </c>
      <c r="C60" s="49">
        <v>6.90125</v>
      </c>
      <c r="D60" s="49">
        <v>6.90125</v>
      </c>
      <c r="E60" s="12">
        <f t="shared" si="4"/>
        <v>100</v>
      </c>
      <c r="F60" s="12">
        <f t="shared" si="5"/>
        <v>0</v>
      </c>
      <c r="G60" s="45"/>
    </row>
    <row r="61" spans="1:7" s="46" customFormat="1" ht="16.5" customHeight="1">
      <c r="A61" s="47" t="s">
        <v>64</v>
      </c>
      <c r="B61" s="48" t="s">
        <v>65</v>
      </c>
      <c r="C61" s="49">
        <v>10</v>
      </c>
      <c r="D61" s="49">
        <v>0</v>
      </c>
      <c r="E61" s="12">
        <f t="shared" si="4"/>
        <v>0</v>
      </c>
      <c r="F61" s="12">
        <f t="shared" si="5"/>
        <v>-10</v>
      </c>
      <c r="G61" s="45"/>
    </row>
    <row r="62" spans="1:7" s="9" customFormat="1" ht="15" customHeight="1">
      <c r="A62" s="37" t="s">
        <v>66</v>
      </c>
      <c r="B62" s="38" t="s">
        <v>67</v>
      </c>
      <c r="C62" s="39">
        <f>C63+C64+C65</f>
        <v>67</v>
      </c>
      <c r="D62" s="39">
        <f>D63+D64+D65</f>
        <v>0</v>
      </c>
      <c r="E62" s="12">
        <f t="shared" si="4"/>
        <v>0</v>
      </c>
      <c r="F62" s="12">
        <f t="shared" si="5"/>
        <v>-67</v>
      </c>
      <c r="G62" s="31"/>
    </row>
    <row r="63" spans="1:7" s="9" customFormat="1" ht="18" customHeight="1" hidden="1">
      <c r="A63" s="40" t="s">
        <v>68</v>
      </c>
      <c r="B63" s="17" t="s">
        <v>69</v>
      </c>
      <c r="C63" s="18">
        <v>0</v>
      </c>
      <c r="D63" s="18">
        <v>0</v>
      </c>
      <c r="E63" s="12" t="e">
        <f t="shared" si="4"/>
        <v>#DIV/0!</v>
      </c>
      <c r="F63" s="12">
        <f t="shared" si="5"/>
        <v>0</v>
      </c>
      <c r="G63" s="31"/>
    </row>
    <row r="64" spans="1:7" s="9" customFormat="1" ht="18" customHeight="1" hidden="1">
      <c r="A64" s="40" t="s">
        <v>70</v>
      </c>
      <c r="B64" s="50" t="s">
        <v>71</v>
      </c>
      <c r="C64" s="18">
        <v>0</v>
      </c>
      <c r="D64" s="18">
        <v>0</v>
      </c>
      <c r="E64" s="12">
        <v>0</v>
      </c>
      <c r="F64" s="12">
        <f t="shared" si="5"/>
        <v>0</v>
      </c>
      <c r="G64" s="31"/>
    </row>
    <row r="65" spans="1:7" s="9" customFormat="1" ht="17.25" customHeight="1">
      <c r="A65" s="47" t="s">
        <v>72</v>
      </c>
      <c r="B65" s="48" t="s">
        <v>73</v>
      </c>
      <c r="C65" s="18">
        <v>67</v>
      </c>
      <c r="D65" s="18">
        <v>0</v>
      </c>
      <c r="E65" s="12">
        <v>0</v>
      </c>
      <c r="F65" s="12">
        <f t="shared" si="5"/>
        <v>-67</v>
      </c>
      <c r="G65" s="31"/>
    </row>
    <row r="66" spans="1:7" s="9" customFormat="1" ht="17.25" customHeight="1">
      <c r="A66" s="37" t="s">
        <v>74</v>
      </c>
      <c r="B66" s="38" t="s">
        <v>75</v>
      </c>
      <c r="C66" s="39">
        <f>C68+C69</f>
        <v>485.8</v>
      </c>
      <c r="D66" s="39">
        <f>D68+D69</f>
        <v>392.15212</v>
      </c>
      <c r="E66" s="12">
        <f>D66/C66*100</f>
        <v>80.72295594895019</v>
      </c>
      <c r="F66" s="12">
        <f t="shared" si="5"/>
        <v>-93.64787999999999</v>
      </c>
      <c r="G66" s="31"/>
    </row>
    <row r="67" spans="1:7" s="9" customFormat="1" ht="17.25" customHeight="1" hidden="1">
      <c r="A67" s="40" t="s">
        <v>76</v>
      </c>
      <c r="B67" s="17" t="s">
        <v>77</v>
      </c>
      <c r="C67" s="18">
        <v>0</v>
      </c>
      <c r="D67" s="18">
        <v>0</v>
      </c>
      <c r="E67" s="12"/>
      <c r="F67" s="12">
        <f t="shared" si="5"/>
        <v>0</v>
      </c>
      <c r="G67" s="31"/>
    </row>
    <row r="68" spans="1:7" s="52" customFormat="1" ht="17.25" customHeight="1" hidden="1">
      <c r="A68" s="40" t="s">
        <v>78</v>
      </c>
      <c r="B68" s="51" t="s">
        <v>79</v>
      </c>
      <c r="C68" s="18">
        <v>0</v>
      </c>
      <c r="D68" s="18">
        <v>0</v>
      </c>
      <c r="E68" s="12"/>
      <c r="F68" s="12">
        <f t="shared" si="5"/>
        <v>0</v>
      </c>
      <c r="G68" s="31"/>
    </row>
    <row r="69" spans="1:7" s="9" customFormat="1" ht="17.25" customHeight="1">
      <c r="A69" s="41" t="s">
        <v>80</v>
      </c>
      <c r="B69" s="17" t="s">
        <v>81</v>
      </c>
      <c r="C69" s="18">
        <v>485.8</v>
      </c>
      <c r="D69" s="18">
        <v>392.15212</v>
      </c>
      <c r="E69" s="12">
        <f>D69/C69*100</f>
        <v>80.72295594895019</v>
      </c>
      <c r="F69" s="12">
        <f t="shared" si="5"/>
        <v>-93.64787999999999</v>
      </c>
      <c r="G69" s="53"/>
    </row>
    <row r="70" spans="1:7" s="52" customFormat="1" ht="17.2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5"/>
        <v>0</v>
      </c>
      <c r="G70" s="31"/>
    </row>
    <row r="71" spans="1:7" s="9" customFormat="1" ht="30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5"/>
        <v>0</v>
      </c>
      <c r="G71" s="53"/>
    </row>
    <row r="72" spans="1:7" s="9" customFormat="1" ht="17.2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5"/>
        <v>0</v>
      </c>
      <c r="G72" s="31"/>
    </row>
    <row r="73" spans="1:7" s="9" customFormat="1" ht="17.25" customHeight="1" hidden="1">
      <c r="A73" s="40" t="s">
        <v>88</v>
      </c>
      <c r="B73" s="50" t="s">
        <v>89</v>
      </c>
      <c r="C73" s="18"/>
      <c r="D73" s="18"/>
      <c r="E73" s="12" t="e">
        <f aca="true" t="shared" si="6" ref="E73:E103">D73/C73*100</f>
        <v>#DIV/0!</v>
      </c>
      <c r="F73" s="12">
        <f t="shared" si="5"/>
        <v>0</v>
      </c>
      <c r="G73" s="31"/>
    </row>
    <row r="74" spans="1:7" s="9" customFormat="1" ht="17.25" customHeight="1" hidden="1">
      <c r="A74" s="40" t="s">
        <v>90</v>
      </c>
      <c r="B74" s="50" t="s">
        <v>91</v>
      </c>
      <c r="C74" s="18"/>
      <c r="D74" s="18"/>
      <c r="E74" s="12" t="e">
        <f t="shared" si="6"/>
        <v>#DIV/0!</v>
      </c>
      <c r="F74" s="12">
        <f t="shared" si="5"/>
        <v>0</v>
      </c>
      <c r="G74" s="31"/>
    </row>
    <row r="75" spans="1:7" s="9" customFormat="1" ht="17.25" customHeight="1" hidden="1">
      <c r="A75" s="40" t="s">
        <v>92</v>
      </c>
      <c r="B75" s="50" t="s">
        <v>93</v>
      </c>
      <c r="C75" s="18"/>
      <c r="D75" s="18"/>
      <c r="E75" s="12" t="e">
        <f t="shared" si="6"/>
        <v>#DIV/0!</v>
      </c>
      <c r="F75" s="12">
        <f t="shared" si="5"/>
        <v>0</v>
      </c>
      <c r="G75" s="31"/>
    </row>
    <row r="76" spans="1:7" s="9" customFormat="1" ht="17.25" customHeight="1" hidden="1">
      <c r="A76" s="40" t="s">
        <v>94</v>
      </c>
      <c r="B76" s="50" t="s">
        <v>95</v>
      </c>
      <c r="C76" s="18"/>
      <c r="D76" s="18"/>
      <c r="E76" s="12" t="e">
        <f t="shared" si="6"/>
        <v>#DIV/0!</v>
      </c>
      <c r="F76" s="12">
        <f t="shared" si="5"/>
        <v>0</v>
      </c>
      <c r="G76" s="31"/>
    </row>
    <row r="77" spans="1:7" s="9" customFormat="1" ht="15.75" customHeight="1">
      <c r="A77" s="37" t="s">
        <v>96</v>
      </c>
      <c r="B77" s="38" t="s">
        <v>97</v>
      </c>
      <c r="C77" s="39">
        <f>SUM(C78:C78)</f>
        <v>836.3</v>
      </c>
      <c r="D77" s="39">
        <f>SUM(D78:D78)</f>
        <v>596.22886</v>
      </c>
      <c r="E77" s="12">
        <f t="shared" si="6"/>
        <v>71.29365777830922</v>
      </c>
      <c r="F77" s="12">
        <f t="shared" si="5"/>
        <v>-240.0711399999999</v>
      </c>
      <c r="G77" s="31"/>
    </row>
    <row r="78" spans="1:7" s="9" customFormat="1" ht="15.75" customHeight="1">
      <c r="A78" s="40" t="s">
        <v>98</v>
      </c>
      <c r="B78" s="17" t="s">
        <v>99</v>
      </c>
      <c r="C78" s="18">
        <v>836.3</v>
      </c>
      <c r="D78" s="18">
        <v>596.22886</v>
      </c>
      <c r="E78" s="12">
        <f t="shared" si="6"/>
        <v>71.29365777830922</v>
      </c>
      <c r="F78" s="12">
        <f t="shared" si="5"/>
        <v>-240.0711399999999</v>
      </c>
      <c r="G78" s="31"/>
    </row>
    <row r="79" spans="1:7" s="9" customFormat="1" ht="17.25" customHeight="1" hidden="1">
      <c r="A79" s="37" t="s">
        <v>100</v>
      </c>
      <c r="B79" s="38" t="s">
        <v>101</v>
      </c>
      <c r="C79" s="39">
        <f>SUM(C80:C84)</f>
        <v>0</v>
      </c>
      <c r="D79" s="39">
        <f>SUM(D80:D84)</f>
        <v>0</v>
      </c>
      <c r="E79" s="12" t="e">
        <f t="shared" si="6"/>
        <v>#DIV/0!</v>
      </c>
      <c r="F79" s="12">
        <f t="shared" si="5"/>
        <v>0</v>
      </c>
      <c r="G79" s="31"/>
    </row>
    <row r="80" spans="1:7" s="9" customFormat="1" ht="17.25" customHeight="1" hidden="1">
      <c r="A80" s="40" t="s">
        <v>102</v>
      </c>
      <c r="B80" s="17" t="s">
        <v>103</v>
      </c>
      <c r="C80" s="18"/>
      <c r="D80" s="18"/>
      <c r="E80" s="12" t="e">
        <f t="shared" si="6"/>
        <v>#DIV/0!</v>
      </c>
      <c r="F80" s="12">
        <f t="shared" si="5"/>
        <v>0</v>
      </c>
      <c r="G80" s="31"/>
    </row>
    <row r="81" spans="1:7" s="9" customFormat="1" ht="17.25" customHeight="1" hidden="1">
      <c r="A81" s="40" t="s">
        <v>104</v>
      </c>
      <c r="B81" s="17" t="s">
        <v>105</v>
      </c>
      <c r="C81" s="18"/>
      <c r="D81" s="18"/>
      <c r="E81" s="12" t="e">
        <f t="shared" si="6"/>
        <v>#DIV/0!</v>
      </c>
      <c r="F81" s="12">
        <f t="shared" si="5"/>
        <v>0</v>
      </c>
      <c r="G81" s="31"/>
    </row>
    <row r="82" spans="1:7" s="9" customFormat="1" ht="17.25" customHeight="1" hidden="1">
      <c r="A82" s="41" t="s">
        <v>106</v>
      </c>
      <c r="B82" s="17" t="s">
        <v>107</v>
      </c>
      <c r="C82" s="18"/>
      <c r="D82" s="18"/>
      <c r="E82" s="12" t="e">
        <f t="shared" si="6"/>
        <v>#DIV/0!</v>
      </c>
      <c r="F82" s="12">
        <f t="shared" si="5"/>
        <v>0</v>
      </c>
      <c r="G82" s="31"/>
    </row>
    <row r="83" spans="1:7" s="52" customFormat="1" ht="17.25" customHeight="1" hidden="1">
      <c r="A83" s="55" t="s">
        <v>108</v>
      </c>
      <c r="B83" s="56" t="s">
        <v>109</v>
      </c>
      <c r="C83" s="18"/>
      <c r="D83" s="18"/>
      <c r="E83" s="12" t="e">
        <f t="shared" si="6"/>
        <v>#DIV/0!</v>
      </c>
      <c r="F83" s="12">
        <f t="shared" si="5"/>
        <v>0</v>
      </c>
      <c r="G83" s="31"/>
    </row>
    <row r="84" spans="1:7" s="9" customFormat="1" ht="15" customHeight="1" hidden="1">
      <c r="A84" s="41" t="s">
        <v>110</v>
      </c>
      <c r="B84" s="17" t="s">
        <v>111</v>
      </c>
      <c r="C84" s="18"/>
      <c r="D84" s="18"/>
      <c r="E84" s="12" t="e">
        <f t="shared" si="6"/>
        <v>#DIV/0!</v>
      </c>
      <c r="F84" s="12">
        <f t="shared" si="5"/>
        <v>0</v>
      </c>
      <c r="G84" s="31"/>
    </row>
    <row r="85" spans="1:7" s="9" customFormat="1" ht="15" customHeight="1">
      <c r="A85" s="57">
        <v>1000</v>
      </c>
      <c r="B85" s="58" t="s">
        <v>112</v>
      </c>
      <c r="C85" s="39">
        <f>SUM(C86:C88)</f>
        <v>1615.053</v>
      </c>
      <c r="D85" s="39">
        <f>SUM(D86:D88)</f>
        <v>1411.963</v>
      </c>
      <c r="E85" s="11">
        <f t="shared" si="6"/>
        <v>87.42518047395347</v>
      </c>
      <c r="F85" s="12">
        <f t="shared" si="5"/>
        <v>-203.09000000000015</v>
      </c>
      <c r="G85" s="31"/>
    </row>
    <row r="86" spans="1:7" s="9" customFormat="1" ht="14.25" customHeight="1">
      <c r="A86" s="59">
        <v>1003</v>
      </c>
      <c r="B86" s="60" t="s">
        <v>113</v>
      </c>
      <c r="C86" s="18">
        <v>1615.053</v>
      </c>
      <c r="D86" s="18">
        <v>1411.963</v>
      </c>
      <c r="E86" s="12">
        <f t="shared" si="6"/>
        <v>87.42518047395347</v>
      </c>
      <c r="F86" s="12">
        <f t="shared" si="5"/>
        <v>-203.09000000000015</v>
      </c>
      <c r="G86" s="31"/>
    </row>
    <row r="87" spans="1:7" s="9" customFormat="1" ht="15" customHeight="1" hidden="1">
      <c r="A87" s="59">
        <v>1004</v>
      </c>
      <c r="B87" s="60" t="s">
        <v>114</v>
      </c>
      <c r="C87" s="18"/>
      <c r="D87" s="18"/>
      <c r="E87" s="12"/>
      <c r="F87" s="12">
        <f t="shared" si="5"/>
        <v>0</v>
      </c>
      <c r="G87" s="31"/>
    </row>
    <row r="88" spans="1:7" s="9" customFormat="1" ht="18" customHeight="1" hidden="1">
      <c r="A88" s="41" t="s">
        <v>115</v>
      </c>
      <c r="B88" s="17" t="s">
        <v>116</v>
      </c>
      <c r="C88" s="18"/>
      <c r="D88" s="18"/>
      <c r="E88" s="12"/>
      <c r="F88" s="12">
        <f t="shared" si="5"/>
        <v>0</v>
      </c>
      <c r="G88" s="31"/>
    </row>
    <row r="89" spans="1:7" s="9" customFormat="1" ht="18" customHeight="1">
      <c r="A89" s="61" t="s">
        <v>117</v>
      </c>
      <c r="B89" s="38" t="s">
        <v>118</v>
      </c>
      <c r="C89" s="39">
        <f>C90+C91+C92+C93+C94</f>
        <v>6</v>
      </c>
      <c r="D89" s="39">
        <f>D90+D91+D92+D93+D94</f>
        <v>3.99</v>
      </c>
      <c r="E89" s="11">
        <f>D89/C89*100</f>
        <v>66.5</v>
      </c>
      <c r="F89" s="12">
        <f t="shared" si="5"/>
        <v>-2.01</v>
      </c>
      <c r="G89" s="31"/>
    </row>
    <row r="90" spans="1:7" s="9" customFormat="1" ht="14.25" customHeight="1">
      <c r="A90" s="41" t="s">
        <v>119</v>
      </c>
      <c r="B90" s="62" t="s">
        <v>120</v>
      </c>
      <c r="C90" s="18">
        <v>6</v>
      </c>
      <c r="D90" s="18">
        <v>3.99</v>
      </c>
      <c r="E90" s="11">
        <f aca="true" t="shared" si="7" ref="E90:E98">D90/C90*100</f>
        <v>66.5</v>
      </c>
      <c r="F90" s="12">
        <f>D90-C90</f>
        <v>-2.01</v>
      </c>
      <c r="G90" s="31"/>
    </row>
    <row r="91" spans="1:7" s="9" customFormat="1" ht="18" customHeight="1" hidden="1">
      <c r="A91" s="41" t="s">
        <v>121</v>
      </c>
      <c r="B91" s="17" t="s">
        <v>122</v>
      </c>
      <c r="C91" s="18"/>
      <c r="D91" s="18"/>
      <c r="E91" s="12" t="e">
        <f t="shared" si="7"/>
        <v>#DIV/0!</v>
      </c>
      <c r="F91" s="12">
        <f aca="true" t="shared" si="8" ref="F91:F102">D91-C91</f>
        <v>0</v>
      </c>
      <c r="G91" s="31"/>
    </row>
    <row r="92" spans="1:7" s="9" customFormat="1" ht="18" customHeight="1" hidden="1">
      <c r="A92" s="41" t="s">
        <v>123</v>
      </c>
      <c r="B92" s="17" t="s">
        <v>124</v>
      </c>
      <c r="C92" s="18"/>
      <c r="D92" s="18"/>
      <c r="E92" s="12" t="e">
        <f t="shared" si="7"/>
        <v>#DIV/0!</v>
      </c>
      <c r="F92" s="12">
        <f t="shared" si="8"/>
        <v>0</v>
      </c>
      <c r="G92" s="31"/>
    </row>
    <row r="93" spans="1:7" s="9" customFormat="1" ht="18" customHeight="1" hidden="1">
      <c r="A93" s="41" t="s">
        <v>125</v>
      </c>
      <c r="B93" s="17" t="s">
        <v>126</v>
      </c>
      <c r="C93" s="18"/>
      <c r="D93" s="18"/>
      <c r="E93" s="12" t="e">
        <f t="shared" si="7"/>
        <v>#DIV/0!</v>
      </c>
      <c r="F93" s="12">
        <f t="shared" si="8"/>
        <v>0</v>
      </c>
      <c r="G93" s="31"/>
    </row>
    <row r="94" spans="1:7" s="9" customFormat="1" ht="18" customHeight="1" hidden="1">
      <c r="A94" s="41" t="s">
        <v>127</v>
      </c>
      <c r="B94" s="17" t="s">
        <v>128</v>
      </c>
      <c r="C94" s="18"/>
      <c r="D94" s="18"/>
      <c r="E94" s="12" t="e">
        <f t="shared" si="7"/>
        <v>#DIV/0!</v>
      </c>
      <c r="F94" s="12">
        <f t="shared" si="8"/>
        <v>0</v>
      </c>
      <c r="G94" s="31"/>
    </row>
    <row r="95" spans="1:7" s="9" customFormat="1" ht="18" customHeight="1" hidden="1">
      <c r="A95" s="37" t="s">
        <v>129</v>
      </c>
      <c r="B95" s="38" t="s">
        <v>130</v>
      </c>
      <c r="C95" s="39"/>
      <c r="D95" s="39"/>
      <c r="E95" s="11" t="e">
        <f t="shared" si="7"/>
        <v>#DIV/0!</v>
      </c>
      <c r="F95" s="12">
        <f t="shared" si="8"/>
        <v>0</v>
      </c>
      <c r="G95" s="31"/>
    </row>
    <row r="96" spans="1:7" s="9" customFormat="1" ht="18" customHeight="1" hidden="1">
      <c r="A96" s="40" t="s">
        <v>131</v>
      </c>
      <c r="B96" s="17" t="s">
        <v>132</v>
      </c>
      <c r="C96" s="18"/>
      <c r="D96" s="18"/>
      <c r="E96" s="12" t="e">
        <f t="shared" si="7"/>
        <v>#DIV/0!</v>
      </c>
      <c r="F96" s="12">
        <f t="shared" si="8"/>
        <v>0</v>
      </c>
      <c r="G96" s="31"/>
    </row>
    <row r="97" spans="1:7" s="9" customFormat="1" ht="36" customHeight="1" hidden="1">
      <c r="A97" s="37" t="s">
        <v>133</v>
      </c>
      <c r="B97" s="38" t="s">
        <v>134</v>
      </c>
      <c r="C97" s="39">
        <f>C98</f>
        <v>0</v>
      </c>
      <c r="D97" s="39">
        <f>D98</f>
        <v>0</v>
      </c>
      <c r="E97" s="11" t="e">
        <f t="shared" si="7"/>
        <v>#DIV/0!</v>
      </c>
      <c r="F97" s="12">
        <f t="shared" si="8"/>
        <v>0</v>
      </c>
      <c r="G97" s="31"/>
    </row>
    <row r="98" spans="1:7" s="9" customFormat="1" ht="35.25" customHeight="1" hidden="1">
      <c r="A98" s="40" t="s">
        <v>135</v>
      </c>
      <c r="B98" s="17" t="s">
        <v>136</v>
      </c>
      <c r="C98" s="18">
        <v>0</v>
      </c>
      <c r="D98" s="18">
        <v>0</v>
      </c>
      <c r="E98" s="12" t="e">
        <f t="shared" si="7"/>
        <v>#DIV/0!</v>
      </c>
      <c r="F98" s="12">
        <f t="shared" si="8"/>
        <v>0</v>
      </c>
      <c r="G98" s="31"/>
    </row>
    <row r="99" spans="1:6" s="9" customFormat="1" ht="15" customHeight="1">
      <c r="A99" s="63">
        <v>1400</v>
      </c>
      <c r="B99" s="58" t="s">
        <v>137</v>
      </c>
      <c r="C99" s="39">
        <f>C100</f>
        <v>76.8</v>
      </c>
      <c r="D99" s="39">
        <f>D100</f>
        <v>57.6</v>
      </c>
      <c r="E99" s="11"/>
      <c r="F99" s="12">
        <f t="shared" si="8"/>
        <v>-19.199999999999996</v>
      </c>
    </row>
    <row r="100" spans="1:6" s="9" customFormat="1" ht="15" customHeight="1">
      <c r="A100" s="59">
        <v>1403</v>
      </c>
      <c r="B100" s="60" t="s">
        <v>291</v>
      </c>
      <c r="C100" s="18">
        <v>76.8</v>
      </c>
      <c r="D100" s="18">
        <v>57.6</v>
      </c>
      <c r="E100" s="11"/>
      <c r="F100" s="12"/>
    </row>
    <row r="101" spans="1:6" s="9" customFormat="1" ht="14.25" customHeight="1" hidden="1">
      <c r="A101" s="64"/>
      <c r="B101" s="60" t="s">
        <v>44</v>
      </c>
      <c r="C101" s="18"/>
      <c r="D101" s="18"/>
      <c r="E101" s="12" t="e">
        <f t="shared" si="6"/>
        <v>#DIV/0!</v>
      </c>
      <c r="F101" s="12">
        <f t="shared" si="8"/>
        <v>0</v>
      </c>
    </row>
    <row r="102" spans="1:6" s="9" customFormat="1" ht="15" customHeight="1" hidden="1">
      <c r="A102" s="64"/>
      <c r="B102" s="60" t="s">
        <v>138</v>
      </c>
      <c r="C102" s="18"/>
      <c r="D102" s="18"/>
      <c r="E102" s="12" t="e">
        <f t="shared" si="6"/>
        <v>#DIV/0!</v>
      </c>
      <c r="F102" s="12">
        <f t="shared" si="8"/>
        <v>0</v>
      </c>
    </row>
    <row r="103" spans="1:6" s="9" customFormat="1" ht="15.75">
      <c r="A103" s="64"/>
      <c r="B103" s="65" t="s">
        <v>139</v>
      </c>
      <c r="C103" s="39">
        <f>C52+C56+C58+C62+C66+C77+C85+C89+C99</f>
        <v>3804.492</v>
      </c>
      <c r="D103" s="39">
        <f>SUM(D52,D56,D58,D62,D66,D70,D72,D77,D79,D85,D89,D99)</f>
        <v>2973.2067999999995</v>
      </c>
      <c r="E103" s="12">
        <f t="shared" si="6"/>
        <v>78.1499027991122</v>
      </c>
      <c r="F103" s="12">
        <f t="shared" si="5"/>
        <v>-831.2852000000007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140</v>
      </c>
      <c r="B105" s="66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6"/>
  <sheetViews>
    <sheetView view="pageBreakPreview" zoomScale="60" zoomScaleNormal="70" zoomScalePageLayoutView="0" workbookViewId="0" topLeftCell="A43">
      <selection activeCell="C42" sqref="C42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87" t="s">
        <v>330</v>
      </c>
      <c r="B1" s="287"/>
      <c r="C1" s="287"/>
      <c r="D1" s="287"/>
      <c r="E1" s="287"/>
      <c r="F1" s="287"/>
      <c r="G1" s="1"/>
    </row>
    <row r="2" spans="1:7" ht="18" customHeight="1">
      <c r="A2" s="287"/>
      <c r="B2" s="287"/>
      <c r="C2" s="287"/>
      <c r="D2" s="287"/>
      <c r="E2" s="287"/>
      <c r="F2" s="287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315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1338.2</v>
      </c>
      <c r="D5" s="11">
        <f>SUM(D6,D8,D10,D13,D15)</f>
        <v>1302.03091</v>
      </c>
      <c r="E5" s="12">
        <f aca="true" t="shared" si="0" ref="E5:E35">D5/C5*100</f>
        <v>97.29718353011508</v>
      </c>
      <c r="F5" s="12">
        <f aca="true" t="shared" si="1" ref="F5:F36">D5-C5</f>
        <v>-36.1690900000001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956.6</v>
      </c>
      <c r="D6" s="11">
        <f>SUM(D7)</f>
        <v>879.67865</v>
      </c>
      <c r="E6" s="12">
        <f t="shared" si="0"/>
        <v>91.95888040978465</v>
      </c>
      <c r="F6" s="12">
        <f t="shared" si="1"/>
        <v>-76.92135000000007</v>
      </c>
      <c r="G6" s="1"/>
    </row>
    <row r="7" spans="1:7" s="9" customFormat="1" ht="15.75">
      <c r="A7" s="13">
        <v>1010200001</v>
      </c>
      <c r="B7" s="14" t="s">
        <v>7</v>
      </c>
      <c r="C7" s="15">
        <v>956.6</v>
      </c>
      <c r="D7" s="15">
        <v>879.67865</v>
      </c>
      <c r="E7" s="12">
        <f t="shared" si="0"/>
        <v>91.95888040978465</v>
      </c>
      <c r="F7" s="12">
        <f t="shared" si="1"/>
        <v>-76.92135000000007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14.5</v>
      </c>
      <c r="D8" s="11">
        <f>SUM(D9)</f>
        <v>18.47531</v>
      </c>
      <c r="E8" s="12">
        <f t="shared" si="0"/>
        <v>127.41593103448277</v>
      </c>
      <c r="F8" s="12">
        <f t="shared" si="1"/>
        <v>3.9753100000000003</v>
      </c>
      <c r="G8" s="1"/>
    </row>
    <row r="9" spans="1:7" s="9" customFormat="1" ht="15.75">
      <c r="A9" s="13">
        <v>1050300001</v>
      </c>
      <c r="B9" s="13" t="s">
        <v>9</v>
      </c>
      <c r="C9" s="12">
        <v>14.5</v>
      </c>
      <c r="D9" s="12">
        <v>18.47531</v>
      </c>
      <c r="E9" s="12">
        <f t="shared" si="0"/>
        <v>127.41593103448277</v>
      </c>
      <c r="F9" s="12">
        <f t="shared" si="1"/>
        <v>3.9753100000000003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334.6</v>
      </c>
      <c r="D10" s="11">
        <f>SUM(D11:D12)</f>
        <v>371.67695</v>
      </c>
      <c r="E10" s="12">
        <f t="shared" si="0"/>
        <v>111.080977286312</v>
      </c>
      <c r="F10" s="12">
        <f t="shared" si="1"/>
        <v>37.076949999999954</v>
      </c>
      <c r="G10" s="1"/>
    </row>
    <row r="11" spans="1:7" s="9" customFormat="1" ht="15.75">
      <c r="A11" s="13">
        <v>1060600000</v>
      </c>
      <c r="B11" s="13" t="s">
        <v>11</v>
      </c>
      <c r="C11" s="12">
        <v>299.8</v>
      </c>
      <c r="D11" s="12">
        <v>358.32648</v>
      </c>
      <c r="E11" s="12">
        <f t="shared" si="0"/>
        <v>119.521841227485</v>
      </c>
      <c r="F11" s="12">
        <f t="shared" si="1"/>
        <v>58.52647999999999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34.8</v>
      </c>
      <c r="D12" s="18">
        <v>13.35047</v>
      </c>
      <c r="E12" s="12">
        <f t="shared" si="0"/>
        <v>38.363419540229884</v>
      </c>
      <c r="F12" s="12">
        <f t="shared" si="1"/>
        <v>-21.449529999999996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32.5</v>
      </c>
      <c r="D15" s="11">
        <f>SUM(D16:D19)</f>
        <v>32.2</v>
      </c>
      <c r="E15" s="12">
        <f t="shared" si="0"/>
        <v>99.07692307692308</v>
      </c>
      <c r="F15" s="12">
        <f t="shared" si="1"/>
        <v>-0.29999999999999716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0" customHeight="1">
      <c r="A17" s="13">
        <v>1080400001</v>
      </c>
      <c r="B17" s="14" t="s">
        <v>17</v>
      </c>
      <c r="C17" s="12">
        <v>32.5</v>
      </c>
      <c r="D17" s="12">
        <v>32.2</v>
      </c>
      <c r="E17" s="12">
        <f t="shared" si="0"/>
        <v>99.07692307692308</v>
      </c>
      <c r="F17" s="12">
        <f t="shared" si="1"/>
        <v>-0.29999999999999716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319</v>
      </c>
      <c r="D20" s="11">
        <f>SUM(D21:D36)</f>
        <v>331.92177</v>
      </c>
      <c r="E20" s="12">
        <f t="shared" si="0"/>
        <v>104.05071159874608</v>
      </c>
      <c r="F20" s="12">
        <f t="shared" si="1"/>
        <v>12.92176999999998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157</v>
      </c>
      <c r="D21" s="12">
        <v>182.50848</v>
      </c>
      <c r="E21" s="12">
        <f t="shared" si="0"/>
        <v>116.24743949044584</v>
      </c>
      <c r="F21" s="12">
        <f t="shared" si="1"/>
        <v>25.50847999999999</v>
      </c>
      <c r="G21" s="1"/>
    </row>
    <row r="22" spans="1:7" s="9" customFormat="1" ht="15" customHeight="1">
      <c r="A22" s="13">
        <v>1110503505</v>
      </c>
      <c r="B22" s="13" t="s">
        <v>22</v>
      </c>
      <c r="C22" s="12">
        <v>60</v>
      </c>
      <c r="D22" s="12">
        <v>64.583</v>
      </c>
      <c r="E22" s="12"/>
      <c r="F22" s="12">
        <f t="shared" si="1"/>
        <v>4.582999999999998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5.7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5.75" customHeight="1">
      <c r="A25" s="13">
        <v>1140601410</v>
      </c>
      <c r="B25" s="14" t="s">
        <v>25</v>
      </c>
      <c r="C25" s="12">
        <v>100</v>
      </c>
      <c r="D25" s="12">
        <v>71.83029</v>
      </c>
      <c r="E25" s="12">
        <f t="shared" si="0"/>
        <v>71.83029</v>
      </c>
      <c r="F25" s="12">
        <f t="shared" si="1"/>
        <v>-28.169709999999995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8.7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9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28.5" customHeight="1">
      <c r="A34" s="13">
        <v>1130305010</v>
      </c>
      <c r="B34" s="14" t="s">
        <v>34</v>
      </c>
      <c r="C34" s="12">
        <v>2</v>
      </c>
      <c r="D34" s="12">
        <v>0</v>
      </c>
      <c r="E34" s="12">
        <f t="shared" si="0"/>
        <v>0</v>
      </c>
      <c r="F34" s="12">
        <f t="shared" si="1"/>
        <v>-2</v>
      </c>
      <c r="G34" s="1"/>
    </row>
    <row r="35" spans="1:7" s="9" customFormat="1" ht="28.5" customHeight="1">
      <c r="A35" s="13">
        <v>1169000000</v>
      </c>
      <c r="B35" s="14" t="s">
        <v>35</v>
      </c>
      <c r="C35" s="12"/>
      <c r="D35" s="12">
        <v>13</v>
      </c>
      <c r="E35" s="12" t="e">
        <f t="shared" si="0"/>
        <v>#DIV/0!</v>
      </c>
      <c r="F35" s="12">
        <f t="shared" si="1"/>
        <v>13</v>
      </c>
      <c r="G35" s="1"/>
    </row>
    <row r="36" spans="1:7" s="9" customFormat="1" ht="13.5" customHeight="1" hidden="1">
      <c r="A36" s="13">
        <v>1170505005</v>
      </c>
      <c r="B36" s="13" t="s">
        <v>36</v>
      </c>
      <c r="C36" s="12">
        <v>0</v>
      </c>
      <c r="D36" s="12">
        <v>0</v>
      </c>
      <c r="E36" s="12"/>
      <c r="F36" s="12">
        <f t="shared" si="1"/>
        <v>0</v>
      </c>
      <c r="G36" s="1"/>
    </row>
    <row r="37" spans="1:7" s="9" customFormat="1" ht="15.7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1657.2</v>
      </c>
      <c r="D38" s="11">
        <f>SUM(D20,D5)</f>
        <v>1633.9526799999999</v>
      </c>
      <c r="E38" s="12">
        <f aca="true" t="shared" si="2" ref="E38:E46">D38/C38*100</f>
        <v>98.59719285541877</v>
      </c>
      <c r="F38" s="12">
        <f aca="true" t="shared" si="3" ref="F38:F47">D38-C38</f>
        <v>-23.247320000000173</v>
      </c>
      <c r="G38" s="1"/>
    </row>
    <row r="39" spans="1:7" s="9" customFormat="1" ht="15.75">
      <c r="A39" s="10"/>
      <c r="B39" s="10" t="s">
        <v>39</v>
      </c>
      <c r="C39" s="11">
        <f>SUM(C40:C44)</f>
        <v>4005.4460000000004</v>
      </c>
      <c r="D39" s="11">
        <f>SUM(D40:D44)</f>
        <v>3738.273</v>
      </c>
      <c r="E39" s="12">
        <f t="shared" si="2"/>
        <v>93.32975653647559</v>
      </c>
      <c r="F39" s="12">
        <f t="shared" si="3"/>
        <v>-267.17300000000023</v>
      </c>
      <c r="G39" s="1"/>
    </row>
    <row r="40" spans="1:8" s="9" customFormat="1" ht="16.5" customHeight="1">
      <c r="A40" s="13">
        <v>2020100000</v>
      </c>
      <c r="B40" s="13" t="s">
        <v>40</v>
      </c>
      <c r="C40" s="12">
        <v>3124.8</v>
      </c>
      <c r="D40" s="12">
        <v>2950.05</v>
      </c>
      <c r="E40" s="12">
        <f t="shared" si="2"/>
        <v>94.4076420890937</v>
      </c>
      <c r="F40" s="12">
        <f t="shared" si="3"/>
        <v>-174.75</v>
      </c>
      <c r="G40" s="1"/>
      <c r="H40" s="21"/>
    </row>
    <row r="41" spans="1:7" s="9" customFormat="1" ht="15.75" customHeight="1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766.9</v>
      </c>
      <c r="D42" s="12">
        <v>674.526</v>
      </c>
      <c r="E42" s="12">
        <f t="shared" si="2"/>
        <v>87.95488329638805</v>
      </c>
      <c r="F42" s="12">
        <f t="shared" si="3"/>
        <v>-92.37400000000002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113.746</v>
      </c>
      <c r="D43" s="12">
        <v>113.697</v>
      </c>
      <c r="E43" s="12">
        <f t="shared" si="2"/>
        <v>99.95692156207691</v>
      </c>
      <c r="F43" s="12">
        <f t="shared" si="3"/>
        <v>-0.04899999999999238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5662.646000000001</v>
      </c>
      <c r="D46" s="11">
        <f>SUM(D39,D38)</f>
        <v>5372.22568</v>
      </c>
      <c r="E46" s="12">
        <f t="shared" si="2"/>
        <v>94.87129656347932</v>
      </c>
      <c r="F46" s="12">
        <f t="shared" si="3"/>
        <v>-290.4203200000011</v>
      </c>
      <c r="G46" s="1"/>
    </row>
    <row r="47" spans="1:7" s="9" customFormat="1" ht="15.75">
      <c r="A47" s="10"/>
      <c r="B47" s="22" t="s">
        <v>47</v>
      </c>
      <c r="C47" s="11">
        <f>C103-C46</f>
        <v>622.9440000000004</v>
      </c>
      <c r="D47" s="11">
        <f>D103-D46</f>
        <v>-132.17956999999933</v>
      </c>
      <c r="E47" s="12"/>
      <c r="F47" s="12">
        <f t="shared" si="3"/>
        <v>-755.1235699999997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315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1163.85875</v>
      </c>
      <c r="D52" s="39">
        <f>SUM(D53:D55)</f>
        <v>1051.46843</v>
      </c>
      <c r="E52" s="12">
        <f>D52/C52*100</f>
        <v>90.34330239816471</v>
      </c>
      <c r="F52" s="12">
        <f>D52-C52</f>
        <v>-112.3903200000002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1123.96</v>
      </c>
      <c r="D53" s="18">
        <v>1025.16843</v>
      </c>
      <c r="E53" s="12">
        <f>D53/C53*100</f>
        <v>91.21040161571585</v>
      </c>
      <c r="F53" s="12">
        <f>D53-C53</f>
        <v>-98.79157000000009</v>
      </c>
      <c r="G53" s="31"/>
    </row>
    <row r="54" spans="1:7" s="9" customFormat="1" ht="15.75">
      <c r="A54" s="40" t="s">
        <v>53</v>
      </c>
      <c r="B54" s="17" t="s">
        <v>54</v>
      </c>
      <c r="C54" s="18">
        <v>26.3</v>
      </c>
      <c r="D54" s="18">
        <v>26.3</v>
      </c>
      <c r="E54" s="12">
        <f>D54/C54*100</f>
        <v>100</v>
      </c>
      <c r="F54" s="12">
        <f>D54-C54</f>
        <v>0</v>
      </c>
      <c r="G54" s="31"/>
    </row>
    <row r="55" spans="1:7" s="9" customFormat="1" ht="15.75">
      <c r="A55" s="40" t="s">
        <v>161</v>
      </c>
      <c r="B55" s="17" t="s">
        <v>55</v>
      </c>
      <c r="C55" s="18">
        <v>13.59875</v>
      </c>
      <c r="D55" s="18">
        <v>0</v>
      </c>
      <c r="E55" s="12"/>
      <c r="F55" s="12"/>
      <c r="G55" s="31"/>
    </row>
    <row r="56" spans="1:7" s="9" customFormat="1" ht="15.75">
      <c r="A56" s="37" t="s">
        <v>56</v>
      </c>
      <c r="B56" s="38" t="s">
        <v>57</v>
      </c>
      <c r="C56" s="39">
        <f>C57</f>
        <v>113.57</v>
      </c>
      <c r="D56" s="39">
        <f>D57</f>
        <v>103.58348</v>
      </c>
      <c r="E56" s="12">
        <f>D56/C56*100</f>
        <v>91.20672712864312</v>
      </c>
      <c r="F56" s="12">
        <f aca="true" t="shared" si="4" ref="F56:F89">D56-C56</f>
        <v>-9.986519999999999</v>
      </c>
      <c r="G56" s="31"/>
    </row>
    <row r="57" spans="1:6" s="9" customFormat="1" ht="15.75">
      <c r="A57" s="41" t="s">
        <v>58</v>
      </c>
      <c r="B57" s="17" t="s">
        <v>59</v>
      </c>
      <c r="C57" s="18">
        <v>113.57</v>
      </c>
      <c r="D57" s="18">
        <v>103.58348</v>
      </c>
      <c r="E57" s="12">
        <f>D57/C57*100</f>
        <v>91.20672712864312</v>
      </c>
      <c r="F57" s="12">
        <f t="shared" si="4"/>
        <v>-9.986519999999999</v>
      </c>
    </row>
    <row r="58" spans="1:7" s="46" customFormat="1" ht="14.25" customHeight="1">
      <c r="A58" s="42" t="s">
        <v>60</v>
      </c>
      <c r="B58" s="43" t="s">
        <v>61</v>
      </c>
      <c r="C58" s="44">
        <f>C61+C60</f>
        <v>178.00125</v>
      </c>
      <c r="D58" s="44">
        <f>D61+D60</f>
        <v>153.3029</v>
      </c>
      <c r="E58" s="12">
        <f>D58/C58*100</f>
        <v>86.12461991137702</v>
      </c>
      <c r="F58" s="12">
        <f t="shared" si="4"/>
        <v>-24.698350000000005</v>
      </c>
      <c r="G58" s="45"/>
    </row>
    <row r="59" spans="1:7" s="46" customFormat="1" ht="0.75" customHeight="1" hidden="1">
      <c r="A59" s="47" t="s">
        <v>62</v>
      </c>
      <c r="B59" s="48" t="s">
        <v>63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14.25" customHeight="1">
      <c r="A60" s="47" t="s">
        <v>162</v>
      </c>
      <c r="B60" s="48" t="s">
        <v>272</v>
      </c>
      <c r="C60" s="49">
        <v>1.40125</v>
      </c>
      <c r="D60" s="49">
        <v>1.40125</v>
      </c>
      <c r="E60" s="12"/>
      <c r="F60" s="12">
        <f t="shared" si="4"/>
        <v>0</v>
      </c>
      <c r="G60" s="45"/>
    </row>
    <row r="61" spans="1:7" s="46" customFormat="1" ht="17.25" customHeight="1">
      <c r="A61" s="47" t="s">
        <v>64</v>
      </c>
      <c r="B61" s="48" t="s">
        <v>65</v>
      </c>
      <c r="C61" s="49">
        <v>176.6</v>
      </c>
      <c r="D61" s="49">
        <v>151.90165</v>
      </c>
      <c r="E61" s="12">
        <f aca="true" t="shared" si="5" ref="E61:E66">D61/C61*100</f>
        <v>86.01452434881087</v>
      </c>
      <c r="F61" s="12">
        <f t="shared" si="4"/>
        <v>-24.698350000000005</v>
      </c>
      <c r="G61" s="45"/>
    </row>
    <row r="62" spans="1:7" s="9" customFormat="1" ht="17.25" customHeight="1">
      <c r="A62" s="37" t="s">
        <v>66</v>
      </c>
      <c r="B62" s="38" t="s">
        <v>67</v>
      </c>
      <c r="C62" s="39">
        <f>C63+C64+C65</f>
        <v>418.516</v>
      </c>
      <c r="D62" s="39">
        <f>D63+D64+D65</f>
        <v>258.418</v>
      </c>
      <c r="E62" s="12">
        <f t="shared" si="5"/>
        <v>61.74626537575624</v>
      </c>
      <c r="F62" s="12">
        <f t="shared" si="4"/>
        <v>-160.098</v>
      </c>
      <c r="G62" s="31"/>
    </row>
    <row r="63" spans="1:7" s="9" customFormat="1" ht="17.25" customHeight="1" hidden="1">
      <c r="A63" s="40" t="s">
        <v>68</v>
      </c>
      <c r="B63" s="17" t="s">
        <v>69</v>
      </c>
      <c r="C63" s="18"/>
      <c r="D63" s="18"/>
      <c r="E63" s="12" t="e">
        <f t="shared" si="5"/>
        <v>#DIV/0!</v>
      </c>
      <c r="F63" s="12">
        <f t="shared" si="4"/>
        <v>0</v>
      </c>
      <c r="G63" s="31"/>
    </row>
    <row r="64" spans="1:7" s="9" customFormat="1" ht="17.25" customHeight="1">
      <c r="A64" s="40" t="s">
        <v>70</v>
      </c>
      <c r="B64" s="50" t="s">
        <v>71</v>
      </c>
      <c r="C64" s="18">
        <v>358.516</v>
      </c>
      <c r="D64" s="18">
        <v>248.543</v>
      </c>
      <c r="E64" s="12">
        <f t="shared" si="5"/>
        <v>69.32549732787379</v>
      </c>
      <c r="F64" s="12">
        <f t="shared" si="4"/>
        <v>-109.97300000000001</v>
      </c>
      <c r="G64" s="31"/>
    </row>
    <row r="65" spans="1:7" s="9" customFormat="1" ht="17.25" customHeight="1">
      <c r="A65" s="47" t="s">
        <v>72</v>
      </c>
      <c r="B65" s="48" t="s">
        <v>73</v>
      </c>
      <c r="C65" s="18">
        <v>60</v>
      </c>
      <c r="D65" s="18">
        <v>9.875</v>
      </c>
      <c r="E65" s="12">
        <f t="shared" si="5"/>
        <v>16.458333333333332</v>
      </c>
      <c r="F65" s="12">
        <f t="shared" si="4"/>
        <v>-50.125</v>
      </c>
      <c r="G65" s="31"/>
    </row>
    <row r="66" spans="1:7" s="9" customFormat="1" ht="17.25" customHeight="1">
      <c r="A66" s="37" t="s">
        <v>74</v>
      </c>
      <c r="B66" s="38" t="s">
        <v>75</v>
      </c>
      <c r="C66" s="39">
        <f>C67+C69</f>
        <v>1311.676</v>
      </c>
      <c r="D66" s="39">
        <f>D68+D69</f>
        <v>986.70688</v>
      </c>
      <c r="E66" s="12">
        <f t="shared" si="5"/>
        <v>75.22489395246997</v>
      </c>
      <c r="F66" s="12">
        <f t="shared" si="4"/>
        <v>-324.96912</v>
      </c>
      <c r="G66" s="31"/>
    </row>
    <row r="67" spans="1:7" s="9" customFormat="1" ht="14.25" customHeight="1">
      <c r="A67" s="40" t="s">
        <v>76</v>
      </c>
      <c r="B67" s="17" t="s">
        <v>77</v>
      </c>
      <c r="C67" s="18">
        <v>0</v>
      </c>
      <c r="D67" s="18">
        <v>0</v>
      </c>
      <c r="E67" s="12"/>
      <c r="F67" s="12">
        <f t="shared" si="4"/>
        <v>0</v>
      </c>
      <c r="G67" s="31"/>
    </row>
    <row r="68" spans="1:7" s="52" customFormat="1" ht="15" customHeight="1" hidden="1">
      <c r="A68" s="40" t="s">
        <v>78</v>
      </c>
      <c r="B68" s="51" t="s">
        <v>79</v>
      </c>
      <c r="C68" s="18"/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80</v>
      </c>
      <c r="B69" s="17" t="s">
        <v>81</v>
      </c>
      <c r="C69" s="18">
        <v>1311.676</v>
      </c>
      <c r="D69" s="18">
        <v>986.70688</v>
      </c>
      <c r="E69" s="12">
        <f>D69/C69*100</f>
        <v>75.22489395246997</v>
      </c>
      <c r="F69" s="12">
        <f t="shared" si="4"/>
        <v>-324.96912</v>
      </c>
      <c r="G69" s="53"/>
    </row>
    <row r="70" spans="1:7" s="52" customFormat="1" ht="17.2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32.25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88</v>
      </c>
      <c r="B73" s="50" t="s">
        <v>89</v>
      </c>
      <c r="C73" s="18"/>
      <c r="D73" s="18"/>
      <c r="E73" s="12" t="e">
        <f aca="true" t="shared" si="6" ref="E73:E86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90</v>
      </c>
      <c r="B74" s="50" t="s">
        <v>91</v>
      </c>
      <c r="C74" s="18"/>
      <c r="D74" s="18"/>
      <c r="E74" s="12" t="e">
        <f t="shared" si="6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92</v>
      </c>
      <c r="B75" s="50" t="s">
        <v>93</v>
      </c>
      <c r="C75" s="18"/>
      <c r="D75" s="18"/>
      <c r="E75" s="12" t="e">
        <f t="shared" si="6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94</v>
      </c>
      <c r="B76" s="50" t="s">
        <v>95</v>
      </c>
      <c r="C76" s="18"/>
      <c r="D76" s="18"/>
      <c r="E76" s="12" t="e">
        <f t="shared" si="6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96</v>
      </c>
      <c r="B77" s="38" t="s">
        <v>97</v>
      </c>
      <c r="C77" s="39">
        <f>SUM(C78:C78)</f>
        <v>2199.524</v>
      </c>
      <c r="D77" s="39">
        <f>SUM(D78:D78)</f>
        <v>1786.12242</v>
      </c>
      <c r="E77" s="12">
        <f t="shared" si="6"/>
        <v>81.20495252609201</v>
      </c>
      <c r="F77" s="12">
        <f t="shared" si="4"/>
        <v>-413.40157999999997</v>
      </c>
      <c r="G77" s="31"/>
    </row>
    <row r="78" spans="1:7" s="9" customFormat="1" ht="14.25" customHeight="1">
      <c r="A78" s="40" t="s">
        <v>98</v>
      </c>
      <c r="B78" s="17" t="s">
        <v>99</v>
      </c>
      <c r="C78" s="18">
        <v>2199.524</v>
      </c>
      <c r="D78" s="18">
        <v>1786.12242</v>
      </c>
      <c r="E78" s="12">
        <f t="shared" si="6"/>
        <v>81.20495252609201</v>
      </c>
      <c r="F78" s="12">
        <f>D78-C78</f>
        <v>-413.40157999999997</v>
      </c>
      <c r="G78" s="31"/>
    </row>
    <row r="79" spans="1:7" s="9" customFormat="1" ht="17.25" customHeight="1" hidden="1">
      <c r="A79" s="37" t="s">
        <v>100</v>
      </c>
      <c r="B79" s="38" t="s">
        <v>264</v>
      </c>
      <c r="C79" s="39">
        <f>SUM(C80:C84)</f>
        <v>0</v>
      </c>
      <c r="D79" s="39">
        <f>SUM(D80:D84)</f>
        <v>0</v>
      </c>
      <c r="E79" s="12" t="e">
        <f t="shared" si="6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102</v>
      </c>
      <c r="B80" s="17" t="s">
        <v>103</v>
      </c>
      <c r="C80" s="18"/>
      <c r="D80" s="18"/>
      <c r="E80" s="12" t="e">
        <f t="shared" si="6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104</v>
      </c>
      <c r="B81" s="17" t="s">
        <v>105</v>
      </c>
      <c r="C81" s="18"/>
      <c r="D81" s="18"/>
      <c r="E81" s="12" t="e">
        <f t="shared" si="6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106</v>
      </c>
      <c r="B82" s="17" t="s">
        <v>107</v>
      </c>
      <c r="C82" s="18"/>
      <c r="D82" s="18"/>
      <c r="E82" s="12" t="e">
        <f t="shared" si="6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108</v>
      </c>
      <c r="B83" s="56" t="s">
        <v>109</v>
      </c>
      <c r="C83" s="18"/>
      <c r="D83" s="18"/>
      <c r="E83" s="12" t="e">
        <f t="shared" si="6"/>
        <v>#DIV/0!</v>
      </c>
      <c r="F83" s="12">
        <f t="shared" si="4"/>
        <v>0</v>
      </c>
      <c r="G83" s="31"/>
    </row>
    <row r="84" spans="1:7" s="9" customFormat="1" ht="3" customHeight="1" hidden="1">
      <c r="A84" s="41" t="s">
        <v>110</v>
      </c>
      <c r="B84" s="17" t="s">
        <v>111</v>
      </c>
      <c r="C84" s="18"/>
      <c r="D84" s="18"/>
      <c r="E84" s="12" t="e">
        <f t="shared" si="6"/>
        <v>#DIV/0!</v>
      </c>
      <c r="F84" s="12">
        <f t="shared" si="4"/>
        <v>0</v>
      </c>
      <c r="G84" s="31"/>
    </row>
    <row r="85" spans="1:7" s="9" customFormat="1" ht="18" customHeight="1">
      <c r="A85" s="57">
        <v>1000</v>
      </c>
      <c r="B85" s="58" t="s">
        <v>112</v>
      </c>
      <c r="C85" s="39">
        <f>SUM(C86:C88)</f>
        <v>415.6</v>
      </c>
      <c r="D85" s="39">
        <f>SUM(D86:D88)</f>
        <v>415.6</v>
      </c>
      <c r="E85" s="11">
        <f t="shared" si="6"/>
        <v>100</v>
      </c>
      <c r="F85" s="12">
        <f t="shared" si="4"/>
        <v>0</v>
      </c>
      <c r="G85" s="31"/>
    </row>
    <row r="86" spans="1:7" s="9" customFormat="1" ht="16.5" customHeight="1">
      <c r="A86" s="59">
        <v>1003</v>
      </c>
      <c r="B86" s="60" t="s">
        <v>113</v>
      </c>
      <c r="C86" s="18">
        <v>415.6</v>
      </c>
      <c r="D86" s="18">
        <v>415.6</v>
      </c>
      <c r="E86" s="12">
        <f t="shared" si="6"/>
        <v>100</v>
      </c>
      <c r="F86" s="12">
        <f t="shared" si="4"/>
        <v>0</v>
      </c>
      <c r="G86" s="31"/>
    </row>
    <row r="87" spans="1:7" s="9" customFormat="1" ht="15.75" customHeight="1" hidden="1">
      <c r="A87" s="59">
        <v>1004</v>
      </c>
      <c r="B87" s="60" t="s">
        <v>114</v>
      </c>
      <c r="C87" s="18"/>
      <c r="D87" s="18"/>
      <c r="E87" s="12"/>
      <c r="F87" s="12">
        <f t="shared" si="4"/>
        <v>0</v>
      </c>
      <c r="G87" s="31"/>
    </row>
    <row r="88" spans="1:7" s="9" customFormat="1" ht="15" customHeight="1" hidden="1">
      <c r="A88" s="41" t="s">
        <v>115</v>
      </c>
      <c r="B88" s="17" t="s">
        <v>116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117</v>
      </c>
      <c r="B89" s="38" t="s">
        <v>118</v>
      </c>
      <c r="C89" s="39">
        <f>C90+C91+C92+C93+C94</f>
        <v>19</v>
      </c>
      <c r="D89" s="39">
        <f>D90+D91+D92+D93+D94</f>
        <v>19</v>
      </c>
      <c r="E89" s="11">
        <f>D89/C89*100</f>
        <v>100</v>
      </c>
      <c r="F89" s="12">
        <f t="shared" si="4"/>
        <v>0</v>
      </c>
      <c r="G89" s="31"/>
    </row>
    <row r="90" spans="1:7" s="9" customFormat="1" ht="15.75" customHeight="1">
      <c r="A90" s="41" t="s">
        <v>119</v>
      </c>
      <c r="B90" s="62" t="s">
        <v>120</v>
      </c>
      <c r="C90" s="18">
        <v>19</v>
      </c>
      <c r="D90" s="18">
        <v>19</v>
      </c>
      <c r="E90" s="11">
        <f aca="true" t="shared" si="7" ref="E90:E103">D90/C90*100</f>
        <v>100</v>
      </c>
      <c r="F90" s="12">
        <f>D90-C90</f>
        <v>0</v>
      </c>
      <c r="G90" s="31"/>
    </row>
    <row r="91" spans="1:7" s="9" customFormat="1" ht="15.75" customHeight="1" hidden="1">
      <c r="A91" s="41" t="s">
        <v>121</v>
      </c>
      <c r="B91" s="17" t="s">
        <v>122</v>
      </c>
      <c r="C91" s="18"/>
      <c r="D91" s="18"/>
      <c r="E91" s="11" t="e">
        <f t="shared" si="7"/>
        <v>#DIV/0!</v>
      </c>
      <c r="F91" s="12">
        <f aca="true" t="shared" si="8" ref="F91:F102">D91-C91</f>
        <v>0</v>
      </c>
      <c r="G91" s="31"/>
    </row>
    <row r="92" spans="1:7" s="9" customFormat="1" ht="15.75" customHeight="1" hidden="1">
      <c r="A92" s="41" t="s">
        <v>123</v>
      </c>
      <c r="B92" s="17" t="s">
        <v>124</v>
      </c>
      <c r="C92" s="18"/>
      <c r="D92" s="18"/>
      <c r="E92" s="11" t="e">
        <f t="shared" si="7"/>
        <v>#DIV/0!</v>
      </c>
      <c r="F92" s="12">
        <f t="shared" si="8"/>
        <v>0</v>
      </c>
      <c r="G92" s="31"/>
    </row>
    <row r="93" spans="1:7" s="9" customFormat="1" ht="31.5" customHeight="1" hidden="1">
      <c r="A93" s="41" t="s">
        <v>125</v>
      </c>
      <c r="B93" s="17" t="s">
        <v>126</v>
      </c>
      <c r="C93" s="18"/>
      <c r="D93" s="18"/>
      <c r="E93" s="11" t="e">
        <f t="shared" si="7"/>
        <v>#DIV/0!</v>
      </c>
      <c r="F93" s="12">
        <f t="shared" si="8"/>
        <v>0</v>
      </c>
      <c r="G93" s="31"/>
    </row>
    <row r="94" spans="1:7" s="9" customFormat="1" ht="15.75" customHeight="1" hidden="1">
      <c r="A94" s="41" t="s">
        <v>127</v>
      </c>
      <c r="B94" s="17" t="s">
        <v>128</v>
      </c>
      <c r="C94" s="18"/>
      <c r="D94" s="18"/>
      <c r="E94" s="11" t="e">
        <f t="shared" si="7"/>
        <v>#DIV/0!</v>
      </c>
      <c r="F94" s="12">
        <f t="shared" si="8"/>
        <v>0</v>
      </c>
      <c r="G94" s="31"/>
    </row>
    <row r="95" spans="1:7" s="9" customFormat="1" ht="15.75" customHeight="1" hidden="1">
      <c r="A95" s="37" t="s">
        <v>129</v>
      </c>
      <c r="B95" s="38" t="s">
        <v>130</v>
      </c>
      <c r="C95" s="39"/>
      <c r="D95" s="39"/>
      <c r="E95" s="11" t="e">
        <f t="shared" si="7"/>
        <v>#DIV/0!</v>
      </c>
      <c r="F95" s="12">
        <f t="shared" si="8"/>
        <v>0</v>
      </c>
      <c r="G95" s="31"/>
    </row>
    <row r="96" spans="1:7" s="9" customFormat="1" ht="15.75" customHeight="1" hidden="1">
      <c r="A96" s="40" t="s">
        <v>131</v>
      </c>
      <c r="B96" s="17" t="s">
        <v>132</v>
      </c>
      <c r="C96" s="18"/>
      <c r="D96" s="18"/>
      <c r="E96" s="11" t="e">
        <f t="shared" si="7"/>
        <v>#DIV/0!</v>
      </c>
      <c r="F96" s="12">
        <f t="shared" si="8"/>
        <v>0</v>
      </c>
      <c r="G96" s="31"/>
    </row>
    <row r="97" spans="1:7" s="9" customFormat="1" ht="31.5" customHeight="1" hidden="1">
      <c r="A97" s="37" t="s">
        <v>133</v>
      </c>
      <c r="B97" s="38" t="s">
        <v>134</v>
      </c>
      <c r="C97" s="39">
        <f>C98</f>
        <v>0</v>
      </c>
      <c r="D97" s="39">
        <f>D98</f>
        <v>0</v>
      </c>
      <c r="E97" s="11" t="e">
        <f t="shared" si="7"/>
        <v>#DIV/0!</v>
      </c>
      <c r="F97" s="12">
        <f t="shared" si="8"/>
        <v>0</v>
      </c>
      <c r="G97" s="31"/>
    </row>
    <row r="98" spans="1:7" s="9" customFormat="1" ht="31.5" customHeight="1" hidden="1">
      <c r="A98" s="40" t="s">
        <v>135</v>
      </c>
      <c r="B98" s="17" t="s">
        <v>136</v>
      </c>
      <c r="C98" s="18">
        <v>0</v>
      </c>
      <c r="D98" s="18">
        <v>0</v>
      </c>
      <c r="E98" s="11" t="e">
        <f t="shared" si="7"/>
        <v>#DIV/0!</v>
      </c>
      <c r="F98" s="12">
        <f t="shared" si="8"/>
        <v>0</v>
      </c>
      <c r="G98" s="31"/>
    </row>
    <row r="99" spans="1:6" s="9" customFormat="1" ht="15.75" customHeight="1">
      <c r="A99" s="63">
        <v>1400</v>
      </c>
      <c r="B99" s="58" t="s">
        <v>137</v>
      </c>
      <c r="C99" s="39">
        <f>C100</f>
        <v>465.844</v>
      </c>
      <c r="D99" s="39">
        <f>D100</f>
        <v>465.844</v>
      </c>
      <c r="E99" s="11">
        <f t="shared" si="7"/>
        <v>100</v>
      </c>
      <c r="F99" s="12">
        <f t="shared" si="8"/>
        <v>0</v>
      </c>
    </row>
    <row r="100" spans="1:6" s="9" customFormat="1" ht="15" customHeight="1">
      <c r="A100" s="59">
        <v>1403</v>
      </c>
      <c r="B100" s="60" t="s">
        <v>291</v>
      </c>
      <c r="C100" s="18">
        <v>465.844</v>
      </c>
      <c r="D100" s="18">
        <v>465.844</v>
      </c>
      <c r="E100" s="12">
        <f t="shared" si="7"/>
        <v>100</v>
      </c>
      <c r="F100" s="12">
        <f t="shared" si="8"/>
        <v>0</v>
      </c>
    </row>
    <row r="101" spans="1:6" s="9" customFormat="1" ht="0.75" customHeight="1" hidden="1">
      <c r="A101" s="64"/>
      <c r="B101" s="60" t="s">
        <v>44</v>
      </c>
      <c r="C101" s="18"/>
      <c r="D101" s="18">
        <v>9</v>
      </c>
      <c r="E101" s="11" t="e">
        <f t="shared" si="7"/>
        <v>#DIV/0!</v>
      </c>
      <c r="F101" s="12">
        <f t="shared" si="8"/>
        <v>9</v>
      </c>
    </row>
    <row r="102" spans="1:6" s="9" customFormat="1" ht="15.75" customHeight="1" hidden="1">
      <c r="A102" s="64"/>
      <c r="B102" s="60" t="s">
        <v>138</v>
      </c>
      <c r="C102" s="18"/>
      <c r="D102" s="18"/>
      <c r="E102" s="11" t="e">
        <f t="shared" si="7"/>
        <v>#DIV/0!</v>
      </c>
      <c r="F102" s="12">
        <f t="shared" si="8"/>
        <v>0</v>
      </c>
    </row>
    <row r="103" spans="1:6" s="9" customFormat="1" ht="15" customHeight="1">
      <c r="A103" s="64"/>
      <c r="B103" s="65" t="s">
        <v>139</v>
      </c>
      <c r="C103" s="39">
        <f>C52+C56+C58+C62+C66+C77+C85+C89+C99</f>
        <v>6285.590000000001</v>
      </c>
      <c r="D103" s="39">
        <f>D52+D56+D58+D62+D66+D77+D85+D89+D99</f>
        <v>5240.04611</v>
      </c>
      <c r="E103" s="11">
        <f t="shared" si="7"/>
        <v>83.36601830536193</v>
      </c>
      <c r="F103" s="39">
        <f>F52+F56+F58+F62+F66+F77+F85+F89</f>
        <v>-1045.5438900000001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3" s="9" customFormat="1" ht="12.75">
      <c r="A105" s="66" t="s">
        <v>140</v>
      </c>
      <c r="B105" s="66"/>
      <c r="C105" s="235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7"/>
  <sheetViews>
    <sheetView view="pageBreakPreview" zoomScale="50" zoomScaleSheetLayoutView="50" zoomScalePageLayoutView="0" workbookViewId="0" topLeftCell="A34">
      <selection activeCell="C46" sqref="C46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87" t="s">
        <v>329</v>
      </c>
      <c r="B1" s="287"/>
      <c r="C1" s="287"/>
      <c r="D1" s="287"/>
      <c r="E1" s="287"/>
      <c r="F1" s="287"/>
      <c r="G1" s="1"/>
    </row>
    <row r="2" spans="1:7" ht="18" customHeight="1">
      <c r="A2" s="287"/>
      <c r="B2" s="287"/>
      <c r="C2" s="287"/>
      <c r="D2" s="287"/>
      <c r="E2" s="287"/>
      <c r="F2" s="287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315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373.5</v>
      </c>
      <c r="D5" s="11">
        <f>SUM(D6,D8,D10,D13,D15)</f>
        <v>325.06835</v>
      </c>
      <c r="E5" s="12">
        <f aca="true" t="shared" si="0" ref="E5:E35">D5/C5*100</f>
        <v>87.03302543507363</v>
      </c>
      <c r="F5" s="12">
        <f aca="true" t="shared" si="1" ref="F5:F36">D5-C5</f>
        <v>-48.43164999999999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132.7</v>
      </c>
      <c r="D6" s="11">
        <f>SUM(D7)</f>
        <v>138.4315</v>
      </c>
      <c r="E6" s="12">
        <f t="shared" si="0"/>
        <v>104.319140919367</v>
      </c>
      <c r="F6" s="12">
        <f t="shared" si="1"/>
        <v>5.731500000000011</v>
      </c>
      <c r="G6" s="1"/>
    </row>
    <row r="7" spans="1:7" s="9" customFormat="1" ht="15.75">
      <c r="A7" s="13">
        <v>1010200001</v>
      </c>
      <c r="B7" s="14" t="s">
        <v>7</v>
      </c>
      <c r="C7" s="15">
        <v>132.7</v>
      </c>
      <c r="D7" s="15">
        <v>138.4315</v>
      </c>
      <c r="E7" s="12">
        <f t="shared" si="0"/>
        <v>104.319140919367</v>
      </c>
      <c r="F7" s="12">
        <f t="shared" si="1"/>
        <v>5.731500000000011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0.9</v>
      </c>
      <c r="D8" s="11">
        <f>SUM(D9)</f>
        <v>0.7746</v>
      </c>
      <c r="E8" s="12">
        <f t="shared" si="0"/>
        <v>86.06666666666666</v>
      </c>
      <c r="F8" s="12">
        <f t="shared" si="1"/>
        <v>-0.12540000000000007</v>
      </c>
      <c r="G8" s="1"/>
    </row>
    <row r="9" spans="1:7" s="9" customFormat="1" ht="15.75">
      <c r="A9" s="13">
        <v>1050300001</v>
      </c>
      <c r="B9" s="13" t="s">
        <v>9</v>
      </c>
      <c r="C9" s="12">
        <v>0.9</v>
      </c>
      <c r="D9" s="12">
        <v>0.7746</v>
      </c>
      <c r="E9" s="12">
        <f t="shared" si="0"/>
        <v>86.06666666666666</v>
      </c>
      <c r="F9" s="12">
        <f t="shared" si="1"/>
        <v>-0.12540000000000007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218.9</v>
      </c>
      <c r="D10" s="11">
        <f>SUM(D11:D12)</f>
        <v>158.42225000000002</v>
      </c>
      <c r="E10" s="12">
        <f t="shared" si="0"/>
        <v>72.37197350388305</v>
      </c>
      <c r="F10" s="12">
        <f t="shared" si="1"/>
        <v>-60.477749999999986</v>
      </c>
      <c r="G10" s="1"/>
    </row>
    <row r="11" spans="1:7" s="9" customFormat="1" ht="15.75">
      <c r="A11" s="13">
        <v>1060600000</v>
      </c>
      <c r="B11" s="13" t="s">
        <v>11</v>
      </c>
      <c r="C11" s="12">
        <v>194.1</v>
      </c>
      <c r="D11" s="12">
        <v>147.53388</v>
      </c>
      <c r="E11" s="12">
        <f t="shared" si="0"/>
        <v>76.00921174652242</v>
      </c>
      <c r="F11" s="12">
        <f t="shared" si="1"/>
        <v>-46.566119999999984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24.8</v>
      </c>
      <c r="D12" s="18">
        <v>10.88837</v>
      </c>
      <c r="E12" s="12">
        <f t="shared" si="0"/>
        <v>43.904717741935485</v>
      </c>
      <c r="F12" s="12">
        <f t="shared" si="1"/>
        <v>-13.91163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21</v>
      </c>
      <c r="D15" s="11">
        <f>SUM(D16:D19)</f>
        <v>27.44</v>
      </c>
      <c r="E15" s="12">
        <f t="shared" si="0"/>
        <v>130.66666666666666</v>
      </c>
      <c r="F15" s="12">
        <f t="shared" si="1"/>
        <v>6.440000000000001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>
      <c r="A17" s="13">
        <v>1080400001</v>
      </c>
      <c r="B17" s="14" t="s">
        <v>17</v>
      </c>
      <c r="C17" s="12">
        <v>21</v>
      </c>
      <c r="D17" s="12">
        <v>27.44</v>
      </c>
      <c r="E17" s="12">
        <f t="shared" si="0"/>
        <v>130.66666666666666</v>
      </c>
      <c r="F17" s="12">
        <f t="shared" si="1"/>
        <v>6.440000000000001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205</v>
      </c>
      <c r="D20" s="11">
        <f>SUM(D21:D36)</f>
        <v>210.67714</v>
      </c>
      <c r="E20" s="12">
        <f t="shared" si="0"/>
        <v>102.76933658536586</v>
      </c>
      <c r="F20" s="12">
        <f t="shared" si="1"/>
        <v>5.6771400000000085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112</v>
      </c>
      <c r="D21" s="12">
        <v>162.07828</v>
      </c>
      <c r="E21" s="12">
        <f t="shared" si="0"/>
        <v>144.71275</v>
      </c>
      <c r="F21" s="12">
        <f t="shared" si="1"/>
        <v>50.07828000000001</v>
      </c>
      <c r="G21" s="1"/>
    </row>
    <row r="22" spans="1:7" s="9" customFormat="1" ht="12.75" customHeight="1">
      <c r="A22" s="13">
        <v>1110503505</v>
      </c>
      <c r="B22" s="13" t="s">
        <v>22</v>
      </c>
      <c r="C22" s="12">
        <v>22</v>
      </c>
      <c r="D22" s="12">
        <v>22.89573</v>
      </c>
      <c r="E22" s="12">
        <f t="shared" si="0"/>
        <v>104.0715</v>
      </c>
      <c r="F22" s="12">
        <f t="shared" si="1"/>
        <v>0.8957300000000004</v>
      </c>
      <c r="G22" s="1"/>
    </row>
    <row r="23" spans="1:7" s="9" customFormat="1" ht="13.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5.7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70</v>
      </c>
      <c r="D25" s="12">
        <v>24.19313</v>
      </c>
      <c r="E25" s="12">
        <f t="shared" si="0"/>
        <v>34.561614285714285</v>
      </c>
      <c r="F25" s="12">
        <f t="shared" si="1"/>
        <v>-45.80687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>
        <v>1.51</v>
      </c>
      <c r="E34" s="12">
        <f t="shared" si="0"/>
        <v>151</v>
      </c>
      <c r="F34" s="12">
        <f t="shared" si="1"/>
        <v>0.51</v>
      </c>
      <c r="G34" s="1"/>
    </row>
    <row r="35" spans="1:7" s="9" customFormat="1" ht="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>
        <v>0</v>
      </c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578.5</v>
      </c>
      <c r="D38" s="11">
        <f>SUM(D20,D5)</f>
        <v>535.74549</v>
      </c>
      <c r="E38" s="12">
        <f aca="true" t="shared" si="2" ref="E38:E47">D38/C38*100</f>
        <v>92.60941918755402</v>
      </c>
      <c r="F38" s="12">
        <f aca="true" t="shared" si="3" ref="F38:F48">D38-C38</f>
        <v>-42.75450999999998</v>
      </c>
      <c r="G38" s="1"/>
    </row>
    <row r="39" spans="1:7" s="9" customFormat="1" ht="15.75">
      <c r="A39" s="10"/>
      <c r="B39" s="10" t="s">
        <v>39</v>
      </c>
      <c r="C39" s="11">
        <f>SUM(C40:C46)</f>
        <v>3879.57</v>
      </c>
      <c r="D39" s="11">
        <f>SUM(D40:D46)</f>
        <v>3586.178</v>
      </c>
      <c r="E39" s="12">
        <f t="shared" si="2"/>
        <v>92.43751240472527</v>
      </c>
      <c r="F39" s="12">
        <f t="shared" si="3"/>
        <v>-293.3920000000003</v>
      </c>
      <c r="G39" s="1"/>
    </row>
    <row r="40" spans="1:8" s="9" customFormat="1" ht="15.75">
      <c r="A40" s="13">
        <v>2020100000</v>
      </c>
      <c r="B40" s="13" t="s">
        <v>40</v>
      </c>
      <c r="C40" s="12">
        <v>2320.3</v>
      </c>
      <c r="D40" s="12">
        <v>2196.28</v>
      </c>
      <c r="E40" s="12">
        <f t="shared" si="2"/>
        <v>94.65500150842564</v>
      </c>
      <c r="F40" s="12">
        <f t="shared" si="3"/>
        <v>-124.01999999999998</v>
      </c>
      <c r="G40" s="1"/>
      <c r="H40" s="21"/>
    </row>
    <row r="41" spans="1:7" s="9" customFormat="1" ht="15.75">
      <c r="A41" s="13">
        <v>2020107010</v>
      </c>
      <c r="B41" s="13" t="s">
        <v>41</v>
      </c>
      <c r="C41" s="12">
        <v>604.5</v>
      </c>
      <c r="D41" s="12">
        <v>462.1</v>
      </c>
      <c r="E41" s="12">
        <f t="shared" si="2"/>
        <v>76.44334160463193</v>
      </c>
      <c r="F41" s="12">
        <f t="shared" si="3"/>
        <v>-142.39999999999998</v>
      </c>
      <c r="G41" s="1"/>
    </row>
    <row r="42" spans="1:7" s="9" customFormat="1" ht="15.75">
      <c r="A42" s="13">
        <v>2020200000</v>
      </c>
      <c r="B42" s="13" t="s">
        <v>42</v>
      </c>
      <c r="C42" s="12">
        <v>221.1</v>
      </c>
      <c r="D42" s="12">
        <v>194.16</v>
      </c>
      <c r="E42" s="12">
        <f t="shared" si="2"/>
        <v>87.81546811397558</v>
      </c>
      <c r="F42" s="12">
        <f t="shared" si="3"/>
        <v>-26.939999999999998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113.67</v>
      </c>
      <c r="D43" s="12">
        <v>113.638</v>
      </c>
      <c r="E43" s="12">
        <f t="shared" si="2"/>
        <v>99.97184833289346</v>
      </c>
      <c r="F43" s="12">
        <f t="shared" si="3"/>
        <v>-0.031999999999996476</v>
      </c>
      <c r="G43" s="1"/>
    </row>
    <row r="44" spans="1:7" s="9" customFormat="1" ht="14.2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7.5" customHeight="1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31.5">
      <c r="A46" s="13">
        <v>2020900000</v>
      </c>
      <c r="B46" s="14" t="s">
        <v>309</v>
      </c>
      <c r="C46" s="12">
        <v>620</v>
      </c>
      <c r="D46" s="12">
        <v>620</v>
      </c>
      <c r="E46" s="12">
        <f t="shared" si="2"/>
        <v>100</v>
      </c>
      <c r="F46" s="12">
        <f t="shared" si="3"/>
        <v>0</v>
      </c>
      <c r="G46" s="1"/>
    </row>
    <row r="47" spans="1:7" s="9" customFormat="1" ht="15.75">
      <c r="A47" s="10"/>
      <c r="B47" s="10" t="s">
        <v>46</v>
      </c>
      <c r="C47" s="11">
        <f>SUM(C39,C38)</f>
        <v>4458.07</v>
      </c>
      <c r="D47" s="11">
        <f>SUM(D39,D38)</f>
        <v>4121.92349</v>
      </c>
      <c r="E47" s="12">
        <f t="shared" si="2"/>
        <v>92.45981983234898</v>
      </c>
      <c r="F47" s="12">
        <f t="shared" si="3"/>
        <v>-336.1465099999996</v>
      </c>
      <c r="G47" s="1"/>
    </row>
    <row r="48" spans="1:7" s="9" customFormat="1" ht="15.75">
      <c r="A48" s="10"/>
      <c r="B48" s="22" t="s">
        <v>47</v>
      </c>
      <c r="C48" s="11">
        <f>C104-C47</f>
        <v>0</v>
      </c>
      <c r="D48" s="11">
        <f>D104-D47</f>
        <v>-376.2107000000001</v>
      </c>
      <c r="E48" s="12"/>
      <c r="F48" s="12">
        <f t="shared" si="3"/>
        <v>-376.2107000000001</v>
      </c>
      <c r="G48" s="23"/>
    </row>
    <row r="49" spans="1:7" s="9" customFormat="1" ht="15" customHeight="1">
      <c r="A49" s="24"/>
      <c r="B49" s="25"/>
      <c r="C49" s="26"/>
      <c r="D49" s="26"/>
      <c r="E49" s="27"/>
      <c r="F49" s="27"/>
      <c r="G49" s="23"/>
    </row>
    <row r="50" spans="1:7" s="9" customFormat="1" ht="15.75">
      <c r="A50" s="28"/>
      <c r="B50" s="29"/>
      <c r="C50" s="30"/>
      <c r="D50" s="30"/>
      <c r="E50" s="30"/>
      <c r="F50" s="30"/>
      <c r="G50" s="31"/>
    </row>
    <row r="51" spans="1:7" s="9" customFormat="1" ht="63">
      <c r="A51" s="32" t="s">
        <v>0</v>
      </c>
      <c r="B51" s="32" t="s">
        <v>48</v>
      </c>
      <c r="C51" s="33" t="s">
        <v>2</v>
      </c>
      <c r="D51" s="6" t="s">
        <v>315</v>
      </c>
      <c r="E51" s="33" t="s">
        <v>3</v>
      </c>
      <c r="F51" s="34" t="s">
        <v>4</v>
      </c>
      <c r="G51" s="31"/>
    </row>
    <row r="52" spans="1:7" s="9" customFormat="1" ht="15.75">
      <c r="A52" s="35">
        <v>1</v>
      </c>
      <c r="B52" s="36">
        <v>2</v>
      </c>
      <c r="C52" s="35">
        <v>3</v>
      </c>
      <c r="D52" s="36">
        <v>4</v>
      </c>
      <c r="E52" s="35">
        <v>5</v>
      </c>
      <c r="F52" s="36">
        <v>6</v>
      </c>
      <c r="G52" s="31"/>
    </row>
    <row r="53" spans="1:7" s="9" customFormat="1" ht="15.75">
      <c r="A53" s="37" t="s">
        <v>49</v>
      </c>
      <c r="B53" s="38" t="s">
        <v>50</v>
      </c>
      <c r="C53" s="39">
        <f>SUM(C54:C56)</f>
        <v>897.6099999999999</v>
      </c>
      <c r="D53" s="39">
        <f>SUM(D54:D56)</f>
        <v>765.78671</v>
      </c>
      <c r="E53" s="12">
        <f>D53/C53*100</f>
        <v>85.31396820445406</v>
      </c>
      <c r="F53" s="12">
        <f>D53-C53</f>
        <v>-131.82328999999993</v>
      </c>
      <c r="G53" s="31"/>
    </row>
    <row r="54" spans="1:7" s="9" customFormat="1" ht="14.25" customHeight="1">
      <c r="A54" s="40" t="s">
        <v>51</v>
      </c>
      <c r="B54" s="17" t="s">
        <v>52</v>
      </c>
      <c r="C54" s="18">
        <v>861.31</v>
      </c>
      <c r="D54" s="18">
        <v>739.48671</v>
      </c>
      <c r="E54" s="12">
        <f>D54/C54*100</f>
        <v>85.85604602291859</v>
      </c>
      <c r="F54" s="12">
        <f>D54-C54</f>
        <v>-121.82328999999993</v>
      </c>
      <c r="G54" s="31"/>
    </row>
    <row r="55" spans="1:7" s="9" customFormat="1" ht="15.75">
      <c r="A55" s="40" t="s">
        <v>53</v>
      </c>
      <c r="B55" s="17" t="s">
        <v>54</v>
      </c>
      <c r="C55" s="18">
        <v>26.3</v>
      </c>
      <c r="D55" s="18">
        <v>26.3</v>
      </c>
      <c r="E55" s="12"/>
      <c r="F55" s="12"/>
      <c r="G55" s="31"/>
    </row>
    <row r="56" spans="1:7" s="9" customFormat="1" ht="15.75">
      <c r="A56" s="40" t="s">
        <v>161</v>
      </c>
      <c r="B56" s="17" t="s">
        <v>55</v>
      </c>
      <c r="C56" s="18">
        <v>10</v>
      </c>
      <c r="D56" s="18">
        <v>0</v>
      </c>
      <c r="E56" s="12"/>
      <c r="F56" s="12"/>
      <c r="G56" s="31"/>
    </row>
    <row r="57" spans="1:7" s="9" customFormat="1" ht="15.75">
      <c r="A57" s="37" t="s">
        <v>56</v>
      </c>
      <c r="B57" s="38" t="s">
        <v>57</v>
      </c>
      <c r="C57" s="39">
        <f>C58</f>
        <v>113.56</v>
      </c>
      <c r="D57" s="39">
        <f>D58</f>
        <v>101.8901</v>
      </c>
      <c r="E57" s="12">
        <f>D57/C57*100</f>
        <v>89.72358224727017</v>
      </c>
      <c r="F57" s="12">
        <f aca="true" t="shared" si="4" ref="F57:F104">D57-C57</f>
        <v>-11.669899999999998</v>
      </c>
      <c r="G57" s="31"/>
    </row>
    <row r="58" spans="1:6" s="9" customFormat="1" ht="15.75">
      <c r="A58" s="41" t="s">
        <v>58</v>
      </c>
      <c r="B58" s="17" t="s">
        <v>59</v>
      </c>
      <c r="C58" s="18">
        <v>113.56</v>
      </c>
      <c r="D58" s="18">
        <v>101.8901</v>
      </c>
      <c r="E58" s="12">
        <f>D58/C58*100</f>
        <v>89.72358224727017</v>
      </c>
      <c r="F58" s="12">
        <f t="shared" si="4"/>
        <v>-11.669899999999998</v>
      </c>
    </row>
    <row r="59" spans="1:7" s="46" customFormat="1" ht="14.25" customHeight="1">
      <c r="A59" s="42" t="s">
        <v>60</v>
      </c>
      <c r="B59" s="43" t="s">
        <v>61</v>
      </c>
      <c r="C59" s="44">
        <f>C60+C61+C62</f>
        <v>12.488</v>
      </c>
      <c r="D59" s="44">
        <f>D60+D61+D62</f>
        <v>12.488</v>
      </c>
      <c r="E59" s="12">
        <f>D59/C59*100</f>
        <v>100</v>
      </c>
      <c r="F59" s="12">
        <f t="shared" si="4"/>
        <v>0</v>
      </c>
      <c r="G59" s="45"/>
    </row>
    <row r="60" spans="1:7" s="46" customFormat="1" ht="15.75" hidden="1">
      <c r="A60" s="47" t="s">
        <v>62</v>
      </c>
      <c r="B60" s="48" t="s">
        <v>63</v>
      </c>
      <c r="C60" s="49">
        <v>0</v>
      </c>
      <c r="D60" s="49"/>
      <c r="E60" s="12"/>
      <c r="F60" s="12">
        <f t="shared" si="4"/>
        <v>0</v>
      </c>
      <c r="G60" s="45"/>
    </row>
    <row r="61" spans="1:7" s="46" customFormat="1" ht="31.5">
      <c r="A61" s="47" t="s">
        <v>162</v>
      </c>
      <c r="B61" s="48" t="s">
        <v>272</v>
      </c>
      <c r="C61" s="49">
        <v>12.488</v>
      </c>
      <c r="D61" s="49">
        <v>12.488</v>
      </c>
      <c r="E61" s="12"/>
      <c r="F61" s="12">
        <f t="shared" si="4"/>
        <v>0</v>
      </c>
      <c r="G61" s="45"/>
    </row>
    <row r="62" spans="1:7" s="46" customFormat="1" ht="17.25" customHeight="1" hidden="1">
      <c r="A62" s="47" t="s">
        <v>64</v>
      </c>
      <c r="B62" s="48" t="s">
        <v>65</v>
      </c>
      <c r="C62" s="49">
        <v>0</v>
      </c>
      <c r="D62" s="49">
        <v>0</v>
      </c>
      <c r="E62" s="12"/>
      <c r="F62" s="12">
        <f t="shared" si="4"/>
        <v>0</v>
      </c>
      <c r="G62" s="45"/>
    </row>
    <row r="63" spans="1:7" s="9" customFormat="1" ht="16.5" customHeight="1">
      <c r="A63" s="37" t="s">
        <v>66</v>
      </c>
      <c r="B63" s="38" t="s">
        <v>67</v>
      </c>
      <c r="C63" s="39">
        <f>C64+C65+C66</f>
        <v>56.45938</v>
      </c>
      <c r="D63" s="39">
        <f>D64+D65+D66</f>
        <v>14.45938</v>
      </c>
      <c r="E63" s="12">
        <f>D63/C63*100</f>
        <v>25.610235181470287</v>
      </c>
      <c r="F63" s="12">
        <f t="shared" si="4"/>
        <v>-42</v>
      </c>
      <c r="G63" s="31"/>
    </row>
    <row r="64" spans="1:7" s="9" customFormat="1" ht="17.25" customHeight="1" hidden="1">
      <c r="A64" s="40" t="s">
        <v>68</v>
      </c>
      <c r="B64" s="17" t="s">
        <v>69</v>
      </c>
      <c r="C64" s="18"/>
      <c r="D64" s="18"/>
      <c r="E64" s="12"/>
      <c r="F64" s="12">
        <f t="shared" si="4"/>
        <v>0</v>
      </c>
      <c r="G64" s="31"/>
    </row>
    <row r="65" spans="1:7" s="9" customFormat="1" ht="3.75" customHeight="1" hidden="1">
      <c r="A65" s="40" t="s">
        <v>70</v>
      </c>
      <c r="B65" s="50" t="s">
        <v>71</v>
      </c>
      <c r="C65" s="18">
        <v>0</v>
      </c>
      <c r="D65" s="18">
        <v>0</v>
      </c>
      <c r="E65" s="12" t="e">
        <f>D65/C65*100</f>
        <v>#DIV/0!</v>
      </c>
      <c r="F65" s="12">
        <f t="shared" si="4"/>
        <v>0</v>
      </c>
      <c r="G65" s="31"/>
    </row>
    <row r="66" spans="1:7" s="9" customFormat="1" ht="15" customHeight="1">
      <c r="A66" s="47" t="s">
        <v>72</v>
      </c>
      <c r="B66" s="48" t="s">
        <v>73</v>
      </c>
      <c r="C66" s="18">
        <v>56.45938</v>
      </c>
      <c r="D66" s="18">
        <v>14.45938</v>
      </c>
      <c r="E66" s="12">
        <f>D66/C66*100</f>
        <v>25.610235181470287</v>
      </c>
      <c r="F66" s="12">
        <f t="shared" si="4"/>
        <v>-42</v>
      </c>
      <c r="G66" s="31"/>
    </row>
    <row r="67" spans="1:7" s="9" customFormat="1" ht="17.25" customHeight="1">
      <c r="A67" s="37" t="s">
        <v>74</v>
      </c>
      <c r="B67" s="38" t="s">
        <v>75</v>
      </c>
      <c r="C67" s="39">
        <f>C69+C70</f>
        <v>787.07062</v>
      </c>
      <c r="D67" s="39">
        <f>D69+D70</f>
        <v>611.66687</v>
      </c>
      <c r="E67" s="12">
        <f>D67/C67*100</f>
        <v>77.71435681336956</v>
      </c>
      <c r="F67" s="12">
        <f t="shared" si="4"/>
        <v>-175.40374999999995</v>
      </c>
      <c r="G67" s="31"/>
    </row>
    <row r="68" spans="1:7" s="9" customFormat="1" ht="17.25" customHeight="1" hidden="1">
      <c r="A68" s="40" t="s">
        <v>76</v>
      </c>
      <c r="B68" s="17" t="s">
        <v>77</v>
      </c>
      <c r="C68" s="18"/>
      <c r="D68" s="18"/>
      <c r="E68" s="12"/>
      <c r="F68" s="12">
        <f t="shared" si="4"/>
        <v>0</v>
      </c>
      <c r="G68" s="31"/>
    </row>
    <row r="69" spans="1:7" s="52" customFormat="1" ht="17.25" customHeight="1" hidden="1">
      <c r="A69" s="40" t="s">
        <v>78</v>
      </c>
      <c r="B69" s="51" t="s">
        <v>79</v>
      </c>
      <c r="C69" s="18">
        <v>0</v>
      </c>
      <c r="D69" s="18">
        <v>0</v>
      </c>
      <c r="E69" s="12"/>
      <c r="F69" s="12">
        <f t="shared" si="4"/>
        <v>0</v>
      </c>
      <c r="G69" s="31"/>
    </row>
    <row r="70" spans="1:7" s="9" customFormat="1" ht="16.5" customHeight="1">
      <c r="A70" s="41" t="s">
        <v>80</v>
      </c>
      <c r="B70" s="17" t="s">
        <v>81</v>
      </c>
      <c r="C70" s="18">
        <v>787.07062</v>
      </c>
      <c r="D70" s="18">
        <v>611.66687</v>
      </c>
      <c r="E70" s="12">
        <f>D70/C70*100</f>
        <v>77.71435681336956</v>
      </c>
      <c r="F70" s="12">
        <f t="shared" si="4"/>
        <v>-175.40374999999995</v>
      </c>
      <c r="G70" s="53"/>
    </row>
    <row r="71" spans="1:7" s="52" customFormat="1" ht="17.25" customHeight="1" hidden="1">
      <c r="A71" s="37" t="s">
        <v>82</v>
      </c>
      <c r="B71" s="54" t="s">
        <v>83</v>
      </c>
      <c r="C71" s="39">
        <f>SUM(C72)</f>
        <v>0</v>
      </c>
      <c r="D71" s="39">
        <f>SUM(D72)</f>
        <v>0</v>
      </c>
      <c r="E71" s="12"/>
      <c r="F71" s="12">
        <f t="shared" si="4"/>
        <v>0</v>
      </c>
      <c r="G71" s="31"/>
    </row>
    <row r="72" spans="1:7" s="9" customFormat="1" ht="17.25" customHeight="1" hidden="1">
      <c r="A72" s="40" t="s">
        <v>84</v>
      </c>
      <c r="B72" s="50" t="s">
        <v>85</v>
      </c>
      <c r="C72" s="18"/>
      <c r="D72" s="18"/>
      <c r="E72" s="12"/>
      <c r="F72" s="12">
        <f t="shared" si="4"/>
        <v>0</v>
      </c>
      <c r="G72" s="53"/>
    </row>
    <row r="73" spans="1:7" s="9" customFormat="1" ht="17.25" customHeight="1" hidden="1">
      <c r="A73" s="37" t="s">
        <v>86</v>
      </c>
      <c r="B73" s="54" t="s">
        <v>87</v>
      </c>
      <c r="C73" s="39">
        <f>SUM(C74:C77)</f>
        <v>0</v>
      </c>
      <c r="D73" s="39">
        <f>SUM(D74:D77)</f>
        <v>0</v>
      </c>
      <c r="E73" s="12"/>
      <c r="F73" s="12">
        <f t="shared" si="4"/>
        <v>0</v>
      </c>
      <c r="G73" s="31"/>
    </row>
    <row r="74" spans="1:7" s="9" customFormat="1" ht="17.25" customHeight="1" hidden="1">
      <c r="A74" s="40" t="s">
        <v>88</v>
      </c>
      <c r="B74" s="50" t="s">
        <v>89</v>
      </c>
      <c r="C74" s="18"/>
      <c r="D74" s="18"/>
      <c r="E74" s="12" t="e">
        <f aca="true" t="shared" si="5" ref="E74:E104">D74/C74*100</f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90</v>
      </c>
      <c r="B75" s="50" t="s">
        <v>91</v>
      </c>
      <c r="C75" s="18"/>
      <c r="D75" s="18"/>
      <c r="E75" s="12" t="e">
        <f t="shared" si="5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92</v>
      </c>
      <c r="B76" s="50" t="s">
        <v>93</v>
      </c>
      <c r="C76" s="18"/>
      <c r="D76" s="18"/>
      <c r="E76" s="12" t="e">
        <f t="shared" si="5"/>
        <v>#DIV/0!</v>
      </c>
      <c r="F76" s="12">
        <f t="shared" si="4"/>
        <v>0</v>
      </c>
      <c r="G76" s="31"/>
    </row>
    <row r="77" spans="1:7" s="9" customFormat="1" ht="17.25" customHeight="1" hidden="1">
      <c r="A77" s="40" t="s">
        <v>94</v>
      </c>
      <c r="B77" s="50" t="s">
        <v>95</v>
      </c>
      <c r="C77" s="18"/>
      <c r="D77" s="18"/>
      <c r="E77" s="12" t="e">
        <f t="shared" si="5"/>
        <v>#DIV/0!</v>
      </c>
      <c r="F77" s="12">
        <f t="shared" si="4"/>
        <v>0</v>
      </c>
      <c r="G77" s="31"/>
    </row>
    <row r="78" spans="1:7" s="9" customFormat="1" ht="20.25" customHeight="1">
      <c r="A78" s="37" t="s">
        <v>96</v>
      </c>
      <c r="B78" s="38" t="s">
        <v>97</v>
      </c>
      <c r="C78" s="39">
        <f>C79</f>
        <v>2578.882</v>
      </c>
      <c r="D78" s="39">
        <f>SUM(D79:D79)</f>
        <v>2230.64873</v>
      </c>
      <c r="E78" s="12">
        <f t="shared" si="5"/>
        <v>86.49673501928355</v>
      </c>
      <c r="F78" s="12">
        <f t="shared" si="4"/>
        <v>-348.2332700000002</v>
      </c>
      <c r="G78" s="31"/>
    </row>
    <row r="79" spans="1:7" s="9" customFormat="1" ht="17.25" customHeight="1">
      <c r="A79" s="40" t="s">
        <v>98</v>
      </c>
      <c r="B79" s="17" t="s">
        <v>99</v>
      </c>
      <c r="C79" s="18">
        <v>2578.882</v>
      </c>
      <c r="D79" s="18">
        <v>2230.64873</v>
      </c>
      <c r="E79" s="12">
        <f t="shared" si="5"/>
        <v>86.49673501928355</v>
      </c>
      <c r="F79" s="12">
        <f t="shared" si="4"/>
        <v>-348.2332700000002</v>
      </c>
      <c r="G79" s="31"/>
    </row>
    <row r="80" spans="1:7" s="9" customFormat="1" ht="17.25" customHeight="1" hidden="1">
      <c r="A80" s="37" t="s">
        <v>100</v>
      </c>
      <c r="B80" s="38" t="s">
        <v>101</v>
      </c>
      <c r="C80" s="39">
        <f>SUM(C81:C85)</f>
        <v>0</v>
      </c>
      <c r="D80" s="39">
        <f>SUM(D81:D85)</f>
        <v>0</v>
      </c>
      <c r="E80" s="12" t="e">
        <f t="shared" si="5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102</v>
      </c>
      <c r="B81" s="17" t="s">
        <v>103</v>
      </c>
      <c r="C81" s="18"/>
      <c r="D81" s="18"/>
      <c r="E81" s="12" t="e">
        <f t="shared" si="5"/>
        <v>#DIV/0!</v>
      </c>
      <c r="F81" s="12">
        <f t="shared" si="4"/>
        <v>0</v>
      </c>
      <c r="G81" s="31"/>
    </row>
    <row r="82" spans="1:7" s="9" customFormat="1" ht="17.25" customHeight="1" hidden="1">
      <c r="A82" s="40" t="s">
        <v>104</v>
      </c>
      <c r="B82" s="17" t="s">
        <v>105</v>
      </c>
      <c r="C82" s="18"/>
      <c r="D82" s="18"/>
      <c r="E82" s="12" t="e">
        <f t="shared" si="5"/>
        <v>#DIV/0!</v>
      </c>
      <c r="F82" s="12">
        <f t="shared" si="4"/>
        <v>0</v>
      </c>
      <c r="G82" s="31"/>
    </row>
    <row r="83" spans="1:7" s="9" customFormat="1" ht="17.25" customHeight="1" hidden="1">
      <c r="A83" s="41" t="s">
        <v>106</v>
      </c>
      <c r="B83" s="17" t="s">
        <v>107</v>
      </c>
      <c r="C83" s="18"/>
      <c r="D83" s="18"/>
      <c r="E83" s="12" t="e">
        <f t="shared" si="5"/>
        <v>#DIV/0!</v>
      </c>
      <c r="F83" s="12">
        <f t="shared" si="4"/>
        <v>0</v>
      </c>
      <c r="G83" s="31"/>
    </row>
    <row r="84" spans="1:7" s="52" customFormat="1" ht="17.25" customHeight="1" hidden="1">
      <c r="A84" s="55" t="s">
        <v>108</v>
      </c>
      <c r="B84" s="56" t="s">
        <v>109</v>
      </c>
      <c r="C84" s="18"/>
      <c r="D84" s="18"/>
      <c r="E84" s="12" t="e">
        <f t="shared" si="5"/>
        <v>#DIV/0!</v>
      </c>
      <c r="F84" s="12">
        <f t="shared" si="4"/>
        <v>0</v>
      </c>
      <c r="G84" s="31"/>
    </row>
    <row r="85" spans="1:7" s="9" customFormat="1" ht="15" customHeight="1" hidden="1">
      <c r="A85" s="41" t="s">
        <v>110</v>
      </c>
      <c r="B85" s="17" t="s">
        <v>111</v>
      </c>
      <c r="C85" s="18"/>
      <c r="D85" s="18"/>
      <c r="E85" s="12" t="e">
        <f t="shared" si="5"/>
        <v>#DIV/0!</v>
      </c>
      <c r="F85" s="12">
        <f t="shared" si="4"/>
        <v>0</v>
      </c>
      <c r="G85" s="31"/>
    </row>
    <row r="86" spans="1:7" s="9" customFormat="1" ht="15" customHeight="1" hidden="1">
      <c r="A86" s="57">
        <v>1000</v>
      </c>
      <c r="B86" s="58" t="s">
        <v>112</v>
      </c>
      <c r="C86" s="39">
        <f>SUM(C87:C89)</f>
        <v>0</v>
      </c>
      <c r="D86" s="39">
        <f>SUM(D87:D89)</f>
        <v>0</v>
      </c>
      <c r="E86" s="11"/>
      <c r="F86" s="12">
        <f t="shared" si="4"/>
        <v>0</v>
      </c>
      <c r="G86" s="31"/>
    </row>
    <row r="87" spans="1:7" s="9" customFormat="1" ht="14.25" customHeight="1" hidden="1">
      <c r="A87" s="59">
        <v>1003</v>
      </c>
      <c r="B87" s="60" t="s">
        <v>113</v>
      </c>
      <c r="C87" s="18">
        <v>0</v>
      </c>
      <c r="D87" s="18">
        <v>0</v>
      </c>
      <c r="E87" s="12"/>
      <c r="F87" s="12">
        <f t="shared" si="4"/>
        <v>0</v>
      </c>
      <c r="G87" s="31"/>
    </row>
    <row r="88" spans="1:7" s="9" customFormat="1" ht="15" customHeight="1" hidden="1">
      <c r="A88" s="59">
        <v>1004</v>
      </c>
      <c r="B88" s="60" t="s">
        <v>114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 hidden="1">
      <c r="A89" s="41" t="s">
        <v>115</v>
      </c>
      <c r="B89" s="17" t="s">
        <v>116</v>
      </c>
      <c r="C89" s="18"/>
      <c r="D89" s="18"/>
      <c r="E89" s="12"/>
      <c r="F89" s="12">
        <f t="shared" si="4"/>
        <v>0</v>
      </c>
      <c r="G89" s="31"/>
    </row>
    <row r="90" spans="1:7" s="9" customFormat="1" ht="15.75" customHeight="1">
      <c r="A90" s="61" t="s">
        <v>117</v>
      </c>
      <c r="B90" s="38" t="s">
        <v>118</v>
      </c>
      <c r="C90" s="39">
        <f>C91+C92+C93+C94+C95</f>
        <v>12</v>
      </c>
      <c r="D90" s="39">
        <f>D91+D92+D93+D94+D95</f>
        <v>8.773</v>
      </c>
      <c r="E90" s="11">
        <f>D90/C90*100</f>
        <v>73.10833333333333</v>
      </c>
      <c r="F90" s="12">
        <f t="shared" si="4"/>
        <v>-3.2270000000000003</v>
      </c>
      <c r="G90" s="31"/>
    </row>
    <row r="91" spans="1:7" s="9" customFormat="1" ht="15.75" customHeight="1">
      <c r="A91" s="41" t="s">
        <v>119</v>
      </c>
      <c r="B91" s="62" t="s">
        <v>120</v>
      </c>
      <c r="C91" s="18">
        <v>12</v>
      </c>
      <c r="D91" s="18">
        <v>8.773</v>
      </c>
      <c r="E91" s="11">
        <f aca="true" t="shared" si="6" ref="E91:E99">D91/C91*100</f>
        <v>73.10833333333333</v>
      </c>
      <c r="F91" s="12">
        <f>D91-C91</f>
        <v>-3.2270000000000003</v>
      </c>
      <c r="G91" s="31"/>
    </row>
    <row r="92" spans="1:7" s="9" customFormat="1" ht="0.75" customHeight="1">
      <c r="A92" s="41" t="s">
        <v>121</v>
      </c>
      <c r="B92" s="17" t="s">
        <v>122</v>
      </c>
      <c r="C92" s="18"/>
      <c r="D92" s="18"/>
      <c r="E92" s="12" t="e">
        <f t="shared" si="6"/>
        <v>#DIV/0!</v>
      </c>
      <c r="F92" s="12">
        <f aca="true" t="shared" si="7" ref="F92:F103">D92-C92</f>
        <v>0</v>
      </c>
      <c r="G92" s="31"/>
    </row>
    <row r="93" spans="1:7" s="9" customFormat="1" ht="15.75" customHeight="1" hidden="1">
      <c r="A93" s="41" t="s">
        <v>123</v>
      </c>
      <c r="B93" s="17" t="s">
        <v>124</v>
      </c>
      <c r="C93" s="18"/>
      <c r="D93" s="18"/>
      <c r="E93" s="12" t="e">
        <f t="shared" si="6"/>
        <v>#DIV/0!</v>
      </c>
      <c r="F93" s="12">
        <f t="shared" si="7"/>
        <v>0</v>
      </c>
      <c r="G93" s="31"/>
    </row>
    <row r="94" spans="1:7" s="9" customFormat="1" ht="31.5" customHeight="1" hidden="1">
      <c r="A94" s="41" t="s">
        <v>125</v>
      </c>
      <c r="B94" s="17" t="s">
        <v>126</v>
      </c>
      <c r="C94" s="18"/>
      <c r="D94" s="18"/>
      <c r="E94" s="12" t="e">
        <f t="shared" si="6"/>
        <v>#DIV/0!</v>
      </c>
      <c r="F94" s="12">
        <f t="shared" si="7"/>
        <v>0</v>
      </c>
      <c r="G94" s="31"/>
    </row>
    <row r="95" spans="1:7" s="9" customFormat="1" ht="15.75" customHeight="1" hidden="1">
      <c r="A95" s="41" t="s">
        <v>127</v>
      </c>
      <c r="B95" s="17" t="s">
        <v>128</v>
      </c>
      <c r="C95" s="18"/>
      <c r="D95" s="18"/>
      <c r="E95" s="12" t="e">
        <f t="shared" si="6"/>
        <v>#DIV/0!</v>
      </c>
      <c r="F95" s="12">
        <f t="shared" si="7"/>
        <v>0</v>
      </c>
      <c r="G95" s="31"/>
    </row>
    <row r="96" spans="1:7" s="9" customFormat="1" ht="24.75" customHeight="1" hidden="1">
      <c r="A96" s="37" t="s">
        <v>129</v>
      </c>
      <c r="B96" s="38" t="s">
        <v>130</v>
      </c>
      <c r="C96" s="39"/>
      <c r="D96" s="39"/>
      <c r="E96" s="11" t="e">
        <f t="shared" si="6"/>
        <v>#DIV/0!</v>
      </c>
      <c r="F96" s="12">
        <f t="shared" si="7"/>
        <v>0</v>
      </c>
      <c r="G96" s="31"/>
    </row>
    <row r="97" spans="1:7" s="9" customFormat="1" ht="24.75" customHeight="1" hidden="1">
      <c r="A97" s="40" t="s">
        <v>131</v>
      </c>
      <c r="B97" s="17" t="s">
        <v>132</v>
      </c>
      <c r="C97" s="18"/>
      <c r="D97" s="18"/>
      <c r="E97" s="12" t="e">
        <f t="shared" si="6"/>
        <v>#DIV/0!</v>
      </c>
      <c r="F97" s="12">
        <f t="shared" si="7"/>
        <v>0</v>
      </c>
      <c r="G97" s="31"/>
    </row>
    <row r="98" spans="1:7" s="9" customFormat="1" ht="31.5" customHeight="1" hidden="1">
      <c r="A98" s="37" t="s">
        <v>133</v>
      </c>
      <c r="B98" s="38" t="s">
        <v>134</v>
      </c>
      <c r="C98" s="39">
        <f>C99</f>
        <v>5</v>
      </c>
      <c r="D98" s="39">
        <f>D99</f>
        <v>0</v>
      </c>
      <c r="E98" s="11">
        <f t="shared" si="6"/>
        <v>0</v>
      </c>
      <c r="F98" s="12">
        <f t="shared" si="7"/>
        <v>-5</v>
      </c>
      <c r="G98" s="31"/>
    </row>
    <row r="99" spans="1:7" s="9" customFormat="1" ht="31.5" customHeight="1" hidden="1">
      <c r="A99" s="40" t="s">
        <v>135</v>
      </c>
      <c r="B99" s="17" t="s">
        <v>136</v>
      </c>
      <c r="C99" s="18">
        <v>5</v>
      </c>
      <c r="D99" s="18">
        <v>0</v>
      </c>
      <c r="E99" s="12">
        <f t="shared" si="6"/>
        <v>0</v>
      </c>
      <c r="F99" s="12">
        <f t="shared" si="7"/>
        <v>-5</v>
      </c>
      <c r="G99" s="31"/>
    </row>
    <row r="100" spans="1:6" s="9" customFormat="1" ht="15.75" customHeight="1" hidden="1">
      <c r="A100" s="63">
        <v>1400</v>
      </c>
      <c r="B100" s="58" t="s">
        <v>137</v>
      </c>
      <c r="C100" s="39">
        <f>C101</f>
        <v>0</v>
      </c>
      <c r="D100" s="39">
        <f>SUM(D102:D103)</f>
        <v>0</v>
      </c>
      <c r="E100" s="11"/>
      <c r="F100" s="12">
        <f t="shared" si="7"/>
        <v>0</v>
      </c>
    </row>
    <row r="101" spans="1:6" s="9" customFormat="1" ht="15.75" customHeight="1" hidden="1">
      <c r="A101" s="59">
        <v>1403</v>
      </c>
      <c r="B101" s="60" t="s">
        <v>291</v>
      </c>
      <c r="C101" s="39"/>
      <c r="D101" s="39"/>
      <c r="E101" s="11"/>
      <c r="F101" s="12"/>
    </row>
    <row r="102" spans="1:6" s="9" customFormat="1" ht="15.75" customHeight="1" hidden="1">
      <c r="A102" s="64">
        <v>1104</v>
      </c>
      <c r="B102" s="60" t="s">
        <v>44</v>
      </c>
      <c r="C102" s="18"/>
      <c r="D102" s="18"/>
      <c r="E102" s="12" t="e">
        <f t="shared" si="5"/>
        <v>#DIV/0!</v>
      </c>
      <c r="F102" s="12">
        <f t="shared" si="7"/>
        <v>0</v>
      </c>
    </row>
    <row r="103" spans="1:6" s="9" customFormat="1" ht="15.75" customHeight="1" hidden="1">
      <c r="A103" s="64">
        <v>1102</v>
      </c>
      <c r="B103" s="60" t="s">
        <v>138</v>
      </c>
      <c r="C103" s="18"/>
      <c r="D103" s="18"/>
      <c r="E103" s="12" t="e">
        <f t="shared" si="5"/>
        <v>#DIV/0!</v>
      </c>
      <c r="F103" s="12">
        <f t="shared" si="7"/>
        <v>0</v>
      </c>
    </row>
    <row r="104" spans="1:6" s="9" customFormat="1" ht="15.75" customHeight="1">
      <c r="A104" s="64"/>
      <c r="B104" s="65" t="s">
        <v>139</v>
      </c>
      <c r="C104" s="39">
        <f>C53+C57+C59+C63+C67+C78+C90+C100</f>
        <v>4458.07</v>
      </c>
      <c r="D104" s="39">
        <f>SUM(D53,D57,D59,D63,D67,D71,D73,D78,D80,D86,D90,D100)</f>
        <v>3745.71279</v>
      </c>
      <c r="E104" s="12">
        <f t="shared" si="5"/>
        <v>84.02095054586403</v>
      </c>
      <c r="F104" s="12">
        <f t="shared" si="4"/>
        <v>-712.3572099999997</v>
      </c>
    </row>
    <row r="105" spans="1:6" s="9" customFormat="1" ht="15.75">
      <c r="A105" s="28"/>
      <c r="B105" s="29"/>
      <c r="C105" s="31"/>
      <c r="D105" s="31"/>
      <c r="E105" s="31"/>
      <c r="F105" s="31"/>
    </row>
    <row r="106" spans="1:2" s="9" customFormat="1" ht="12.75">
      <c r="A106" s="66" t="s">
        <v>140</v>
      </c>
      <c r="B106" s="66"/>
    </row>
    <row r="107" spans="1:3" s="9" customFormat="1" ht="12.75">
      <c r="A107" s="67" t="s">
        <v>141</v>
      </c>
      <c r="B107" s="67"/>
      <c r="C107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6"/>
  <sheetViews>
    <sheetView view="pageBreakPreview" zoomScale="60" workbookViewId="0" topLeftCell="A46">
      <selection activeCell="D36" sqref="D36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87" t="s">
        <v>328</v>
      </c>
      <c r="B1" s="287"/>
      <c r="C1" s="287"/>
      <c r="D1" s="287"/>
      <c r="E1" s="287"/>
      <c r="F1" s="287"/>
      <c r="G1" s="1"/>
    </row>
    <row r="2" spans="1:7" ht="18" customHeight="1">
      <c r="A2" s="287"/>
      <c r="B2" s="287"/>
      <c r="C2" s="287"/>
      <c r="D2" s="287"/>
      <c r="E2" s="287"/>
      <c r="F2" s="287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315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1248.1999999999998</v>
      </c>
      <c r="D5" s="11">
        <f>SUM(D6,D8,D10,D13,D15)</f>
        <v>1124.18371</v>
      </c>
      <c r="E5" s="12">
        <f aca="true" t="shared" si="0" ref="E5:E35">D5/C5*100</f>
        <v>90.06438952091013</v>
      </c>
      <c r="F5" s="12">
        <f aca="true" t="shared" si="1" ref="F5:F36">D5-C5</f>
        <v>-124.0162899999998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849.3</v>
      </c>
      <c r="D6" s="11">
        <f>SUM(D7)</f>
        <v>731.60919</v>
      </c>
      <c r="E6" s="12">
        <f t="shared" si="0"/>
        <v>86.14261038502296</v>
      </c>
      <c r="F6" s="12">
        <f t="shared" si="1"/>
        <v>-117.69080999999994</v>
      </c>
      <c r="G6" s="1"/>
    </row>
    <row r="7" spans="1:7" s="9" customFormat="1" ht="15.75">
      <c r="A7" s="13">
        <v>1010200001</v>
      </c>
      <c r="B7" s="14" t="s">
        <v>7</v>
      </c>
      <c r="C7" s="15">
        <v>849.3</v>
      </c>
      <c r="D7" s="15">
        <v>731.60919</v>
      </c>
      <c r="E7" s="12">
        <f t="shared" si="0"/>
        <v>86.14261038502296</v>
      </c>
      <c r="F7" s="12">
        <f t="shared" si="1"/>
        <v>-117.69080999999994</v>
      </c>
      <c r="G7" s="1"/>
    </row>
    <row r="8" spans="1:7" s="9" customFormat="1" ht="14.25" customHeight="1">
      <c r="A8" s="10">
        <v>1050000000</v>
      </c>
      <c r="B8" s="10" t="s">
        <v>8</v>
      </c>
      <c r="C8" s="11">
        <f>SUM(C9)</f>
        <v>30</v>
      </c>
      <c r="D8" s="11">
        <f>SUM(D9)</f>
        <v>15.42791</v>
      </c>
      <c r="E8" s="12">
        <f t="shared" si="0"/>
        <v>51.42636666666667</v>
      </c>
      <c r="F8" s="12">
        <f t="shared" si="1"/>
        <v>-14.57209</v>
      </c>
      <c r="G8" s="1"/>
    </row>
    <row r="9" spans="1:7" s="9" customFormat="1" ht="15.75">
      <c r="A9" s="13">
        <v>1050300001</v>
      </c>
      <c r="B9" s="13" t="s">
        <v>9</v>
      </c>
      <c r="C9" s="12">
        <v>30</v>
      </c>
      <c r="D9" s="12">
        <v>15.42791</v>
      </c>
      <c r="E9" s="12">
        <f t="shared" si="0"/>
        <v>51.42636666666667</v>
      </c>
      <c r="F9" s="12">
        <f t="shared" si="1"/>
        <v>-14.57209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357.79999999999995</v>
      </c>
      <c r="D10" s="11">
        <f>SUM(D11:D12)</f>
        <v>365.74661</v>
      </c>
      <c r="E10" s="12">
        <f t="shared" si="0"/>
        <v>102.2209642258245</v>
      </c>
      <c r="F10" s="12">
        <f t="shared" si="1"/>
        <v>7.946610000000021</v>
      </c>
      <c r="G10" s="1"/>
    </row>
    <row r="11" spans="1:7" s="9" customFormat="1" ht="15.75">
      <c r="A11" s="13">
        <v>1060600000</v>
      </c>
      <c r="B11" s="13" t="s">
        <v>11</v>
      </c>
      <c r="C11" s="12">
        <v>314.9</v>
      </c>
      <c r="D11" s="12">
        <v>351.05057</v>
      </c>
      <c r="E11" s="12">
        <f t="shared" si="0"/>
        <v>111.48001587805653</v>
      </c>
      <c r="F11" s="12">
        <f t="shared" si="1"/>
        <v>36.150570000000016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42.9</v>
      </c>
      <c r="D12" s="18">
        <v>14.69604</v>
      </c>
      <c r="E12" s="12">
        <f t="shared" si="0"/>
        <v>34.2565034965035</v>
      </c>
      <c r="F12" s="12">
        <f t="shared" si="1"/>
        <v>-28.20396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11.1</v>
      </c>
      <c r="D15" s="11">
        <f>SUM(D16:D19)</f>
        <v>11.4</v>
      </c>
      <c r="E15" s="12">
        <f t="shared" si="0"/>
        <v>102.70270270270272</v>
      </c>
      <c r="F15" s="12">
        <f t="shared" si="1"/>
        <v>0.3000000000000007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>
      <c r="A17" s="13">
        <v>1080400001</v>
      </c>
      <c r="B17" s="14" t="s">
        <v>17</v>
      </c>
      <c r="C17" s="12">
        <v>11.1</v>
      </c>
      <c r="D17" s="12">
        <v>11.4</v>
      </c>
      <c r="E17" s="12">
        <f t="shared" si="0"/>
        <v>102.70270270270272</v>
      </c>
      <c r="F17" s="12">
        <f t="shared" si="1"/>
        <v>0.3000000000000007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959</v>
      </c>
      <c r="D20" s="11">
        <f>SUM(D21:D36)</f>
        <v>1285.20734</v>
      </c>
      <c r="E20" s="12">
        <f t="shared" si="0"/>
        <v>134.0153639207508</v>
      </c>
      <c r="F20" s="12">
        <f t="shared" si="1"/>
        <v>326.20733999999993</v>
      </c>
      <c r="G20" s="1"/>
    </row>
    <row r="21" spans="1:7" s="9" customFormat="1" ht="14.25" customHeight="1">
      <c r="A21" s="13">
        <v>1110501101</v>
      </c>
      <c r="B21" s="13" t="s">
        <v>21</v>
      </c>
      <c r="C21" s="12">
        <v>270</v>
      </c>
      <c r="D21" s="12">
        <v>277.13162</v>
      </c>
      <c r="E21" s="12">
        <f t="shared" si="0"/>
        <v>102.64134074074074</v>
      </c>
      <c r="F21" s="12">
        <f t="shared" si="1"/>
        <v>7.131619999999998</v>
      </c>
      <c r="G21" s="1"/>
    </row>
    <row r="22" spans="1:7" s="9" customFormat="1" ht="16.5" customHeight="1">
      <c r="A22" s="13">
        <v>1110503505</v>
      </c>
      <c r="B22" s="13" t="s">
        <v>22</v>
      </c>
      <c r="C22" s="12">
        <v>0</v>
      </c>
      <c r="D22" s="12">
        <v>2.0691</v>
      </c>
      <c r="E22" s="12"/>
      <c r="F22" s="12">
        <f t="shared" si="1"/>
        <v>2.0691</v>
      </c>
      <c r="G22" s="1"/>
    </row>
    <row r="23" spans="1:7" s="9" customFormat="1" ht="18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9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687</v>
      </c>
      <c r="D25" s="12">
        <v>996.50662</v>
      </c>
      <c r="E25" s="12">
        <f t="shared" si="0"/>
        <v>145.05190975254732</v>
      </c>
      <c r="F25" s="12">
        <f t="shared" si="1"/>
        <v>309.50662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0.75" customHeight="1">
      <c r="A34" s="13">
        <v>1130305010</v>
      </c>
      <c r="B34" s="14" t="s">
        <v>34</v>
      </c>
      <c r="C34" s="12">
        <v>2</v>
      </c>
      <c r="D34" s="12">
        <v>0</v>
      </c>
      <c r="E34" s="12">
        <f t="shared" si="0"/>
        <v>0</v>
      </c>
      <c r="F34" s="12">
        <f t="shared" si="1"/>
        <v>-2</v>
      </c>
      <c r="G34" s="1"/>
    </row>
    <row r="35" spans="1:7" s="9" customFormat="1" ht="12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3.5" customHeight="1">
      <c r="A36" s="13">
        <v>1170505005</v>
      </c>
      <c r="B36" s="13" t="s">
        <v>36</v>
      </c>
      <c r="C36" s="12">
        <v>0</v>
      </c>
      <c r="D36" s="12">
        <v>9.5</v>
      </c>
      <c r="E36" s="12"/>
      <c r="F36" s="12">
        <f t="shared" si="1"/>
        <v>9.5</v>
      </c>
      <c r="G36" s="1"/>
    </row>
    <row r="37" spans="1:7" s="9" customFormat="1" ht="1.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2207.2</v>
      </c>
      <c r="D38" s="11">
        <f>SUM(D20,D5)</f>
        <v>2409.39105</v>
      </c>
      <c r="E38" s="12">
        <f aca="true" t="shared" si="2" ref="E38:E47">D38/C38*100</f>
        <v>109.16052238129758</v>
      </c>
      <c r="F38" s="12">
        <f aca="true" t="shared" si="3" ref="F38:F47">D38-C38</f>
        <v>202.19105000000036</v>
      </c>
      <c r="G38" s="1"/>
    </row>
    <row r="39" spans="1:7" s="9" customFormat="1" ht="15.75">
      <c r="A39" s="10"/>
      <c r="B39" s="10" t="s">
        <v>39</v>
      </c>
      <c r="C39" s="11">
        <f>SUM(C40:C44)</f>
        <v>5383.503000000001</v>
      </c>
      <c r="D39" s="11">
        <f>SUM(D40:D44)</f>
        <v>5048.074</v>
      </c>
      <c r="E39" s="12">
        <f t="shared" si="2"/>
        <v>93.76931711564012</v>
      </c>
      <c r="F39" s="12">
        <f t="shared" si="3"/>
        <v>-335.429000000001</v>
      </c>
      <c r="G39" s="1"/>
    </row>
    <row r="40" spans="1:8" s="9" customFormat="1" ht="15.75">
      <c r="A40" s="13">
        <v>2020100000</v>
      </c>
      <c r="B40" s="13" t="s">
        <v>40</v>
      </c>
      <c r="C40" s="12">
        <v>2150.8</v>
      </c>
      <c r="D40" s="12">
        <v>2024.61</v>
      </c>
      <c r="E40" s="12">
        <f t="shared" si="2"/>
        <v>94.13288078854379</v>
      </c>
      <c r="F40" s="12">
        <f t="shared" si="3"/>
        <v>-126.19000000000028</v>
      </c>
      <c r="G40" s="1"/>
      <c r="H40" s="21"/>
    </row>
    <row r="41" spans="1:7" s="9" customFormat="1" ht="15.75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284.2</v>
      </c>
      <c r="D42" s="12">
        <v>75</v>
      </c>
      <c r="E42" s="12">
        <f t="shared" si="2"/>
        <v>26.389866291344127</v>
      </c>
      <c r="F42" s="12">
        <f t="shared" si="3"/>
        <v>-209.2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2948.503</v>
      </c>
      <c r="D43" s="12">
        <v>2948.464</v>
      </c>
      <c r="E43" s="12">
        <f t="shared" si="2"/>
        <v>99.99867729488489</v>
      </c>
      <c r="F43" s="12">
        <f t="shared" si="3"/>
        <v>-0.03900000000021464</v>
      </c>
      <c r="G43" s="1"/>
    </row>
    <row r="44" spans="1:7" s="9" customFormat="1" ht="0.7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/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7590.703</v>
      </c>
      <c r="D46" s="11">
        <f>SUM(D39,D38)</f>
        <v>7457.46505</v>
      </c>
      <c r="E46" s="12">
        <f t="shared" si="2"/>
        <v>98.24472186568227</v>
      </c>
      <c r="F46" s="12">
        <f t="shared" si="3"/>
        <v>-133.23795000000064</v>
      </c>
      <c r="G46" s="1"/>
    </row>
    <row r="47" spans="1:7" s="9" customFormat="1" ht="15.75">
      <c r="A47" s="10"/>
      <c r="B47" s="22" t="s">
        <v>47</v>
      </c>
      <c r="C47" s="11">
        <f>C103-C46</f>
        <v>545</v>
      </c>
      <c r="D47" s="11">
        <f>D103-D46</f>
        <v>-3688.0177199999994</v>
      </c>
      <c r="E47" s="12">
        <f t="shared" si="2"/>
        <v>-676.7004990825687</v>
      </c>
      <c r="F47" s="12">
        <f t="shared" si="3"/>
        <v>-4233.01772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315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798.8417499999999</v>
      </c>
      <c r="D52" s="39">
        <f>SUM(D53:D55)</f>
        <v>683.2297199999999</v>
      </c>
      <c r="E52" s="12">
        <f>D52/C52*100</f>
        <v>85.52754284562619</v>
      </c>
      <c r="F52" s="12">
        <f>D52-C52</f>
        <v>-115.61203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763.943</v>
      </c>
      <c r="D53" s="18">
        <v>656.92972</v>
      </c>
      <c r="E53" s="12">
        <f>D53/C53*100</f>
        <v>85.99198107712225</v>
      </c>
      <c r="F53" s="12">
        <f>D53-C53</f>
        <v>-107.01328000000001</v>
      </c>
      <c r="G53" s="31"/>
    </row>
    <row r="54" spans="1:7" s="9" customFormat="1" ht="15.75">
      <c r="A54" s="40" t="s">
        <v>53</v>
      </c>
      <c r="B54" s="17" t="s">
        <v>54</v>
      </c>
      <c r="C54" s="18">
        <v>26.3</v>
      </c>
      <c r="D54" s="18">
        <v>26.3</v>
      </c>
      <c r="E54" s="12"/>
      <c r="F54" s="12"/>
      <c r="G54" s="31"/>
    </row>
    <row r="55" spans="1:7" s="9" customFormat="1" ht="15.75">
      <c r="A55" s="40" t="s">
        <v>161</v>
      </c>
      <c r="B55" s="17" t="s">
        <v>55</v>
      </c>
      <c r="C55" s="18">
        <v>8.59875</v>
      </c>
      <c r="D55" s="18">
        <v>0</v>
      </c>
      <c r="E55" s="12"/>
      <c r="F55" s="12"/>
      <c r="G55" s="31"/>
    </row>
    <row r="56" spans="1:7" s="9" customFormat="1" ht="15.75">
      <c r="A56" s="37" t="s">
        <v>56</v>
      </c>
      <c r="B56" s="38" t="s">
        <v>57</v>
      </c>
      <c r="C56" s="39">
        <f>C57</f>
        <v>113.56</v>
      </c>
      <c r="D56" s="39">
        <f>D57</f>
        <v>85.58747</v>
      </c>
      <c r="E56" s="12">
        <f>D56/C56*100</f>
        <v>75.3676206410708</v>
      </c>
      <c r="F56" s="12">
        <f aca="true" t="shared" si="4" ref="F56:F103">D56-C56</f>
        <v>-27.972530000000006</v>
      </c>
      <c r="G56" s="31"/>
    </row>
    <row r="57" spans="1:6" s="9" customFormat="1" ht="15.75">
      <c r="A57" s="41" t="s">
        <v>58</v>
      </c>
      <c r="B57" s="17" t="s">
        <v>59</v>
      </c>
      <c r="C57" s="18">
        <v>113.56</v>
      </c>
      <c r="D57" s="18">
        <v>85.58747</v>
      </c>
      <c r="E57" s="12">
        <f>D57/C57*100</f>
        <v>75.3676206410708</v>
      </c>
      <c r="F57" s="12">
        <f t="shared" si="4"/>
        <v>-27.972530000000006</v>
      </c>
    </row>
    <row r="58" spans="1:7" s="46" customFormat="1" ht="13.5" customHeight="1">
      <c r="A58" s="42" t="s">
        <v>60</v>
      </c>
      <c r="B58" s="43" t="s">
        <v>61</v>
      </c>
      <c r="C58" s="44">
        <f>C60+C61</f>
        <v>26.30125</v>
      </c>
      <c r="D58" s="44">
        <f>D60+D61</f>
        <v>0</v>
      </c>
      <c r="E58" s="12">
        <f>D58/C58*100</f>
        <v>0</v>
      </c>
      <c r="F58" s="12">
        <f t="shared" si="4"/>
        <v>-26.30125</v>
      </c>
      <c r="G58" s="45"/>
    </row>
    <row r="59" spans="1:7" s="46" customFormat="1" ht="0.75" customHeight="1" hidden="1">
      <c r="A59" s="47" t="s">
        <v>62</v>
      </c>
      <c r="B59" s="48" t="s">
        <v>63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15" customHeight="1">
      <c r="A60" s="47" t="s">
        <v>162</v>
      </c>
      <c r="B60" s="48" t="s">
        <v>272</v>
      </c>
      <c r="C60" s="49">
        <v>1.40125</v>
      </c>
      <c r="D60" s="49">
        <v>0</v>
      </c>
      <c r="E60" s="12"/>
      <c r="F60" s="12">
        <f t="shared" si="4"/>
        <v>-1.40125</v>
      </c>
      <c r="G60" s="45"/>
    </row>
    <row r="61" spans="1:7" s="46" customFormat="1" ht="17.25" customHeight="1">
      <c r="A61" s="47" t="s">
        <v>64</v>
      </c>
      <c r="B61" s="48" t="s">
        <v>65</v>
      </c>
      <c r="C61" s="49">
        <v>24.9</v>
      </c>
      <c r="D61" s="49">
        <v>0</v>
      </c>
      <c r="E61" s="12">
        <f aca="true" t="shared" si="5" ref="E61:E66">D61/C61*100</f>
        <v>0</v>
      </c>
      <c r="F61" s="12">
        <f t="shared" si="4"/>
        <v>-24.9</v>
      </c>
      <c r="G61" s="45"/>
    </row>
    <row r="62" spans="1:7" s="9" customFormat="1" ht="15.75" customHeight="1">
      <c r="A62" s="37" t="s">
        <v>66</v>
      </c>
      <c r="B62" s="38" t="s">
        <v>67</v>
      </c>
      <c r="C62" s="39">
        <f>C63+C64+C65</f>
        <v>437</v>
      </c>
      <c r="D62" s="39">
        <f>D63+D64+D65</f>
        <v>65.111</v>
      </c>
      <c r="E62" s="12">
        <f t="shared" si="5"/>
        <v>14.899542334096111</v>
      </c>
      <c r="F62" s="12">
        <f t="shared" si="4"/>
        <v>-371.889</v>
      </c>
      <c r="G62" s="31"/>
    </row>
    <row r="63" spans="1:7" s="9" customFormat="1" ht="17.25" customHeight="1" hidden="1">
      <c r="A63" s="40" t="s">
        <v>68</v>
      </c>
      <c r="B63" s="17" t="s">
        <v>69</v>
      </c>
      <c r="C63" s="18"/>
      <c r="D63" s="18"/>
      <c r="E63" s="12"/>
      <c r="F63" s="12">
        <f t="shared" si="4"/>
        <v>0</v>
      </c>
      <c r="G63" s="31"/>
    </row>
    <row r="64" spans="1:7" s="9" customFormat="1" ht="17.25" customHeight="1">
      <c r="A64" s="40" t="s">
        <v>70</v>
      </c>
      <c r="B64" s="50" t="s">
        <v>71</v>
      </c>
      <c r="C64" s="18">
        <v>140</v>
      </c>
      <c r="D64" s="18">
        <v>65.111</v>
      </c>
      <c r="E64" s="12">
        <f t="shared" si="5"/>
        <v>46.50785714285715</v>
      </c>
      <c r="F64" s="12">
        <f t="shared" si="4"/>
        <v>-74.889</v>
      </c>
      <c r="G64" s="31"/>
    </row>
    <row r="65" spans="1:7" s="9" customFormat="1" ht="15" customHeight="1">
      <c r="A65" s="47" t="s">
        <v>72</v>
      </c>
      <c r="B65" s="48" t="s">
        <v>73</v>
      </c>
      <c r="C65" s="18">
        <v>297</v>
      </c>
      <c r="D65" s="18">
        <v>0</v>
      </c>
      <c r="E65" s="12"/>
      <c r="F65" s="12">
        <f t="shared" si="4"/>
        <v>-297</v>
      </c>
      <c r="G65" s="31"/>
    </row>
    <row r="66" spans="1:7" s="9" customFormat="1" ht="16.5" customHeight="1">
      <c r="A66" s="37" t="s">
        <v>74</v>
      </c>
      <c r="B66" s="38" t="s">
        <v>75</v>
      </c>
      <c r="C66" s="39">
        <f>C67+C68+C69</f>
        <v>4178.1</v>
      </c>
      <c r="D66" s="39">
        <f>D67+D68+D69</f>
        <v>998.15076</v>
      </c>
      <c r="E66" s="12">
        <f t="shared" si="5"/>
        <v>23.89006390464565</v>
      </c>
      <c r="F66" s="12">
        <f t="shared" si="4"/>
        <v>-3179.9492400000004</v>
      </c>
      <c r="G66" s="31"/>
    </row>
    <row r="67" spans="1:7" s="9" customFormat="1" ht="15" customHeight="1">
      <c r="A67" s="40" t="s">
        <v>76</v>
      </c>
      <c r="B67" s="17" t="s">
        <v>77</v>
      </c>
      <c r="C67" s="18">
        <v>2834.8</v>
      </c>
      <c r="D67" s="18">
        <v>0</v>
      </c>
      <c r="E67" s="12"/>
      <c r="F67" s="12">
        <f t="shared" si="4"/>
        <v>-2834.8</v>
      </c>
      <c r="G67" s="31"/>
    </row>
    <row r="68" spans="1:7" s="52" customFormat="1" ht="15" customHeight="1" hidden="1">
      <c r="A68" s="40" t="s">
        <v>78</v>
      </c>
      <c r="B68" s="51" t="s">
        <v>79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80</v>
      </c>
      <c r="B69" s="17" t="s">
        <v>81</v>
      </c>
      <c r="C69" s="18">
        <v>1343.3</v>
      </c>
      <c r="D69" s="18">
        <v>998.15076</v>
      </c>
      <c r="E69" s="12">
        <f>D69/C69*100</f>
        <v>74.3058706171369</v>
      </c>
      <c r="F69" s="12">
        <f t="shared" si="4"/>
        <v>-345.14923999999996</v>
      </c>
      <c r="G69" s="53"/>
    </row>
    <row r="70" spans="1:7" s="52" customFormat="1" ht="17.2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88</v>
      </c>
      <c r="B73" s="50" t="s">
        <v>89</v>
      </c>
      <c r="C73" s="18"/>
      <c r="D73" s="18"/>
      <c r="E73" s="12" t="e">
        <f aca="true" t="shared" si="6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90</v>
      </c>
      <c r="B74" s="50" t="s">
        <v>91</v>
      </c>
      <c r="C74" s="18"/>
      <c r="D74" s="18"/>
      <c r="E74" s="12" t="e">
        <f t="shared" si="6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92</v>
      </c>
      <c r="B75" s="50" t="s">
        <v>93</v>
      </c>
      <c r="C75" s="18"/>
      <c r="D75" s="18"/>
      <c r="E75" s="12" t="e">
        <f t="shared" si="6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94</v>
      </c>
      <c r="B76" s="50" t="s">
        <v>95</v>
      </c>
      <c r="C76" s="18"/>
      <c r="D76" s="18"/>
      <c r="E76" s="12" t="e">
        <f t="shared" si="6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96</v>
      </c>
      <c r="B77" s="38" t="s">
        <v>97</v>
      </c>
      <c r="C77" s="39">
        <f>SUM(C78:C78)</f>
        <v>2341.6</v>
      </c>
      <c r="D77" s="39">
        <f>SUM(D78:D78)</f>
        <v>1765.84338</v>
      </c>
      <c r="E77" s="12">
        <f t="shared" si="6"/>
        <v>75.41182866416126</v>
      </c>
      <c r="F77" s="12">
        <f t="shared" si="4"/>
        <v>-575.7566199999999</v>
      </c>
      <c r="G77" s="31"/>
    </row>
    <row r="78" spans="1:7" s="9" customFormat="1" ht="17.25" customHeight="1">
      <c r="A78" s="40" t="s">
        <v>98</v>
      </c>
      <c r="B78" s="17" t="s">
        <v>99</v>
      </c>
      <c r="C78" s="18">
        <v>2341.6</v>
      </c>
      <c r="D78" s="18">
        <v>1765.84338</v>
      </c>
      <c r="E78" s="12">
        <f t="shared" si="6"/>
        <v>75.41182866416126</v>
      </c>
      <c r="F78" s="12">
        <f t="shared" si="4"/>
        <v>-575.7566199999999</v>
      </c>
      <c r="G78" s="31"/>
    </row>
    <row r="79" spans="1:7" s="9" customFormat="1" ht="17.25" customHeight="1" hidden="1">
      <c r="A79" s="37" t="s">
        <v>100</v>
      </c>
      <c r="B79" s="38" t="s">
        <v>263</v>
      </c>
      <c r="C79" s="39">
        <f>SUM(C80:C84)</f>
        <v>0</v>
      </c>
      <c r="D79" s="39">
        <f>SUM(D80:D84)</f>
        <v>0</v>
      </c>
      <c r="E79" s="12" t="e">
        <f t="shared" si="6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102</v>
      </c>
      <c r="B80" s="17" t="s">
        <v>103</v>
      </c>
      <c r="C80" s="18"/>
      <c r="D80" s="18"/>
      <c r="E80" s="12" t="e">
        <f t="shared" si="6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104</v>
      </c>
      <c r="B81" s="17" t="s">
        <v>105</v>
      </c>
      <c r="C81" s="18"/>
      <c r="D81" s="18"/>
      <c r="E81" s="12" t="e">
        <f t="shared" si="6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106</v>
      </c>
      <c r="B82" s="17" t="s">
        <v>107</v>
      </c>
      <c r="C82" s="18"/>
      <c r="D82" s="18"/>
      <c r="E82" s="12" t="e">
        <f t="shared" si="6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108</v>
      </c>
      <c r="B83" s="56" t="s">
        <v>109</v>
      </c>
      <c r="C83" s="18"/>
      <c r="D83" s="18"/>
      <c r="E83" s="12" t="e">
        <f t="shared" si="6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110</v>
      </c>
      <c r="B84" s="17" t="s">
        <v>111</v>
      </c>
      <c r="C84" s="18"/>
      <c r="D84" s="18"/>
      <c r="E84" s="12" t="e">
        <f t="shared" si="6"/>
        <v>#DIV/0!</v>
      </c>
      <c r="F84" s="12">
        <f t="shared" si="4"/>
        <v>0</v>
      </c>
      <c r="G84" s="31"/>
    </row>
    <row r="85" spans="1:7" s="9" customFormat="1" ht="15" customHeight="1" hidden="1">
      <c r="A85" s="57">
        <v>1000</v>
      </c>
      <c r="B85" s="58" t="s">
        <v>112</v>
      </c>
      <c r="C85" s="39">
        <f>SUM(C86:C88)</f>
        <v>0</v>
      </c>
      <c r="D85" s="39">
        <f>SUM(D86:D88)</f>
        <v>0</v>
      </c>
      <c r="E85" s="11" t="e">
        <f t="shared" si="6"/>
        <v>#DIV/0!</v>
      </c>
      <c r="F85" s="12">
        <f t="shared" si="4"/>
        <v>0</v>
      </c>
      <c r="G85" s="31"/>
    </row>
    <row r="86" spans="1:7" s="9" customFormat="1" ht="14.25" customHeight="1" hidden="1">
      <c r="A86" s="59">
        <v>1003</v>
      </c>
      <c r="B86" s="60" t="s">
        <v>113</v>
      </c>
      <c r="C86" s="18">
        <v>0</v>
      </c>
      <c r="D86" s="18">
        <v>0</v>
      </c>
      <c r="E86" s="12" t="e">
        <f t="shared" si="6"/>
        <v>#DIV/0!</v>
      </c>
      <c r="F86" s="12">
        <f t="shared" si="4"/>
        <v>0</v>
      </c>
      <c r="G86" s="31"/>
    </row>
    <row r="87" spans="1:7" s="9" customFormat="1" ht="15" customHeight="1" hidden="1">
      <c r="A87" s="59">
        <v>1004</v>
      </c>
      <c r="B87" s="60" t="s">
        <v>114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115</v>
      </c>
      <c r="B88" s="17" t="s">
        <v>116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117</v>
      </c>
      <c r="B89" s="38" t="s">
        <v>118</v>
      </c>
      <c r="C89" s="39">
        <f>C90+C91+C92+C93+C94</f>
        <v>15.6</v>
      </c>
      <c r="D89" s="39">
        <f>D90+D91+D92+D93+D94</f>
        <v>3</v>
      </c>
      <c r="E89" s="11">
        <f>D89/C89*100</f>
        <v>19.230769230769234</v>
      </c>
      <c r="F89" s="12">
        <f t="shared" si="4"/>
        <v>-12.6</v>
      </c>
      <c r="G89" s="31"/>
    </row>
    <row r="90" spans="1:7" s="9" customFormat="1" ht="15.75" customHeight="1">
      <c r="A90" s="41" t="s">
        <v>119</v>
      </c>
      <c r="B90" s="62" t="s">
        <v>120</v>
      </c>
      <c r="C90" s="18">
        <v>15.6</v>
      </c>
      <c r="D90" s="18">
        <v>3</v>
      </c>
      <c r="E90" s="11">
        <f aca="true" t="shared" si="7" ref="E90:E98">D90/C90*100</f>
        <v>19.230769230769234</v>
      </c>
      <c r="F90" s="12">
        <f>D90-C90</f>
        <v>-12.6</v>
      </c>
      <c r="G90" s="31"/>
    </row>
    <row r="91" spans="1:7" s="9" customFormat="1" ht="15.75" customHeight="1" hidden="1">
      <c r="A91" s="41" t="s">
        <v>121</v>
      </c>
      <c r="B91" s="17" t="s">
        <v>122</v>
      </c>
      <c r="C91" s="18"/>
      <c r="D91" s="18"/>
      <c r="E91" s="12" t="e">
        <f t="shared" si="7"/>
        <v>#DIV/0!</v>
      </c>
      <c r="F91" s="12">
        <f aca="true" t="shared" si="8" ref="F91:F102">D91-C91</f>
        <v>0</v>
      </c>
      <c r="G91" s="31"/>
    </row>
    <row r="92" spans="1:7" s="9" customFormat="1" ht="15.75" customHeight="1" hidden="1">
      <c r="A92" s="41" t="s">
        <v>123</v>
      </c>
      <c r="B92" s="17" t="s">
        <v>124</v>
      </c>
      <c r="C92" s="18"/>
      <c r="D92" s="18"/>
      <c r="E92" s="12" t="e">
        <f t="shared" si="7"/>
        <v>#DIV/0!</v>
      </c>
      <c r="F92" s="12">
        <f t="shared" si="8"/>
        <v>0</v>
      </c>
      <c r="G92" s="31"/>
    </row>
    <row r="93" spans="1:7" s="9" customFormat="1" ht="31.5" customHeight="1" hidden="1">
      <c r="A93" s="41" t="s">
        <v>125</v>
      </c>
      <c r="B93" s="17" t="s">
        <v>126</v>
      </c>
      <c r="C93" s="18"/>
      <c r="D93" s="18"/>
      <c r="E93" s="12" t="e">
        <f t="shared" si="7"/>
        <v>#DIV/0!</v>
      </c>
      <c r="F93" s="12">
        <f t="shared" si="8"/>
        <v>0</v>
      </c>
      <c r="G93" s="31"/>
    </row>
    <row r="94" spans="1:7" s="9" customFormat="1" ht="15.75" customHeight="1" hidden="1">
      <c r="A94" s="41" t="s">
        <v>127</v>
      </c>
      <c r="B94" s="17" t="s">
        <v>128</v>
      </c>
      <c r="C94" s="18"/>
      <c r="D94" s="18"/>
      <c r="E94" s="12" t="e">
        <f t="shared" si="7"/>
        <v>#DIV/0!</v>
      </c>
      <c r="F94" s="12">
        <f t="shared" si="8"/>
        <v>0</v>
      </c>
      <c r="G94" s="31"/>
    </row>
    <row r="95" spans="1:7" s="9" customFormat="1" ht="15.75" customHeight="1" hidden="1">
      <c r="A95" s="37" t="s">
        <v>129</v>
      </c>
      <c r="B95" s="38" t="s">
        <v>130</v>
      </c>
      <c r="C95" s="39"/>
      <c r="D95" s="39"/>
      <c r="E95" s="11" t="e">
        <f t="shared" si="7"/>
        <v>#DIV/0!</v>
      </c>
      <c r="F95" s="12">
        <f t="shared" si="8"/>
        <v>0</v>
      </c>
      <c r="G95" s="31"/>
    </row>
    <row r="96" spans="1:7" s="9" customFormat="1" ht="15.75" customHeight="1" hidden="1">
      <c r="A96" s="40" t="s">
        <v>131</v>
      </c>
      <c r="B96" s="17" t="s">
        <v>132</v>
      </c>
      <c r="C96" s="18"/>
      <c r="D96" s="18"/>
      <c r="E96" s="12" t="e">
        <f t="shared" si="7"/>
        <v>#DIV/0!</v>
      </c>
      <c r="F96" s="12">
        <f t="shared" si="8"/>
        <v>0</v>
      </c>
      <c r="G96" s="31"/>
    </row>
    <row r="97" spans="1:7" s="9" customFormat="1" ht="31.5" customHeight="1" hidden="1">
      <c r="A97" s="37" t="s">
        <v>133</v>
      </c>
      <c r="B97" s="38" t="s">
        <v>134</v>
      </c>
      <c r="C97" s="39">
        <f>C98</f>
        <v>0</v>
      </c>
      <c r="D97" s="39">
        <f>D98</f>
        <v>0</v>
      </c>
      <c r="E97" s="11" t="e">
        <f t="shared" si="7"/>
        <v>#DIV/0!</v>
      </c>
      <c r="F97" s="12">
        <f t="shared" si="8"/>
        <v>0</v>
      </c>
      <c r="G97" s="31"/>
    </row>
    <row r="98" spans="1:7" s="9" customFormat="1" ht="31.5" customHeight="1" hidden="1">
      <c r="A98" s="40" t="s">
        <v>135</v>
      </c>
      <c r="B98" s="17" t="s">
        <v>136</v>
      </c>
      <c r="C98" s="18">
        <v>0</v>
      </c>
      <c r="D98" s="18">
        <v>0</v>
      </c>
      <c r="E98" s="12" t="e">
        <f t="shared" si="7"/>
        <v>#DIV/0!</v>
      </c>
      <c r="F98" s="12">
        <f t="shared" si="8"/>
        <v>0</v>
      </c>
      <c r="G98" s="31"/>
    </row>
    <row r="99" spans="1:6" s="9" customFormat="1" ht="15.75" customHeight="1">
      <c r="A99" s="63">
        <v>1400</v>
      </c>
      <c r="B99" s="58" t="s">
        <v>137</v>
      </c>
      <c r="C99" s="39">
        <f>C100</f>
        <v>224.7</v>
      </c>
      <c r="D99" s="39">
        <f>D100</f>
        <v>168.525</v>
      </c>
      <c r="E99" s="11"/>
      <c r="F99" s="12">
        <f t="shared" si="8"/>
        <v>-56.17499999999998</v>
      </c>
    </row>
    <row r="100" spans="1:6" s="9" customFormat="1" ht="15.75" customHeight="1">
      <c r="A100" s="59">
        <v>1403</v>
      </c>
      <c r="B100" s="60" t="s">
        <v>291</v>
      </c>
      <c r="C100" s="18">
        <v>224.7</v>
      </c>
      <c r="D100" s="18">
        <v>168.525</v>
      </c>
      <c r="E100" s="12"/>
      <c r="F100" s="12"/>
    </row>
    <row r="101" spans="1:6" s="9" customFormat="1" ht="15.75" customHeight="1" hidden="1">
      <c r="A101" s="64">
        <v>1104</v>
      </c>
      <c r="B101" s="60" t="s">
        <v>44</v>
      </c>
      <c r="C101" s="18"/>
      <c r="D101" s="18"/>
      <c r="E101" s="12" t="e">
        <f t="shared" si="6"/>
        <v>#DIV/0!</v>
      </c>
      <c r="F101" s="12">
        <f t="shared" si="8"/>
        <v>0</v>
      </c>
    </row>
    <row r="102" spans="1:6" s="9" customFormat="1" ht="15.75" customHeight="1" hidden="1">
      <c r="A102" s="64">
        <v>1102</v>
      </c>
      <c r="B102" s="60" t="s">
        <v>138</v>
      </c>
      <c r="C102" s="18"/>
      <c r="D102" s="18"/>
      <c r="E102" s="12" t="e">
        <f t="shared" si="6"/>
        <v>#DIV/0!</v>
      </c>
      <c r="F102" s="12">
        <f t="shared" si="8"/>
        <v>0</v>
      </c>
    </row>
    <row r="103" spans="1:6" s="9" customFormat="1" ht="15.75" customHeight="1">
      <c r="A103" s="64"/>
      <c r="B103" s="65" t="s">
        <v>139</v>
      </c>
      <c r="C103" s="39">
        <f>C52+C56+C58+C62+C66+C77+C85+C89+C99</f>
        <v>8135.703</v>
      </c>
      <c r="D103" s="39">
        <f>D52+D56+D58+D62+D66+D77+D85+D89+D99</f>
        <v>3769.4473300000004</v>
      </c>
      <c r="E103" s="12">
        <f t="shared" si="6"/>
        <v>46.3321649032665</v>
      </c>
      <c r="F103" s="12">
        <f t="shared" si="4"/>
        <v>-4366.2556700000005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140</v>
      </c>
      <c r="B105" s="66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6"/>
  <sheetViews>
    <sheetView view="pageBreakPreview" zoomScale="60" zoomScalePageLayoutView="0" workbookViewId="0" topLeftCell="A49">
      <selection activeCell="C43" sqref="C43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10.57421875" style="2" customWidth="1"/>
    <col min="7" max="16384" width="9.140625" style="2" customWidth="1"/>
  </cols>
  <sheetData>
    <row r="1" spans="1:7" ht="18" customHeight="1">
      <c r="A1" s="287" t="s">
        <v>327</v>
      </c>
      <c r="B1" s="287"/>
      <c r="C1" s="287"/>
      <c r="D1" s="287"/>
      <c r="E1" s="287"/>
      <c r="F1" s="287"/>
      <c r="G1" s="1"/>
    </row>
    <row r="2" spans="1:7" ht="18" customHeight="1">
      <c r="A2" s="287"/>
      <c r="B2" s="287"/>
      <c r="C2" s="287"/>
      <c r="D2" s="287"/>
      <c r="E2" s="287"/>
      <c r="F2" s="287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315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5173.6</v>
      </c>
      <c r="D5" s="11">
        <f>SUM(D6,D8,D10,D13,D15)</f>
        <v>4199.13222</v>
      </c>
      <c r="E5" s="12">
        <f aca="true" t="shared" si="0" ref="E5:E35">D5/C5*100</f>
        <v>81.16460916963042</v>
      </c>
      <c r="F5" s="12">
        <f aca="true" t="shared" si="1" ref="F5:F36">D5-C5</f>
        <v>-974.46778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4415.1</v>
      </c>
      <c r="D6" s="11">
        <f>SUM(D7)</f>
        <v>3532.46623</v>
      </c>
      <c r="E6" s="12">
        <f t="shared" si="0"/>
        <v>80.00874793322915</v>
      </c>
      <c r="F6" s="12">
        <f t="shared" si="1"/>
        <v>-882.6337700000004</v>
      </c>
      <c r="G6" s="1"/>
    </row>
    <row r="7" spans="1:7" s="9" customFormat="1" ht="15.75">
      <c r="A7" s="13">
        <v>1010200001</v>
      </c>
      <c r="B7" s="14" t="s">
        <v>7</v>
      </c>
      <c r="C7" s="15">
        <v>4415.1</v>
      </c>
      <c r="D7" s="15">
        <v>3532.46623</v>
      </c>
      <c r="E7" s="12">
        <f t="shared" si="0"/>
        <v>80.00874793322915</v>
      </c>
      <c r="F7" s="12">
        <f t="shared" si="1"/>
        <v>-882.6337700000004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10</v>
      </c>
      <c r="D8" s="11">
        <f>SUM(D9)</f>
        <v>38.38914</v>
      </c>
      <c r="E8" s="12">
        <f t="shared" si="0"/>
        <v>383.8914</v>
      </c>
      <c r="F8" s="12">
        <f t="shared" si="1"/>
        <v>28.389139999999998</v>
      </c>
      <c r="G8" s="1"/>
    </row>
    <row r="9" spans="1:7" s="9" customFormat="1" ht="15.75">
      <c r="A9" s="13">
        <v>1050300001</v>
      </c>
      <c r="B9" s="13" t="s">
        <v>9</v>
      </c>
      <c r="C9" s="12">
        <v>10</v>
      </c>
      <c r="D9" s="12">
        <v>38.38914</v>
      </c>
      <c r="E9" s="12">
        <f t="shared" si="0"/>
        <v>383.8914</v>
      </c>
      <c r="F9" s="12">
        <f t="shared" si="1"/>
        <v>28.389139999999998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748.5</v>
      </c>
      <c r="D10" s="11">
        <f>SUM(D11:D12)</f>
        <v>628.27685</v>
      </c>
      <c r="E10" s="12">
        <f t="shared" si="0"/>
        <v>83.93812291249164</v>
      </c>
      <c r="F10" s="12">
        <f t="shared" si="1"/>
        <v>-120.22315000000003</v>
      </c>
      <c r="G10" s="1"/>
    </row>
    <row r="11" spans="1:7" s="9" customFormat="1" ht="15.75">
      <c r="A11" s="13">
        <v>1060600000</v>
      </c>
      <c r="B11" s="13" t="s">
        <v>11</v>
      </c>
      <c r="C11" s="12">
        <v>714.2</v>
      </c>
      <c r="D11" s="12">
        <v>603.76589</v>
      </c>
      <c r="E11" s="12">
        <f t="shared" si="0"/>
        <v>84.53736908429012</v>
      </c>
      <c r="F11" s="12">
        <f t="shared" si="1"/>
        <v>-110.43411000000003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34.3</v>
      </c>
      <c r="D12" s="18">
        <v>24.51096</v>
      </c>
      <c r="E12" s="12">
        <f t="shared" si="0"/>
        <v>71.46052478134112</v>
      </c>
      <c r="F12" s="12">
        <f t="shared" si="1"/>
        <v>-9.789039999999996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 hidden="1">
      <c r="A15" s="10"/>
      <c r="B15" s="10" t="s">
        <v>15</v>
      </c>
      <c r="C15" s="11">
        <f>SUM(C16:C19)</f>
        <v>0</v>
      </c>
      <c r="D15" s="11">
        <f>SUM(D16:D19)</f>
        <v>0</v>
      </c>
      <c r="E15" s="12"/>
      <c r="F15" s="12">
        <f t="shared" si="1"/>
        <v>0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 hidden="1">
      <c r="A17" s="13">
        <v>1080400001</v>
      </c>
      <c r="B17" s="14" t="s">
        <v>17</v>
      </c>
      <c r="C17" s="12">
        <v>0</v>
      </c>
      <c r="D17" s="12">
        <v>0</v>
      </c>
      <c r="E17" s="12"/>
      <c r="F17" s="12">
        <f t="shared" si="1"/>
        <v>0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 customHeight="1">
      <c r="A20" s="10"/>
      <c r="B20" s="10" t="s">
        <v>20</v>
      </c>
      <c r="C20" s="11">
        <f>SUM(C21:C37)</f>
        <v>271</v>
      </c>
      <c r="D20" s="11">
        <f>SUM(D21:D36)</f>
        <v>255.0726</v>
      </c>
      <c r="E20" s="12">
        <f t="shared" si="0"/>
        <v>94.12273062730627</v>
      </c>
      <c r="F20" s="12">
        <f t="shared" si="1"/>
        <v>-15.927400000000006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219</v>
      </c>
      <c r="D21" s="12">
        <v>154.9167</v>
      </c>
      <c r="E21" s="12">
        <f t="shared" si="0"/>
        <v>70.73821917808219</v>
      </c>
      <c r="F21" s="12">
        <f t="shared" si="1"/>
        <v>-64.08330000000001</v>
      </c>
      <c r="G21" s="1"/>
    </row>
    <row r="22" spans="1:7" s="9" customFormat="1" ht="15" customHeight="1" hidden="1">
      <c r="A22" s="13">
        <v>1110503505</v>
      </c>
      <c r="B22" s="13" t="s">
        <v>22</v>
      </c>
      <c r="C22" s="12">
        <v>0</v>
      </c>
      <c r="D22" s="12">
        <v>0</v>
      </c>
      <c r="E22" s="12"/>
      <c r="F22" s="12">
        <f t="shared" si="1"/>
        <v>0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30.7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5" customHeight="1">
      <c r="A25" s="13">
        <v>1140601410</v>
      </c>
      <c r="B25" s="14" t="s">
        <v>25</v>
      </c>
      <c r="C25" s="12">
        <v>50</v>
      </c>
      <c r="D25" s="12">
        <v>100.1559</v>
      </c>
      <c r="E25" s="12">
        <f t="shared" si="0"/>
        <v>200.3118</v>
      </c>
      <c r="F25" s="12">
        <f t="shared" si="1"/>
        <v>50.1559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2</v>
      </c>
      <c r="D34" s="12"/>
      <c r="E34" s="12">
        <f t="shared" si="0"/>
        <v>0</v>
      </c>
      <c r="F34" s="12">
        <f t="shared" si="1"/>
        <v>-2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>
        <v>0</v>
      </c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5444.6</v>
      </c>
      <c r="D38" s="11">
        <f>SUM(D20,D5)</f>
        <v>4454.204820000001</v>
      </c>
      <c r="E38" s="12">
        <f aca="true" t="shared" si="2" ref="E38:E46">D38/C38*100</f>
        <v>81.80958784851046</v>
      </c>
      <c r="F38" s="12">
        <f aca="true" t="shared" si="3" ref="F38:F47">D38-C38</f>
        <v>-990.3951799999995</v>
      </c>
      <c r="G38" s="1"/>
    </row>
    <row r="39" spans="1:7" s="9" customFormat="1" ht="15.75">
      <c r="A39" s="10"/>
      <c r="B39" s="10" t="s">
        <v>39</v>
      </c>
      <c r="C39" s="11">
        <f>SUM(C40:C44)</f>
        <v>3713.9359999999997</v>
      </c>
      <c r="D39" s="11">
        <f>SUM(D40:D44)</f>
        <v>3429.9759999999997</v>
      </c>
      <c r="E39" s="12">
        <f t="shared" si="2"/>
        <v>92.35420319574705</v>
      </c>
      <c r="F39" s="12">
        <f t="shared" si="3"/>
        <v>-283.96000000000004</v>
      </c>
      <c r="G39" s="1"/>
    </row>
    <row r="40" spans="1:8" s="9" customFormat="1" ht="15.75" hidden="1">
      <c r="A40" s="13">
        <v>2020100000</v>
      </c>
      <c r="B40" s="13" t="s">
        <v>40</v>
      </c>
      <c r="C40" s="12">
        <v>0</v>
      </c>
      <c r="D40" s="12">
        <v>0</v>
      </c>
      <c r="E40" s="12"/>
      <c r="F40" s="12">
        <f t="shared" si="3"/>
        <v>0</v>
      </c>
      <c r="G40" s="1"/>
      <c r="H40" s="21"/>
    </row>
    <row r="41" spans="1:7" s="9" customFormat="1" ht="15.75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3713.736</v>
      </c>
      <c r="D42" s="12">
        <v>3429.832</v>
      </c>
      <c r="E42" s="12">
        <f t="shared" si="2"/>
        <v>92.35529935353509</v>
      </c>
      <c r="F42" s="12">
        <f t="shared" si="3"/>
        <v>-283.904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0.2</v>
      </c>
      <c r="D43" s="12">
        <v>0.144</v>
      </c>
      <c r="E43" s="12">
        <f t="shared" si="2"/>
        <v>71.99999999999999</v>
      </c>
      <c r="F43" s="12">
        <f t="shared" si="3"/>
        <v>-0.05600000000000002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7</v>
      </c>
      <c r="D45" s="11">
        <v>0</v>
      </c>
      <c r="E45" s="12">
        <f t="shared" si="2"/>
        <v>0</v>
      </c>
      <c r="F45" s="12">
        <f t="shared" si="3"/>
        <v>-7</v>
      </c>
      <c r="G45" s="1"/>
    </row>
    <row r="46" spans="1:7" s="9" customFormat="1" ht="15.75">
      <c r="A46" s="10"/>
      <c r="B46" s="10" t="s">
        <v>46</v>
      </c>
      <c r="C46" s="11">
        <f>SUM(C39,C38)</f>
        <v>9158.536</v>
      </c>
      <c r="D46" s="11">
        <f>SUM(D39,D38)</f>
        <v>7884.1808200000005</v>
      </c>
      <c r="E46" s="12">
        <f t="shared" si="2"/>
        <v>86.08560167258173</v>
      </c>
      <c r="F46" s="12">
        <f t="shared" si="3"/>
        <v>-1274.3551799999996</v>
      </c>
      <c r="G46" s="1"/>
    </row>
    <row r="47" spans="1:7" s="9" customFormat="1" ht="15.75">
      <c r="A47" s="10"/>
      <c r="B47" s="22" t="s">
        <v>47</v>
      </c>
      <c r="C47" s="11">
        <f>C103-C46</f>
        <v>999.1899999999987</v>
      </c>
      <c r="D47" s="11">
        <f>D103-D46</f>
        <v>-960.9092600000013</v>
      </c>
      <c r="E47" s="12"/>
      <c r="F47" s="12">
        <f t="shared" si="3"/>
        <v>-1960.09926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315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1022.1</v>
      </c>
      <c r="D52" s="39">
        <f>SUM(D53:D55)</f>
        <v>809.54524</v>
      </c>
      <c r="E52" s="12">
        <f>D52/C52*100</f>
        <v>79.20411310047942</v>
      </c>
      <c r="F52" s="12">
        <f>D52-C52</f>
        <v>-212.55476</v>
      </c>
      <c r="G52" s="31"/>
    </row>
    <row r="53" spans="1:7" s="9" customFormat="1" ht="13.5" customHeight="1">
      <c r="A53" s="40" t="s">
        <v>51</v>
      </c>
      <c r="B53" s="17" t="s">
        <v>52</v>
      </c>
      <c r="C53" s="18">
        <v>1012.1</v>
      </c>
      <c r="D53" s="18">
        <v>809.54524</v>
      </c>
      <c r="E53" s="12">
        <f>D53/C53*100</f>
        <v>79.98668511016697</v>
      </c>
      <c r="F53" s="12">
        <f>D53-C53</f>
        <v>-202.55476</v>
      </c>
      <c r="G53" s="31"/>
    </row>
    <row r="54" spans="1:7" s="9" customFormat="1" ht="0.75" customHeight="1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4.25" customHeight="1">
      <c r="A55" s="40" t="s">
        <v>161</v>
      </c>
      <c r="B55" s="17" t="s">
        <v>55</v>
      </c>
      <c r="C55" s="18">
        <v>10</v>
      </c>
      <c r="D55" s="18">
        <v>0</v>
      </c>
      <c r="E55" s="12"/>
      <c r="F55" s="12"/>
      <c r="G55" s="31"/>
    </row>
    <row r="56" spans="1:7" s="9" customFormat="1" ht="16.5" customHeight="1" hidden="1">
      <c r="A56" s="37" t="s">
        <v>56</v>
      </c>
      <c r="B56" s="38" t="s">
        <v>57</v>
      </c>
      <c r="C56" s="39">
        <f>C57</f>
        <v>0</v>
      </c>
      <c r="D56" s="39">
        <f>D57</f>
        <v>0</v>
      </c>
      <c r="E56" s="12"/>
      <c r="F56" s="12">
        <f aca="true" t="shared" si="4" ref="F56:F103">D56-C56</f>
        <v>0</v>
      </c>
      <c r="G56" s="31"/>
    </row>
    <row r="57" spans="1:6" s="9" customFormat="1" ht="14.25" customHeight="1" hidden="1">
      <c r="A57" s="41" t="s">
        <v>58</v>
      </c>
      <c r="B57" s="17" t="s">
        <v>59</v>
      </c>
      <c r="C57" s="18">
        <v>0</v>
      </c>
      <c r="D57" s="18">
        <v>0</v>
      </c>
      <c r="E57" s="12"/>
      <c r="F57" s="12">
        <f t="shared" si="4"/>
        <v>0</v>
      </c>
    </row>
    <row r="58" spans="1:7" s="46" customFormat="1" ht="13.5" customHeight="1" hidden="1">
      <c r="A58" s="42" t="s">
        <v>60</v>
      </c>
      <c r="B58" s="43" t="s">
        <v>61</v>
      </c>
      <c r="C58" s="44">
        <f>C61</f>
        <v>0</v>
      </c>
      <c r="D58" s="44">
        <f>SUM(D59:D61)</f>
        <v>0</v>
      </c>
      <c r="E58" s="12"/>
      <c r="F58" s="12">
        <f t="shared" si="4"/>
        <v>0</v>
      </c>
      <c r="G58" s="45"/>
    </row>
    <row r="59" spans="1:7" s="46" customFormat="1" ht="13.5" customHeight="1" hidden="1">
      <c r="A59" s="47" t="s">
        <v>62</v>
      </c>
      <c r="B59" s="48" t="s">
        <v>63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13.5" customHeight="1" hidden="1">
      <c r="A60" s="47" t="s">
        <v>162</v>
      </c>
      <c r="B60" s="48" t="s">
        <v>272</v>
      </c>
      <c r="C60" s="49"/>
      <c r="D60" s="49"/>
      <c r="E60" s="12"/>
      <c r="F60" s="12"/>
      <c r="G60" s="45"/>
    </row>
    <row r="61" spans="1:7" s="46" customFormat="1" ht="15" customHeight="1" hidden="1">
      <c r="A61" s="47" t="s">
        <v>64</v>
      </c>
      <c r="B61" s="48" t="s">
        <v>65</v>
      </c>
      <c r="C61" s="49">
        <v>0</v>
      </c>
      <c r="D61" s="49">
        <v>0</v>
      </c>
      <c r="E61" s="12"/>
      <c r="F61" s="12">
        <f t="shared" si="4"/>
        <v>0</v>
      </c>
      <c r="G61" s="45"/>
    </row>
    <row r="62" spans="1:7" s="9" customFormat="1" ht="18.75" customHeight="1">
      <c r="A62" s="37" t="s">
        <v>66</v>
      </c>
      <c r="B62" s="38" t="s">
        <v>67</v>
      </c>
      <c r="C62" s="39">
        <f>C63+C64+C65</f>
        <v>515.52</v>
      </c>
      <c r="D62" s="39">
        <f>D63+D64+D65</f>
        <v>0</v>
      </c>
      <c r="E62" s="12"/>
      <c r="F62" s="12">
        <f t="shared" si="4"/>
        <v>-515.52</v>
      </c>
      <c r="G62" s="31"/>
    </row>
    <row r="63" spans="1:7" s="9" customFormat="1" ht="17.25" customHeight="1">
      <c r="A63" s="40" t="s">
        <v>68</v>
      </c>
      <c r="B63" s="17" t="s">
        <v>69</v>
      </c>
      <c r="C63" s="18">
        <v>457.52</v>
      </c>
      <c r="D63" s="18"/>
      <c r="E63" s="12"/>
      <c r="F63" s="12">
        <f t="shared" si="4"/>
        <v>-457.52</v>
      </c>
      <c r="G63" s="31"/>
    </row>
    <row r="64" spans="1:7" s="9" customFormat="1" ht="15.75" customHeight="1">
      <c r="A64" s="40" t="s">
        <v>70</v>
      </c>
      <c r="B64" s="50" t="s">
        <v>71</v>
      </c>
      <c r="C64" s="18">
        <v>50</v>
      </c>
      <c r="D64" s="18">
        <v>0</v>
      </c>
      <c r="E64" s="12"/>
      <c r="F64" s="12">
        <f t="shared" si="4"/>
        <v>-50</v>
      </c>
      <c r="G64" s="31"/>
    </row>
    <row r="65" spans="1:7" s="9" customFormat="1" ht="17.25" customHeight="1">
      <c r="A65" s="47" t="s">
        <v>72</v>
      </c>
      <c r="B65" s="48" t="s">
        <v>73</v>
      </c>
      <c r="C65" s="18">
        <v>8</v>
      </c>
      <c r="D65" s="18">
        <v>0</v>
      </c>
      <c r="E65" s="12"/>
      <c r="F65" s="12">
        <f t="shared" si="4"/>
        <v>-8</v>
      </c>
      <c r="G65" s="31"/>
    </row>
    <row r="66" spans="1:7" s="9" customFormat="1" ht="17.25" customHeight="1">
      <c r="A66" s="37" t="s">
        <v>74</v>
      </c>
      <c r="B66" s="38" t="s">
        <v>75</v>
      </c>
      <c r="C66" s="39">
        <f>C67+C68+C69</f>
        <v>1771.28</v>
      </c>
      <c r="D66" s="39">
        <f>D68+D69</f>
        <v>1272.44008</v>
      </c>
      <c r="E66" s="12">
        <f>D66/C66*100</f>
        <v>71.83731990425004</v>
      </c>
      <c r="F66" s="12">
        <f t="shared" si="4"/>
        <v>-498.8399199999999</v>
      </c>
      <c r="G66" s="31"/>
    </row>
    <row r="67" spans="1:7" s="9" customFormat="1" ht="17.25" customHeight="1">
      <c r="A67" s="40" t="s">
        <v>76</v>
      </c>
      <c r="B67" s="17" t="s">
        <v>77</v>
      </c>
      <c r="C67" s="18">
        <v>0</v>
      </c>
      <c r="D67" s="18">
        <v>0</v>
      </c>
      <c r="E67" s="12"/>
      <c r="F67" s="12">
        <f t="shared" si="4"/>
        <v>0</v>
      </c>
      <c r="G67" s="31"/>
    </row>
    <row r="68" spans="1:7" s="52" customFormat="1" ht="17.25" customHeight="1">
      <c r="A68" s="40" t="s">
        <v>78</v>
      </c>
      <c r="B68" s="51" t="s">
        <v>79</v>
      </c>
      <c r="C68" s="18">
        <v>18.78</v>
      </c>
      <c r="D68" s="18">
        <v>5.7</v>
      </c>
      <c r="E68" s="12"/>
      <c r="F68" s="12">
        <f t="shared" si="4"/>
        <v>-13.080000000000002</v>
      </c>
      <c r="G68" s="31"/>
    </row>
    <row r="69" spans="1:7" s="9" customFormat="1" ht="17.25" customHeight="1">
      <c r="A69" s="41" t="s">
        <v>80</v>
      </c>
      <c r="B69" s="17" t="s">
        <v>81</v>
      </c>
      <c r="C69" s="18">
        <v>1752.5</v>
      </c>
      <c r="D69" s="18">
        <v>1266.74008</v>
      </c>
      <c r="E69" s="12">
        <f>D69/C69*100</f>
        <v>72.28188758915834</v>
      </c>
      <c r="F69" s="12">
        <f t="shared" si="4"/>
        <v>-485.75991999999997</v>
      </c>
      <c r="G69" s="53"/>
    </row>
    <row r="70" spans="1:7" s="52" customFormat="1" ht="17.2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9.75" customHeight="1" hidden="1">
      <c r="A73" s="40" t="s">
        <v>88</v>
      </c>
      <c r="B73" s="50" t="s">
        <v>89</v>
      </c>
      <c r="C73" s="18"/>
      <c r="D73" s="18"/>
      <c r="E73" s="12" t="e">
        <f aca="true" t="shared" si="5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90</v>
      </c>
      <c r="B74" s="50" t="s">
        <v>91</v>
      </c>
      <c r="C74" s="18"/>
      <c r="D74" s="18"/>
      <c r="E74" s="12" t="e">
        <f t="shared" si="5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92</v>
      </c>
      <c r="B75" s="50" t="s">
        <v>93</v>
      </c>
      <c r="C75" s="18"/>
      <c r="D75" s="18"/>
      <c r="E75" s="12" t="e">
        <f t="shared" si="5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94</v>
      </c>
      <c r="B76" s="50" t="s">
        <v>95</v>
      </c>
      <c r="C76" s="18"/>
      <c r="D76" s="18"/>
      <c r="E76" s="12" t="e">
        <f t="shared" si="5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96</v>
      </c>
      <c r="B77" s="38" t="s">
        <v>97</v>
      </c>
      <c r="C77" s="39">
        <f>SUM(C78:C78)</f>
        <v>221.8</v>
      </c>
      <c r="D77" s="39">
        <f>SUM(D78:D78)</f>
        <v>136.55824</v>
      </c>
      <c r="E77" s="12">
        <f t="shared" si="5"/>
        <v>61.56818755635708</v>
      </c>
      <c r="F77" s="12">
        <f t="shared" si="4"/>
        <v>-85.24176</v>
      </c>
      <c r="G77" s="31"/>
    </row>
    <row r="78" spans="1:7" s="9" customFormat="1" ht="17.25" customHeight="1">
      <c r="A78" s="40" t="s">
        <v>98</v>
      </c>
      <c r="B78" s="17" t="s">
        <v>99</v>
      </c>
      <c r="C78" s="18">
        <v>221.8</v>
      </c>
      <c r="D78" s="18">
        <v>136.55824</v>
      </c>
      <c r="E78" s="12">
        <f t="shared" si="5"/>
        <v>61.56818755635708</v>
      </c>
      <c r="F78" s="12">
        <f t="shared" si="4"/>
        <v>-85.24176</v>
      </c>
      <c r="G78" s="31"/>
    </row>
    <row r="79" spans="1:7" s="9" customFormat="1" ht="17.25" customHeight="1" hidden="1">
      <c r="A79" s="37" t="s">
        <v>100</v>
      </c>
      <c r="B79" s="38" t="s">
        <v>101</v>
      </c>
      <c r="C79" s="39">
        <f>SUM(C80:C84)</f>
        <v>0</v>
      </c>
      <c r="D79" s="39">
        <f>SUM(D80:D84)</f>
        <v>0</v>
      </c>
      <c r="E79" s="12" t="e">
        <f t="shared" si="5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102</v>
      </c>
      <c r="B80" s="17" t="s">
        <v>103</v>
      </c>
      <c r="C80" s="18"/>
      <c r="D80" s="18"/>
      <c r="E80" s="12" t="e">
        <f t="shared" si="5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104</v>
      </c>
      <c r="B81" s="17" t="s">
        <v>105</v>
      </c>
      <c r="C81" s="18"/>
      <c r="D81" s="18"/>
      <c r="E81" s="12" t="e">
        <f t="shared" si="5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106</v>
      </c>
      <c r="B82" s="17" t="s">
        <v>107</v>
      </c>
      <c r="C82" s="18"/>
      <c r="D82" s="18"/>
      <c r="E82" s="12" t="e">
        <f t="shared" si="5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108</v>
      </c>
      <c r="B83" s="56" t="s">
        <v>109</v>
      </c>
      <c r="C83" s="18"/>
      <c r="D83" s="18"/>
      <c r="E83" s="12" t="e">
        <f t="shared" si="5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110</v>
      </c>
      <c r="B84" s="17" t="s">
        <v>111</v>
      </c>
      <c r="C84" s="18"/>
      <c r="D84" s="18"/>
      <c r="E84" s="12" t="e">
        <f t="shared" si="5"/>
        <v>#DIV/0!</v>
      </c>
      <c r="F84" s="12">
        <f t="shared" si="4"/>
        <v>0</v>
      </c>
      <c r="G84" s="31"/>
    </row>
    <row r="85" spans="1:7" s="9" customFormat="1" ht="15" customHeight="1">
      <c r="A85" s="57">
        <v>1000</v>
      </c>
      <c r="B85" s="58" t="s">
        <v>112</v>
      </c>
      <c r="C85" s="39">
        <f>SUM(C86:C88)</f>
        <v>3656.226</v>
      </c>
      <c r="D85" s="39">
        <f>SUM(D86:D88)</f>
        <v>2313.49</v>
      </c>
      <c r="E85" s="11">
        <f t="shared" si="5"/>
        <v>63.27535551686355</v>
      </c>
      <c r="F85" s="12">
        <f t="shared" si="4"/>
        <v>-1342.7360000000003</v>
      </c>
      <c r="G85" s="31"/>
    </row>
    <row r="86" spans="1:7" s="9" customFormat="1" ht="14.25" customHeight="1">
      <c r="A86" s="59">
        <v>1003</v>
      </c>
      <c r="B86" s="60" t="s">
        <v>113</v>
      </c>
      <c r="C86" s="18">
        <v>3656.226</v>
      </c>
      <c r="D86" s="18">
        <v>2313.49</v>
      </c>
      <c r="E86" s="12">
        <f t="shared" si="5"/>
        <v>63.27535551686355</v>
      </c>
      <c r="F86" s="12">
        <f t="shared" si="4"/>
        <v>-1342.7360000000003</v>
      </c>
      <c r="G86" s="31"/>
    </row>
    <row r="87" spans="1:7" s="9" customFormat="1" ht="15" customHeight="1" hidden="1">
      <c r="A87" s="59">
        <v>1004</v>
      </c>
      <c r="B87" s="60" t="s">
        <v>114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115</v>
      </c>
      <c r="B88" s="17" t="s">
        <v>116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117</v>
      </c>
      <c r="B89" s="38" t="s">
        <v>118</v>
      </c>
      <c r="C89" s="39">
        <f>C90+C91+C92+C93+C94</f>
        <v>21.5</v>
      </c>
      <c r="D89" s="39">
        <f>D90+D91+D92+D93+D94</f>
        <v>10.288</v>
      </c>
      <c r="E89" s="11">
        <f>D89/C89*100</f>
        <v>47.85116279069768</v>
      </c>
      <c r="F89" s="12">
        <f t="shared" si="4"/>
        <v>-11.212</v>
      </c>
      <c r="G89" s="31"/>
    </row>
    <row r="90" spans="1:7" s="9" customFormat="1" ht="15.75" customHeight="1">
      <c r="A90" s="41" t="s">
        <v>119</v>
      </c>
      <c r="B90" s="62" t="s">
        <v>120</v>
      </c>
      <c r="C90" s="18">
        <v>21.5</v>
      </c>
      <c r="D90" s="18">
        <v>10.288</v>
      </c>
      <c r="E90" s="11">
        <f aca="true" t="shared" si="6" ref="E90:E99">D90/C90*100</f>
        <v>47.85116279069768</v>
      </c>
      <c r="F90" s="12">
        <f>D90-C90</f>
        <v>-11.212</v>
      </c>
      <c r="G90" s="31"/>
    </row>
    <row r="91" spans="1:7" s="9" customFormat="1" ht="15.75" customHeight="1" hidden="1">
      <c r="A91" s="41" t="s">
        <v>121</v>
      </c>
      <c r="B91" s="17" t="s">
        <v>122</v>
      </c>
      <c r="C91" s="18"/>
      <c r="D91" s="18"/>
      <c r="E91" s="12" t="e">
        <f t="shared" si="6"/>
        <v>#DIV/0!</v>
      </c>
      <c r="F91" s="12">
        <f aca="true" t="shared" si="7" ref="F91:F102">D91-C91</f>
        <v>0</v>
      </c>
      <c r="G91" s="31"/>
    </row>
    <row r="92" spans="1:7" s="9" customFormat="1" ht="15.75" customHeight="1" hidden="1">
      <c r="A92" s="41" t="s">
        <v>123</v>
      </c>
      <c r="B92" s="17" t="s">
        <v>124</v>
      </c>
      <c r="C92" s="18"/>
      <c r="D92" s="18"/>
      <c r="E92" s="12" t="e">
        <f t="shared" si="6"/>
        <v>#DIV/0!</v>
      </c>
      <c r="F92" s="12">
        <f t="shared" si="7"/>
        <v>0</v>
      </c>
      <c r="G92" s="31"/>
    </row>
    <row r="93" spans="1:7" s="9" customFormat="1" ht="31.5" customHeight="1" hidden="1">
      <c r="A93" s="41" t="s">
        <v>125</v>
      </c>
      <c r="B93" s="17" t="s">
        <v>126</v>
      </c>
      <c r="C93" s="18"/>
      <c r="D93" s="18"/>
      <c r="E93" s="12" t="e">
        <f t="shared" si="6"/>
        <v>#DIV/0!</v>
      </c>
      <c r="F93" s="12">
        <f t="shared" si="7"/>
        <v>0</v>
      </c>
      <c r="G93" s="31"/>
    </row>
    <row r="94" spans="1:7" s="9" customFormat="1" ht="15.75" customHeight="1" hidden="1">
      <c r="A94" s="41" t="s">
        <v>127</v>
      </c>
      <c r="B94" s="17" t="s">
        <v>128</v>
      </c>
      <c r="C94" s="18"/>
      <c r="D94" s="18"/>
      <c r="E94" s="12" t="e">
        <f t="shared" si="6"/>
        <v>#DIV/0!</v>
      </c>
      <c r="F94" s="12">
        <f t="shared" si="7"/>
        <v>0</v>
      </c>
      <c r="G94" s="31"/>
    </row>
    <row r="95" spans="1:7" s="9" customFormat="1" ht="15.75" customHeight="1" hidden="1">
      <c r="A95" s="37" t="s">
        <v>129</v>
      </c>
      <c r="B95" s="38" t="s">
        <v>130</v>
      </c>
      <c r="C95" s="39"/>
      <c r="D95" s="39"/>
      <c r="E95" s="11" t="e">
        <f t="shared" si="6"/>
        <v>#DIV/0!</v>
      </c>
      <c r="F95" s="12">
        <f t="shared" si="7"/>
        <v>0</v>
      </c>
      <c r="G95" s="31"/>
    </row>
    <row r="96" spans="1:7" s="9" customFormat="1" ht="15.75" customHeight="1" hidden="1">
      <c r="A96" s="40" t="s">
        <v>131</v>
      </c>
      <c r="B96" s="17" t="s">
        <v>132</v>
      </c>
      <c r="C96" s="18"/>
      <c r="D96" s="18"/>
      <c r="E96" s="12" t="e">
        <f t="shared" si="6"/>
        <v>#DIV/0!</v>
      </c>
      <c r="F96" s="12">
        <f t="shared" si="7"/>
        <v>0</v>
      </c>
      <c r="G96" s="31"/>
    </row>
    <row r="97" spans="1:7" s="9" customFormat="1" ht="31.5" customHeight="1" hidden="1">
      <c r="A97" s="37" t="s">
        <v>133</v>
      </c>
      <c r="B97" s="38" t="s">
        <v>134</v>
      </c>
      <c r="C97" s="39">
        <f>C98</f>
        <v>5</v>
      </c>
      <c r="D97" s="39">
        <f>D98</f>
        <v>0</v>
      </c>
      <c r="E97" s="11">
        <f t="shared" si="6"/>
        <v>0</v>
      </c>
      <c r="F97" s="12">
        <f t="shared" si="7"/>
        <v>-5</v>
      </c>
      <c r="G97" s="31"/>
    </row>
    <row r="98" spans="1:7" s="9" customFormat="1" ht="31.5" customHeight="1" hidden="1">
      <c r="A98" s="40" t="s">
        <v>135</v>
      </c>
      <c r="B98" s="17" t="s">
        <v>136</v>
      </c>
      <c r="C98" s="18">
        <v>5</v>
      </c>
      <c r="D98" s="18">
        <v>0</v>
      </c>
      <c r="E98" s="12">
        <f t="shared" si="6"/>
        <v>0</v>
      </c>
      <c r="F98" s="12">
        <f t="shared" si="7"/>
        <v>-5</v>
      </c>
      <c r="G98" s="31"/>
    </row>
    <row r="99" spans="1:6" s="9" customFormat="1" ht="14.25" customHeight="1">
      <c r="A99" s="63">
        <v>1400</v>
      </c>
      <c r="B99" s="58" t="s">
        <v>137</v>
      </c>
      <c r="C99" s="39">
        <f>C100</f>
        <v>2949.3</v>
      </c>
      <c r="D99" s="39">
        <f>D100</f>
        <v>2380.95</v>
      </c>
      <c r="E99" s="11">
        <f t="shared" si="6"/>
        <v>80.72932560268538</v>
      </c>
      <c r="F99" s="12">
        <f t="shared" si="7"/>
        <v>-568.3500000000004</v>
      </c>
    </row>
    <row r="100" spans="1:6" s="9" customFormat="1" ht="13.5" customHeight="1">
      <c r="A100" s="59">
        <v>1403</v>
      </c>
      <c r="B100" s="60" t="s">
        <v>291</v>
      </c>
      <c r="C100" s="18">
        <v>2949.3</v>
      </c>
      <c r="D100" s="18">
        <v>2380.95</v>
      </c>
      <c r="E100" s="12"/>
      <c r="F100" s="12"/>
    </row>
    <row r="101" spans="1:6" s="9" customFormat="1" ht="13.5" customHeight="1" hidden="1">
      <c r="A101" s="64">
        <v>1404</v>
      </c>
      <c r="B101" s="60" t="s">
        <v>44</v>
      </c>
      <c r="C101" s="18"/>
      <c r="D101" s="18"/>
      <c r="E101" s="12" t="e">
        <f t="shared" si="5"/>
        <v>#DIV/0!</v>
      </c>
      <c r="F101" s="12">
        <f t="shared" si="7"/>
        <v>0</v>
      </c>
    </row>
    <row r="102" spans="1:6" s="9" customFormat="1" ht="16.5" customHeight="1" hidden="1">
      <c r="A102" s="64">
        <v>1402</v>
      </c>
      <c r="B102" s="60" t="s">
        <v>138</v>
      </c>
      <c r="C102" s="18"/>
      <c r="D102" s="18"/>
      <c r="E102" s="12"/>
      <c r="F102" s="12">
        <f t="shared" si="7"/>
        <v>0</v>
      </c>
    </row>
    <row r="103" spans="1:6" s="9" customFormat="1" ht="15.75">
      <c r="A103" s="64"/>
      <c r="B103" s="65" t="s">
        <v>139</v>
      </c>
      <c r="C103" s="39">
        <f>C52+C56+C58+C62+C66+C77+C85+C89+C99</f>
        <v>10157.725999999999</v>
      </c>
      <c r="D103" s="39">
        <f>SUM(D52,D56,D58,D62,D66,D70,D72,D77,D79,D85,D89,D99)</f>
        <v>6923.271559999999</v>
      </c>
      <c r="E103" s="12">
        <f t="shared" si="5"/>
        <v>68.15769159357123</v>
      </c>
      <c r="F103" s="12">
        <f t="shared" si="4"/>
        <v>-3234.4544399999995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140</v>
      </c>
      <c r="B105" s="66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6"/>
  <sheetViews>
    <sheetView view="pageBreakPreview" zoomScale="60" zoomScalePageLayoutView="0" workbookViewId="0" topLeftCell="A52">
      <selection activeCell="C47" sqref="C47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87" t="s">
        <v>326</v>
      </c>
      <c r="B1" s="287"/>
      <c r="C1" s="287"/>
      <c r="D1" s="287"/>
      <c r="E1" s="287"/>
      <c r="F1" s="287"/>
      <c r="G1" s="1"/>
    </row>
    <row r="2" spans="1:7" ht="18" customHeight="1">
      <c r="A2" s="287"/>
      <c r="B2" s="287"/>
      <c r="C2" s="287"/>
      <c r="D2" s="287"/>
      <c r="E2" s="287"/>
      <c r="F2" s="287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315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C6+C8+C10+C13+C15</f>
        <v>2057.2000000000003</v>
      </c>
      <c r="D5" s="11">
        <f>SUM(D6,D8,D10,D13,D15)</f>
        <v>2069.1017699999998</v>
      </c>
      <c r="E5" s="12">
        <f aca="true" t="shared" si="0" ref="E5:E35">D5/C5*100</f>
        <v>100.57854219327238</v>
      </c>
      <c r="F5" s="12">
        <f aca="true" t="shared" si="1" ref="F5:F36">D5-C5</f>
        <v>11.901769999999487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1649.4</v>
      </c>
      <c r="D6" s="11">
        <f>SUM(D7)</f>
        <v>1650.467</v>
      </c>
      <c r="E6" s="12">
        <f t="shared" si="0"/>
        <v>100.06469019037225</v>
      </c>
      <c r="F6" s="12">
        <f t="shared" si="1"/>
        <v>1.0670000000000073</v>
      </c>
      <c r="G6" s="1"/>
    </row>
    <row r="7" spans="1:7" s="9" customFormat="1" ht="15.75">
      <c r="A7" s="13">
        <v>1010200001</v>
      </c>
      <c r="B7" s="14" t="s">
        <v>7</v>
      </c>
      <c r="C7" s="15">
        <v>1649.4</v>
      </c>
      <c r="D7" s="15">
        <v>1650.467</v>
      </c>
      <c r="E7" s="12">
        <f t="shared" si="0"/>
        <v>100.06469019037225</v>
      </c>
      <c r="F7" s="12">
        <f t="shared" si="1"/>
        <v>1.0670000000000073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10</v>
      </c>
      <c r="D8" s="11">
        <f>SUM(D9)</f>
        <v>0.87942</v>
      </c>
      <c r="E8" s="12">
        <f t="shared" si="0"/>
        <v>8.7942</v>
      </c>
      <c r="F8" s="12">
        <f t="shared" si="1"/>
        <v>-9.12058</v>
      </c>
      <c r="G8" s="1"/>
    </row>
    <row r="9" spans="1:7" s="9" customFormat="1" ht="15.75">
      <c r="A9" s="13">
        <v>1050300001</v>
      </c>
      <c r="B9" s="13" t="s">
        <v>9</v>
      </c>
      <c r="C9" s="12">
        <v>10</v>
      </c>
      <c r="D9" s="12">
        <v>0.87942</v>
      </c>
      <c r="E9" s="12">
        <f t="shared" si="0"/>
        <v>8.7942</v>
      </c>
      <c r="F9" s="12">
        <f t="shared" si="1"/>
        <v>-9.12058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385.7</v>
      </c>
      <c r="D10" s="11">
        <f>SUM(D11:D12)</f>
        <v>409.53535</v>
      </c>
      <c r="E10" s="12">
        <f t="shared" si="0"/>
        <v>106.17976406533576</v>
      </c>
      <c r="F10" s="12">
        <f t="shared" si="1"/>
        <v>23.835350000000005</v>
      </c>
      <c r="G10" s="1"/>
    </row>
    <row r="11" spans="1:7" s="9" customFormat="1" ht="15.75">
      <c r="A11" s="13">
        <v>1060600000</v>
      </c>
      <c r="B11" s="13" t="s">
        <v>11</v>
      </c>
      <c r="C11" s="12">
        <v>371.7</v>
      </c>
      <c r="D11" s="12">
        <v>391.71485</v>
      </c>
      <c r="E11" s="12">
        <f t="shared" si="0"/>
        <v>105.38467850417004</v>
      </c>
      <c r="F11" s="12">
        <f t="shared" si="1"/>
        <v>20.014850000000024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14</v>
      </c>
      <c r="D12" s="18">
        <v>17.8205</v>
      </c>
      <c r="E12" s="12">
        <f t="shared" si="0"/>
        <v>127.28928571428571</v>
      </c>
      <c r="F12" s="12">
        <f t="shared" si="1"/>
        <v>3.820499999999999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12.1</v>
      </c>
      <c r="D15" s="11">
        <f>SUM(D16:D19)</f>
        <v>8.22</v>
      </c>
      <c r="E15" s="12">
        <f t="shared" si="0"/>
        <v>67.93388429752066</v>
      </c>
      <c r="F15" s="12">
        <f t="shared" si="1"/>
        <v>-3.879999999999999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>
      <c r="A17" s="13">
        <v>1080400001</v>
      </c>
      <c r="B17" s="14" t="s">
        <v>17</v>
      </c>
      <c r="C17" s="12">
        <v>12.1</v>
      </c>
      <c r="D17" s="12">
        <v>8.22</v>
      </c>
      <c r="E17" s="12">
        <f t="shared" si="0"/>
        <v>67.93388429752066</v>
      </c>
      <c r="F17" s="12">
        <f t="shared" si="1"/>
        <v>-3.879999999999999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762</v>
      </c>
      <c r="D20" s="11">
        <f>SUM(D21:D36)</f>
        <v>1575.17739</v>
      </c>
      <c r="E20" s="12">
        <f t="shared" si="0"/>
        <v>206.71619291338584</v>
      </c>
      <c r="F20" s="12">
        <f t="shared" si="1"/>
        <v>813.1773900000001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700</v>
      </c>
      <c r="D21" s="12">
        <v>928.83976</v>
      </c>
      <c r="E21" s="12">
        <f t="shared" si="0"/>
        <v>132.6913942857143</v>
      </c>
      <c r="F21" s="12">
        <f t="shared" si="1"/>
        <v>228.83975999999996</v>
      </c>
      <c r="G21" s="1"/>
    </row>
    <row r="22" spans="1:7" s="9" customFormat="1" ht="13.5" customHeight="1">
      <c r="A22" s="13">
        <v>1110503505</v>
      </c>
      <c r="B22" s="13" t="s">
        <v>22</v>
      </c>
      <c r="C22" s="12">
        <v>0</v>
      </c>
      <c r="D22" s="12">
        <v>3.8875</v>
      </c>
      <c r="E22" s="12"/>
      <c r="F22" s="12">
        <f t="shared" si="1"/>
        <v>3.8875</v>
      </c>
      <c r="G22" s="1"/>
    </row>
    <row r="23" spans="1:7" s="9" customFormat="1" ht="16.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60</v>
      </c>
      <c r="D25" s="12">
        <v>619.96013</v>
      </c>
      <c r="E25" s="12">
        <f t="shared" si="0"/>
        <v>1033.2668833333335</v>
      </c>
      <c r="F25" s="12">
        <f t="shared" si="1"/>
        <v>559.96013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29.25" customHeight="1">
      <c r="A34" s="13">
        <v>1130305010</v>
      </c>
      <c r="B34" s="14" t="s">
        <v>34</v>
      </c>
      <c r="C34" s="12">
        <v>2</v>
      </c>
      <c r="D34" s="12">
        <v>0</v>
      </c>
      <c r="E34" s="12">
        <f t="shared" si="0"/>
        <v>0</v>
      </c>
      <c r="F34" s="12">
        <f t="shared" si="1"/>
        <v>-2</v>
      </c>
      <c r="G34" s="1"/>
    </row>
    <row r="35" spans="1:7" s="9" customFormat="1" ht="15" customHeight="1">
      <c r="A35" s="13">
        <v>1169000000</v>
      </c>
      <c r="B35" s="14" t="s">
        <v>35</v>
      </c>
      <c r="C35" s="12"/>
      <c r="D35" s="12">
        <v>22.49</v>
      </c>
      <c r="E35" s="12" t="e">
        <f t="shared" si="0"/>
        <v>#DIV/0!</v>
      </c>
      <c r="F35" s="12">
        <f t="shared" si="1"/>
        <v>22.49</v>
      </c>
      <c r="G35" s="1"/>
    </row>
    <row r="36" spans="1:7" s="9" customFormat="1" ht="15.75" customHeight="1">
      <c r="A36" s="13">
        <v>1170505005</v>
      </c>
      <c r="B36" s="13" t="s">
        <v>36</v>
      </c>
      <c r="C36" s="12">
        <v>0</v>
      </c>
      <c r="D36" s="12">
        <v>0</v>
      </c>
      <c r="E36" s="12"/>
      <c r="F36" s="12">
        <f t="shared" si="1"/>
        <v>0</v>
      </c>
      <c r="G36" s="1"/>
    </row>
    <row r="37" spans="1:7" s="9" customFormat="1" ht="14.25" customHeight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2819.2000000000003</v>
      </c>
      <c r="D38" s="11">
        <f>SUM(D20,D5)</f>
        <v>3644.27916</v>
      </c>
      <c r="E38" s="12">
        <f aca="true" t="shared" si="2" ref="E38:E47">D38/C38*100</f>
        <v>129.2664287741203</v>
      </c>
      <c r="F38" s="12">
        <f aca="true" t="shared" si="3" ref="F38:F47">D38-C38</f>
        <v>825.0791599999998</v>
      </c>
      <c r="G38" s="1"/>
    </row>
    <row r="39" spans="1:7" s="9" customFormat="1" ht="15.75">
      <c r="A39" s="10"/>
      <c r="B39" s="10" t="s">
        <v>39</v>
      </c>
      <c r="C39" s="11">
        <f>SUM(C40:C44)</f>
        <v>9683.006000000001</v>
      </c>
      <c r="D39" s="11">
        <f>SUM(D40:D44)</f>
        <v>8808.126</v>
      </c>
      <c r="E39" s="12">
        <f t="shared" si="2"/>
        <v>90.96478924003557</v>
      </c>
      <c r="F39" s="12">
        <f t="shared" si="3"/>
        <v>-874.880000000001</v>
      </c>
      <c r="G39" s="1"/>
    </row>
    <row r="40" spans="1:8" s="9" customFormat="1" ht="15.75">
      <c r="A40" s="13">
        <v>2020100000</v>
      </c>
      <c r="B40" s="13" t="s">
        <v>40</v>
      </c>
      <c r="C40" s="12">
        <v>2102.8</v>
      </c>
      <c r="D40" s="12">
        <v>1983.67</v>
      </c>
      <c r="E40" s="12">
        <f t="shared" si="2"/>
        <v>94.33469659501617</v>
      </c>
      <c r="F40" s="12">
        <f t="shared" si="3"/>
        <v>-119.13000000000011</v>
      </c>
      <c r="G40" s="1"/>
      <c r="H40" s="21"/>
    </row>
    <row r="41" spans="1:7" s="9" customFormat="1" ht="15.75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7466.51</v>
      </c>
      <c r="D42" s="12">
        <v>6710.795</v>
      </c>
      <c r="E42" s="12">
        <f t="shared" si="2"/>
        <v>89.87860459572143</v>
      </c>
      <c r="F42" s="12">
        <f t="shared" si="3"/>
        <v>-755.7150000000001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113.696</v>
      </c>
      <c r="D43" s="12">
        <v>113.661</v>
      </c>
      <c r="E43" s="12">
        <f t="shared" si="2"/>
        <v>99.96921615536168</v>
      </c>
      <c r="F43" s="12">
        <f t="shared" si="3"/>
        <v>-0.03499999999999659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C38+C39</f>
        <v>12502.206000000002</v>
      </c>
      <c r="D46" s="11">
        <f>SUM(D39,D38)</f>
        <v>12452.40516</v>
      </c>
      <c r="E46" s="12">
        <f t="shared" si="2"/>
        <v>99.60166357841167</v>
      </c>
      <c r="F46" s="12">
        <f t="shared" si="3"/>
        <v>-49.8008400000017</v>
      </c>
      <c r="G46" s="1"/>
    </row>
    <row r="47" spans="1:7" s="9" customFormat="1" ht="15.75">
      <c r="A47" s="10"/>
      <c r="B47" s="22" t="s">
        <v>303</v>
      </c>
      <c r="C47" s="11">
        <f>C103-C46</f>
        <v>976.8739999999998</v>
      </c>
      <c r="D47" s="11">
        <f>D103-D46</f>
        <v>-3150.747160000001</v>
      </c>
      <c r="E47" s="12">
        <f t="shared" si="2"/>
        <v>-322.53362869725277</v>
      </c>
      <c r="F47" s="12">
        <f t="shared" si="3"/>
        <v>-4127.621160000001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315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937.32175</v>
      </c>
      <c r="D52" s="39">
        <f>SUM(D53:D55)</f>
        <v>710.57113</v>
      </c>
      <c r="E52" s="12">
        <f>D52/C52*100</f>
        <v>75.80866762133708</v>
      </c>
      <c r="F52" s="12">
        <f>D52-C52</f>
        <v>-226.7506199999999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918.723</v>
      </c>
      <c r="D53" s="18">
        <v>710.57113</v>
      </c>
      <c r="E53" s="12">
        <f>D53/C53*100</f>
        <v>77.34334832152892</v>
      </c>
      <c r="F53" s="12">
        <f>D53-C53</f>
        <v>-208.15186999999992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5.75">
      <c r="A55" s="40" t="s">
        <v>161</v>
      </c>
      <c r="B55" s="17" t="s">
        <v>55</v>
      </c>
      <c r="C55" s="18">
        <v>18.59875</v>
      </c>
      <c r="D55" s="18">
        <v>0</v>
      </c>
      <c r="E55" s="12"/>
      <c r="F55" s="12"/>
      <c r="G55" s="31"/>
    </row>
    <row r="56" spans="1:7" s="9" customFormat="1" ht="15.75">
      <c r="A56" s="37" t="s">
        <v>56</v>
      </c>
      <c r="B56" s="38" t="s">
        <v>57</v>
      </c>
      <c r="C56" s="39">
        <f>C57</f>
        <v>113.57</v>
      </c>
      <c r="D56" s="39">
        <f>D57</f>
        <v>87.85923</v>
      </c>
      <c r="E56" s="12">
        <f>D56/C56*100</f>
        <v>77.36130140001761</v>
      </c>
      <c r="F56" s="12">
        <f aca="true" t="shared" si="4" ref="F56:F103">D56-C56</f>
        <v>-25.710769999999997</v>
      </c>
      <c r="G56" s="31"/>
    </row>
    <row r="57" spans="1:6" s="9" customFormat="1" ht="15.75">
      <c r="A57" s="41" t="s">
        <v>58</v>
      </c>
      <c r="B57" s="17" t="s">
        <v>59</v>
      </c>
      <c r="C57" s="18">
        <v>113.57</v>
      </c>
      <c r="D57" s="18">
        <v>87.85923</v>
      </c>
      <c r="E57" s="12">
        <f>D57/C57*100</f>
        <v>77.36130140001761</v>
      </c>
      <c r="F57" s="12">
        <f t="shared" si="4"/>
        <v>-25.710769999999997</v>
      </c>
    </row>
    <row r="58" spans="1:7" s="46" customFormat="1" ht="15" customHeight="1">
      <c r="A58" s="42" t="s">
        <v>60</v>
      </c>
      <c r="B58" s="43" t="s">
        <v>61</v>
      </c>
      <c r="C58" s="44">
        <f>C59+C60+C61</f>
        <v>23.30125</v>
      </c>
      <c r="D58" s="44">
        <f>D59+D60+D61</f>
        <v>1.40125</v>
      </c>
      <c r="E58" s="12">
        <f>D58/C58*100</f>
        <v>6.013625878439999</v>
      </c>
      <c r="F58" s="12">
        <f t="shared" si="4"/>
        <v>-21.9</v>
      </c>
      <c r="G58" s="45"/>
    </row>
    <row r="59" spans="1:7" s="46" customFormat="1" ht="15.75" hidden="1">
      <c r="A59" s="47" t="s">
        <v>62</v>
      </c>
      <c r="B59" s="48" t="s">
        <v>63</v>
      </c>
      <c r="C59" s="49">
        <v>0</v>
      </c>
      <c r="D59" s="49">
        <v>0</v>
      </c>
      <c r="E59" s="12"/>
      <c r="F59" s="12">
        <f t="shared" si="4"/>
        <v>0</v>
      </c>
      <c r="G59" s="45"/>
    </row>
    <row r="60" spans="1:7" s="46" customFormat="1" ht="31.5">
      <c r="A60" s="47" t="s">
        <v>162</v>
      </c>
      <c r="B60" s="48" t="s">
        <v>272</v>
      </c>
      <c r="C60" s="49">
        <v>23.30125</v>
      </c>
      <c r="D60" s="49">
        <v>1.40125</v>
      </c>
      <c r="E60" s="12"/>
      <c r="F60" s="12">
        <f t="shared" si="4"/>
        <v>-21.9</v>
      </c>
      <c r="G60" s="45"/>
    </row>
    <row r="61" spans="1:7" s="46" customFormat="1" ht="17.25" customHeight="1" hidden="1">
      <c r="A61" s="47" t="s">
        <v>64</v>
      </c>
      <c r="B61" s="48" t="s">
        <v>65</v>
      </c>
      <c r="C61" s="49">
        <v>0</v>
      </c>
      <c r="D61" s="49">
        <v>0</v>
      </c>
      <c r="E61" s="12"/>
      <c r="F61" s="12">
        <f t="shared" si="4"/>
        <v>0</v>
      </c>
      <c r="G61" s="45"/>
    </row>
    <row r="62" spans="1:7" s="9" customFormat="1" ht="17.25" customHeight="1">
      <c r="A62" s="37" t="s">
        <v>66</v>
      </c>
      <c r="B62" s="38" t="s">
        <v>67</v>
      </c>
      <c r="C62" s="39">
        <f>C63+C64+C65</f>
        <v>5255.3</v>
      </c>
      <c r="D62" s="39">
        <f>D63+D64+D65</f>
        <v>4360.393</v>
      </c>
      <c r="E62" s="12">
        <f>D62/C62*100</f>
        <v>82.97134321542062</v>
      </c>
      <c r="F62" s="12">
        <f t="shared" si="4"/>
        <v>-894.9070000000002</v>
      </c>
      <c r="G62" s="31"/>
    </row>
    <row r="63" spans="1:7" s="9" customFormat="1" ht="15" customHeight="1">
      <c r="A63" s="40" t="s">
        <v>68</v>
      </c>
      <c r="B63" s="17" t="s">
        <v>69</v>
      </c>
      <c r="C63" s="18">
        <v>4345.2</v>
      </c>
      <c r="D63" s="18">
        <v>4088.689</v>
      </c>
      <c r="E63" s="12">
        <f>D63/C63*100</f>
        <v>94.09668139556292</v>
      </c>
      <c r="F63" s="12">
        <f>D63-C63</f>
        <v>-256.51099999999997</v>
      </c>
      <c r="G63" s="31"/>
    </row>
    <row r="64" spans="1:7" s="9" customFormat="1" ht="17.25" customHeight="1">
      <c r="A64" s="40" t="s">
        <v>70</v>
      </c>
      <c r="B64" s="50" t="s">
        <v>71</v>
      </c>
      <c r="C64" s="18">
        <v>524.1</v>
      </c>
      <c r="D64" s="18">
        <v>226.704</v>
      </c>
      <c r="E64" s="12">
        <f>D64/C64*100</f>
        <v>43.25586720091585</v>
      </c>
      <c r="F64" s="12">
        <f t="shared" si="4"/>
        <v>-297.396</v>
      </c>
      <c r="G64" s="31"/>
    </row>
    <row r="65" spans="1:7" s="9" customFormat="1" ht="17.25" customHeight="1">
      <c r="A65" s="47" t="s">
        <v>72</v>
      </c>
      <c r="B65" s="48" t="s">
        <v>73</v>
      </c>
      <c r="C65" s="18">
        <v>386</v>
      </c>
      <c r="D65" s="18">
        <v>45</v>
      </c>
      <c r="E65" s="12">
        <f>D65/C65*100</f>
        <v>11.658031088082902</v>
      </c>
      <c r="F65" s="12">
        <f t="shared" si="4"/>
        <v>-341</v>
      </c>
      <c r="G65" s="31"/>
    </row>
    <row r="66" spans="1:7" s="9" customFormat="1" ht="15" customHeight="1">
      <c r="A66" s="37" t="s">
        <v>74</v>
      </c>
      <c r="B66" s="38" t="s">
        <v>75</v>
      </c>
      <c r="C66" s="39">
        <f>C67+C68+C69</f>
        <v>1149.58</v>
      </c>
      <c r="D66" s="39">
        <f>D67+D68+D69</f>
        <v>872.95133</v>
      </c>
      <c r="E66" s="12">
        <f>D66/C66*100</f>
        <v>75.93654465108996</v>
      </c>
      <c r="F66" s="12">
        <f t="shared" si="4"/>
        <v>-276.62866999999994</v>
      </c>
      <c r="G66" s="31"/>
    </row>
    <row r="67" spans="1:7" s="9" customFormat="1" ht="14.25" customHeight="1">
      <c r="A67" s="40" t="s">
        <v>76</v>
      </c>
      <c r="B67" s="17" t="s">
        <v>77</v>
      </c>
      <c r="C67" s="18">
        <v>0</v>
      </c>
      <c r="D67" s="18">
        <v>0</v>
      </c>
      <c r="E67" s="12"/>
      <c r="F67" s="12">
        <f t="shared" si="4"/>
        <v>0</v>
      </c>
      <c r="G67" s="31"/>
    </row>
    <row r="68" spans="1:7" s="52" customFormat="1" ht="17.25" customHeight="1">
      <c r="A68" s="40" t="s">
        <v>78</v>
      </c>
      <c r="B68" s="51" t="s">
        <v>79</v>
      </c>
      <c r="C68" s="18">
        <v>103.28</v>
      </c>
      <c r="D68" s="18">
        <v>82.149</v>
      </c>
      <c r="E68" s="12"/>
      <c r="F68" s="12">
        <f t="shared" si="4"/>
        <v>-21.131</v>
      </c>
      <c r="G68" s="31"/>
    </row>
    <row r="69" spans="1:7" s="9" customFormat="1" ht="17.25" customHeight="1">
      <c r="A69" s="41" t="s">
        <v>80</v>
      </c>
      <c r="B69" s="17" t="s">
        <v>81</v>
      </c>
      <c r="C69" s="18">
        <v>1046.3</v>
      </c>
      <c r="D69" s="18">
        <v>790.80233</v>
      </c>
      <c r="E69" s="12">
        <f>D69/C69*100</f>
        <v>75.58084010322086</v>
      </c>
      <c r="F69" s="12">
        <f t="shared" si="4"/>
        <v>-255.49766999999997</v>
      </c>
      <c r="G69" s="53"/>
    </row>
    <row r="70" spans="1:7" s="52" customFormat="1" ht="17.2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88</v>
      </c>
      <c r="B73" s="50" t="s">
        <v>89</v>
      </c>
      <c r="C73" s="18"/>
      <c r="D73" s="18"/>
      <c r="E73" s="12" t="e">
        <f aca="true" t="shared" si="5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90</v>
      </c>
      <c r="B74" s="50" t="s">
        <v>91</v>
      </c>
      <c r="C74" s="18"/>
      <c r="D74" s="18"/>
      <c r="E74" s="12" t="e">
        <f t="shared" si="5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92</v>
      </c>
      <c r="B75" s="50" t="s">
        <v>93</v>
      </c>
      <c r="C75" s="18"/>
      <c r="D75" s="18"/>
      <c r="E75" s="12" t="e">
        <f t="shared" si="5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94</v>
      </c>
      <c r="B76" s="50" t="s">
        <v>95</v>
      </c>
      <c r="C76" s="18"/>
      <c r="D76" s="18"/>
      <c r="E76" s="12" t="e">
        <f t="shared" si="5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96</v>
      </c>
      <c r="B77" s="38" t="s">
        <v>97</v>
      </c>
      <c r="C77" s="39">
        <f>SUM(C78:C78)</f>
        <v>3274.607</v>
      </c>
      <c r="D77" s="39">
        <f>SUM(D78:D78)</f>
        <v>1317.29306</v>
      </c>
      <c r="E77" s="12">
        <f t="shared" si="5"/>
        <v>40.22751615690066</v>
      </c>
      <c r="F77" s="12">
        <f t="shared" si="4"/>
        <v>-1957.31394</v>
      </c>
      <c r="G77" s="31"/>
    </row>
    <row r="78" spans="1:7" s="9" customFormat="1" ht="16.5" customHeight="1">
      <c r="A78" s="40" t="s">
        <v>98</v>
      </c>
      <c r="B78" s="17" t="s">
        <v>99</v>
      </c>
      <c r="C78" s="18">
        <v>3274.607</v>
      </c>
      <c r="D78" s="18">
        <v>1317.29306</v>
      </c>
      <c r="E78" s="12">
        <f t="shared" si="5"/>
        <v>40.22751615690066</v>
      </c>
      <c r="F78" s="12">
        <f t="shared" si="4"/>
        <v>-1957.31394</v>
      </c>
      <c r="G78" s="31"/>
    </row>
    <row r="79" spans="1:7" s="9" customFormat="1" ht="17.25" customHeight="1" hidden="1">
      <c r="A79" s="37" t="s">
        <v>100</v>
      </c>
      <c r="B79" s="38" t="s">
        <v>101</v>
      </c>
      <c r="C79" s="39">
        <f>SUM(C80:C84)</f>
        <v>0</v>
      </c>
      <c r="D79" s="39">
        <f>SUM(D80:D84)</f>
        <v>0</v>
      </c>
      <c r="E79" s="12" t="e">
        <f t="shared" si="5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102</v>
      </c>
      <c r="B80" s="17" t="s">
        <v>103</v>
      </c>
      <c r="C80" s="18"/>
      <c r="D80" s="18"/>
      <c r="E80" s="12" t="e">
        <f t="shared" si="5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104</v>
      </c>
      <c r="B81" s="17" t="s">
        <v>105</v>
      </c>
      <c r="C81" s="18"/>
      <c r="D81" s="18"/>
      <c r="E81" s="12" t="e">
        <f t="shared" si="5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106</v>
      </c>
      <c r="B82" s="17" t="s">
        <v>107</v>
      </c>
      <c r="C82" s="18"/>
      <c r="D82" s="18"/>
      <c r="E82" s="12" t="e">
        <f t="shared" si="5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108</v>
      </c>
      <c r="B83" s="56" t="s">
        <v>109</v>
      </c>
      <c r="C83" s="18"/>
      <c r="D83" s="18"/>
      <c r="E83" s="12" t="e">
        <f t="shared" si="5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110</v>
      </c>
      <c r="B84" s="17" t="s">
        <v>111</v>
      </c>
      <c r="C84" s="18"/>
      <c r="D84" s="18"/>
      <c r="E84" s="12" t="e">
        <f t="shared" si="5"/>
        <v>#DIV/0!</v>
      </c>
      <c r="F84" s="12">
        <f t="shared" si="4"/>
        <v>0</v>
      </c>
      <c r="G84" s="31"/>
    </row>
    <row r="85" spans="1:7" s="9" customFormat="1" ht="15" customHeight="1">
      <c r="A85" s="57">
        <v>1000</v>
      </c>
      <c r="B85" s="58" t="s">
        <v>112</v>
      </c>
      <c r="C85" s="39">
        <f>SUM(C86:C88)</f>
        <v>1772.61</v>
      </c>
      <c r="D85" s="39">
        <f>SUM(D86:D88)</f>
        <v>1086.66</v>
      </c>
      <c r="E85" s="11">
        <f t="shared" si="5"/>
        <v>61.30282464839982</v>
      </c>
      <c r="F85" s="12">
        <f t="shared" si="4"/>
        <v>-685.9499999999998</v>
      </c>
      <c r="G85" s="31"/>
    </row>
    <row r="86" spans="1:7" s="9" customFormat="1" ht="14.25" customHeight="1">
      <c r="A86" s="59">
        <v>1003</v>
      </c>
      <c r="B86" s="60" t="s">
        <v>113</v>
      </c>
      <c r="C86" s="18">
        <v>1772.61</v>
      </c>
      <c r="D86" s="18">
        <v>1086.66</v>
      </c>
      <c r="E86" s="12">
        <f t="shared" si="5"/>
        <v>61.30282464839982</v>
      </c>
      <c r="F86" s="12">
        <f t="shared" si="4"/>
        <v>-685.9499999999998</v>
      </c>
      <c r="G86" s="31"/>
    </row>
    <row r="87" spans="1:7" s="9" customFormat="1" ht="15" customHeight="1" hidden="1">
      <c r="A87" s="59">
        <v>1004</v>
      </c>
      <c r="B87" s="60" t="s">
        <v>114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115</v>
      </c>
      <c r="B88" s="17" t="s">
        <v>116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117</v>
      </c>
      <c r="B89" s="38" t="s">
        <v>118</v>
      </c>
      <c r="C89" s="39">
        <f>C90+C91+C92+C93+C94</f>
        <v>32</v>
      </c>
      <c r="D89" s="39">
        <f>D90+D91+D92+D93+D94</f>
        <v>18.489</v>
      </c>
      <c r="E89" s="11">
        <f>D89/C89*100</f>
        <v>57.778125</v>
      </c>
      <c r="F89" s="12">
        <f t="shared" si="4"/>
        <v>-13.511</v>
      </c>
      <c r="G89" s="31"/>
    </row>
    <row r="90" spans="1:7" s="9" customFormat="1" ht="15" customHeight="1">
      <c r="A90" s="41" t="s">
        <v>119</v>
      </c>
      <c r="B90" s="62" t="s">
        <v>120</v>
      </c>
      <c r="C90" s="18">
        <v>32</v>
      </c>
      <c r="D90" s="18">
        <v>18.489</v>
      </c>
      <c r="E90" s="11">
        <f aca="true" t="shared" si="6" ref="E90:E100">D90/C90*100</f>
        <v>57.778125</v>
      </c>
      <c r="F90" s="12">
        <f>D90-C90</f>
        <v>-13.511</v>
      </c>
      <c r="G90" s="31"/>
    </row>
    <row r="91" spans="1:7" s="9" customFormat="1" ht="15.75" customHeight="1" hidden="1">
      <c r="A91" s="41" t="s">
        <v>121</v>
      </c>
      <c r="B91" s="17" t="s">
        <v>122</v>
      </c>
      <c r="C91" s="18"/>
      <c r="D91" s="18"/>
      <c r="E91" s="11" t="e">
        <f t="shared" si="6"/>
        <v>#DIV/0!</v>
      </c>
      <c r="F91" s="12">
        <f aca="true" t="shared" si="7" ref="F91:F102">D91-C91</f>
        <v>0</v>
      </c>
      <c r="G91" s="31"/>
    </row>
    <row r="92" spans="1:7" s="9" customFormat="1" ht="15.75" customHeight="1" hidden="1">
      <c r="A92" s="41" t="s">
        <v>123</v>
      </c>
      <c r="B92" s="17" t="s">
        <v>124</v>
      </c>
      <c r="C92" s="18"/>
      <c r="D92" s="18"/>
      <c r="E92" s="11" t="e">
        <f t="shared" si="6"/>
        <v>#DIV/0!</v>
      </c>
      <c r="F92" s="12">
        <f t="shared" si="7"/>
        <v>0</v>
      </c>
      <c r="G92" s="31"/>
    </row>
    <row r="93" spans="1:7" s="9" customFormat="1" ht="31.5" customHeight="1" hidden="1">
      <c r="A93" s="41" t="s">
        <v>125</v>
      </c>
      <c r="B93" s="17" t="s">
        <v>126</v>
      </c>
      <c r="C93" s="18"/>
      <c r="D93" s="18"/>
      <c r="E93" s="11" t="e">
        <f t="shared" si="6"/>
        <v>#DIV/0!</v>
      </c>
      <c r="F93" s="12">
        <f t="shared" si="7"/>
        <v>0</v>
      </c>
      <c r="G93" s="31"/>
    </row>
    <row r="94" spans="1:7" s="9" customFormat="1" ht="15.75" customHeight="1" hidden="1">
      <c r="A94" s="41" t="s">
        <v>127</v>
      </c>
      <c r="B94" s="17" t="s">
        <v>128</v>
      </c>
      <c r="C94" s="18"/>
      <c r="D94" s="18"/>
      <c r="E94" s="11" t="e">
        <f t="shared" si="6"/>
        <v>#DIV/0!</v>
      </c>
      <c r="F94" s="12">
        <f t="shared" si="7"/>
        <v>0</v>
      </c>
      <c r="G94" s="31"/>
    </row>
    <row r="95" spans="1:7" s="9" customFormat="1" ht="15.75" customHeight="1" hidden="1">
      <c r="A95" s="37" t="s">
        <v>129</v>
      </c>
      <c r="B95" s="38" t="s">
        <v>130</v>
      </c>
      <c r="C95" s="39"/>
      <c r="D95" s="39"/>
      <c r="E95" s="11" t="e">
        <f t="shared" si="6"/>
        <v>#DIV/0!</v>
      </c>
      <c r="F95" s="12">
        <f t="shared" si="7"/>
        <v>0</v>
      </c>
      <c r="G95" s="31"/>
    </row>
    <row r="96" spans="1:7" s="9" customFormat="1" ht="15.75" customHeight="1" hidden="1">
      <c r="A96" s="40" t="s">
        <v>131</v>
      </c>
      <c r="B96" s="17" t="s">
        <v>132</v>
      </c>
      <c r="C96" s="18"/>
      <c r="D96" s="18"/>
      <c r="E96" s="11" t="e">
        <f t="shared" si="6"/>
        <v>#DIV/0!</v>
      </c>
      <c r="F96" s="12">
        <f t="shared" si="7"/>
        <v>0</v>
      </c>
      <c r="G96" s="31"/>
    </row>
    <row r="97" spans="1:7" s="9" customFormat="1" ht="31.5" customHeight="1" hidden="1">
      <c r="A97" s="37" t="s">
        <v>133</v>
      </c>
      <c r="B97" s="38" t="s">
        <v>134</v>
      </c>
      <c r="C97" s="39">
        <f>C98</f>
        <v>0</v>
      </c>
      <c r="D97" s="39">
        <f>D98</f>
        <v>0</v>
      </c>
      <c r="E97" s="11" t="e">
        <f t="shared" si="6"/>
        <v>#DIV/0!</v>
      </c>
      <c r="F97" s="12">
        <f t="shared" si="7"/>
        <v>0</v>
      </c>
      <c r="G97" s="31"/>
    </row>
    <row r="98" spans="1:7" s="9" customFormat="1" ht="31.5" customHeight="1" hidden="1">
      <c r="A98" s="40" t="s">
        <v>135</v>
      </c>
      <c r="B98" s="17" t="s">
        <v>136</v>
      </c>
      <c r="C98" s="18">
        <v>0</v>
      </c>
      <c r="D98" s="18">
        <v>0</v>
      </c>
      <c r="E98" s="11" t="e">
        <f t="shared" si="6"/>
        <v>#DIV/0!</v>
      </c>
      <c r="F98" s="12">
        <f t="shared" si="7"/>
        <v>0</v>
      </c>
      <c r="G98" s="31"/>
    </row>
    <row r="99" spans="1:6" s="9" customFormat="1" ht="15.75" customHeight="1">
      <c r="A99" s="63">
        <v>1400</v>
      </c>
      <c r="B99" s="58" t="s">
        <v>137</v>
      </c>
      <c r="C99" s="39">
        <f>C100</f>
        <v>920.79</v>
      </c>
      <c r="D99" s="39">
        <f>D100</f>
        <v>846.04</v>
      </c>
      <c r="E99" s="11">
        <f t="shared" si="6"/>
        <v>91.8819709162784</v>
      </c>
      <c r="F99" s="12">
        <f t="shared" si="7"/>
        <v>-74.75</v>
      </c>
    </row>
    <row r="100" spans="1:6" s="9" customFormat="1" ht="15.75" customHeight="1">
      <c r="A100" s="59">
        <v>1403</v>
      </c>
      <c r="B100" s="60" t="s">
        <v>291</v>
      </c>
      <c r="C100" s="18">
        <v>920.79</v>
      </c>
      <c r="D100" s="18">
        <v>846.04</v>
      </c>
      <c r="E100" s="12">
        <f t="shared" si="6"/>
        <v>91.8819709162784</v>
      </c>
      <c r="F100" s="12">
        <f t="shared" si="7"/>
        <v>-74.75</v>
      </c>
    </row>
    <row r="101" spans="1:6" s="9" customFormat="1" ht="15.75" customHeight="1" hidden="1">
      <c r="A101" s="64">
        <v>1104</v>
      </c>
      <c r="B101" s="60" t="s">
        <v>44</v>
      </c>
      <c r="C101" s="18"/>
      <c r="D101" s="18"/>
      <c r="E101" s="12" t="e">
        <f t="shared" si="5"/>
        <v>#DIV/0!</v>
      </c>
      <c r="F101" s="12">
        <f t="shared" si="7"/>
        <v>0</v>
      </c>
    </row>
    <row r="102" spans="1:6" s="9" customFormat="1" ht="15.75" customHeight="1" hidden="1">
      <c r="A102" s="64">
        <v>1402</v>
      </c>
      <c r="B102" s="60" t="s">
        <v>138</v>
      </c>
      <c r="C102" s="18"/>
      <c r="D102" s="18"/>
      <c r="E102" s="12" t="e">
        <f t="shared" si="5"/>
        <v>#DIV/0!</v>
      </c>
      <c r="F102" s="12">
        <f t="shared" si="7"/>
        <v>0</v>
      </c>
    </row>
    <row r="103" spans="1:6" s="9" customFormat="1" ht="15.75" customHeight="1">
      <c r="A103" s="64"/>
      <c r="B103" s="65" t="s">
        <v>139</v>
      </c>
      <c r="C103" s="39">
        <f>C52+C56+C58+C62+C66+C77+C85+C89+C97+C99</f>
        <v>13479.080000000002</v>
      </c>
      <c r="D103" s="39">
        <f>D52+D56+D58+D62+D66+D77+D85+D89+D99</f>
        <v>9301.658</v>
      </c>
      <c r="E103" s="12">
        <f t="shared" si="5"/>
        <v>69.00810737824835</v>
      </c>
      <c r="F103" s="12">
        <f t="shared" si="4"/>
        <v>-4177.422000000002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140</v>
      </c>
      <c r="B105" s="66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Артур</cp:lastModifiedBy>
  <cp:lastPrinted>2011-12-12T10:44:39Z</cp:lastPrinted>
  <dcterms:created xsi:type="dcterms:W3CDTF">1996-10-08T23:32:33Z</dcterms:created>
  <dcterms:modified xsi:type="dcterms:W3CDTF">2011-12-12T10:49:29Z</dcterms:modified>
  <cp:category/>
  <cp:version/>
  <cp:contentType/>
  <cp:contentStatus/>
</cp:coreProperties>
</file>