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<sst xmlns="http://schemas.openxmlformats.org/spreadsheetml/2006/main" count="273" uniqueCount="100">
  <si>
    <t xml:space="preserve">Исполнение консолидированного бюджета Яльчикского района по состоянию на 01.01.2019 год </t>
  </si>
  <si>
    <t>Всего доходов</t>
  </si>
  <si>
    <t>Всего доходов на 01.12.2017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</si>
  <si>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</si>
  <si>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</si>
  <si>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</si>
  <si>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</si>
  <si>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</si>
  <si>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</si>
  <si>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</si>
  <si>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</si>
  <si>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</si>
  <si>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</si>
  <si>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</si>
  <si>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</si>
  <si>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</si>
  <si>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</si>
  <si>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</si>
  <si>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01.01.2018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</si>
  <si>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</si>
  <si>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</si>
  <si>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</si>
  <si>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</si>
  <si>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</si>
  <si>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</si>
  <si>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</si>
  <si>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</si>
  <si>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</si>
  <si>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</si>
  <si>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</si>
  <si>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</si>
  <si>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</si>
  <si>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</si>
  <si>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2017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</si>
  <si>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</si>
  <si>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</si>
  <si>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</si>
  <si>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</si>
  <si>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</si>
  <si>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</si>
  <si>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</si>
  <si>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</si>
  <si>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</si>
  <si>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</si>
  <si>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</si>
  <si>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</si>
  <si>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</si>
  <si>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</si>
  <si>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</si>
  <si>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</si>
  <si>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</si>
  <si>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</si>
  <si>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</si>
  <si>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</si>
  <si>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</si>
  <si>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</si>
  <si>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</si>
  <si>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</si>
  <si>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</si>
  <si>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</si>
  <si>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</si>
  <si>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</si>
  <si>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</si>
  <si>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</si>
  <si>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</si>
  <si>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</si>
  <si>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</si>
  <si>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</si>
  <si>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</si>
  <si>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</si>
  <si>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</si>
  <si>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</si>
  <si>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</si>
  <si>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</si>
  <si>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</si>
  <si>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</si>
  <si>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</si>
  <si>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</si>
  <si>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</si>
  <si>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</si>
  <si>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</si>
  <si>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</si>
  <si>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</si>
  <si>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</si>
  <si>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</si>
  <si>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</si>
  <si>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</si>
  <si>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</si>
  <si>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</si>
  <si>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</si>
  <si>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</si>
  <si>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</si>
  <si>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</si>
  <si>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</si>
  <si>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</si>
  <si>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</si>
  <si>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01.01.2018</t>
  </si>
  <si>
    <t>На 01.01.2019</t>
  </si>
  <si>
    <t>01.01.2019/01.01.2018</t>
  </si>
  <si>
    <t>01.01.2019 к плановым назначениям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</si>
</sst>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0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4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wrapText="1"/>
    </xf>
    <xf numFmtId="4" fontId="39" fillId="2" borderId="10" xfId="0" applyNumberFormat="1" applyFont="1" applyBorder="1" applyAlignment="1">
      <alignment/>
    </xf>
    <xf numFmtId="164" fontId="39" fillId="0" borderId="10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 wrapText="1"/>
    </xf>
    <xf numFmtId="4" fontId="39" fillId="2" borderId="17" xfId="0" applyNumberFormat="1" applyFont="1" applyBorder="1" applyAlignment="1">
      <alignment horizontal="right" wrapText="1"/>
    </xf>
    <xf numFmtId="2" fontId="39" fillId="0" borderId="10" xfId="0" applyNumberFormat="1" applyFont="1" applyFill="1" applyBorder="1" applyAlignment="1">
      <alignment wrapText="1"/>
    </xf>
    <xf numFmtId="4" fontId="39" fillId="2" borderId="10" xfId="0" applyNumberFormat="1" applyFont="1" applyBorder="1" applyAlignment="1">
      <alignment wrapText="1"/>
    </xf>
    <xf numFmtId="164" fontId="40" fillId="2" borderId="10" xfId="0" applyNumberFormat="1" applyFont="1" applyBorder="1" applyAlignment="1">
      <alignment wrapText="1"/>
    </xf>
    <xf numFmtId="4" fontId="39" fillId="2" borderId="10" xfId="0" applyNumberFormat="1" applyFont="1" applyBorder="1" applyAlignment="1">
      <alignment/>
    </xf>
    <xf numFmtId="4" fontId="39" fillId="0" borderId="10" xfId="0" applyNumberFormat="1" applyFont="1" applyFill="1" applyBorder="1" applyAlignment="1">
      <alignment horizontal="right" wrapText="1"/>
    </xf>
    <xf numFmtId="4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wrapText="1"/>
    </xf>
    <xf numFmtId="3" fontId="41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164" fontId="39" fillId="2" borderId="10" xfId="0" applyNumberFormat="1" applyFont="1" applyBorder="1" applyAlignment="1">
      <alignment wrapText="1"/>
    </xf>
    <xf numFmtId="4" fontId="40" fillId="0" borderId="10" xfId="0" applyNumberFormat="1" applyFont="1" applyFill="1" applyBorder="1" applyAlignment="1">
      <alignment horizontal="right"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64" fontId="39" fillId="0" borderId="18" xfId="0" applyNumberFormat="1" applyFont="1" applyFill="1" applyBorder="1" applyAlignment="1">
      <alignment wrapText="1"/>
    </xf>
    <xf numFmtId="4" fontId="39" fillId="2" borderId="19" xfId="0" applyNumberFormat="1" applyFont="1" applyBorder="1" applyAlignment="1">
      <alignment horizontal="right" wrapText="1"/>
    </xf>
    <xf numFmtId="164" fontId="40" fillId="0" borderId="18" xfId="0" applyNumberFormat="1" applyFont="1" applyFill="1" applyBorder="1" applyAlignment="1">
      <alignment wrapText="1"/>
    </xf>
    <xf numFmtId="4" fontId="39" fillId="2" borderId="19" xfId="0" applyNumberFormat="1" applyFont="1" applyBorder="1" applyAlignment="1">
      <alignment horizontal="left"/>
    </xf>
    <xf numFmtId="2" fontId="45" fillId="0" borderId="0" xfId="0" applyNumberFormat="1" applyFont="1" applyFill="1" applyBorder="1" applyAlignment="1">
      <alignment/>
    </xf>
    <xf numFmtId="4" fontId="40" fillId="2" borderId="19" xfId="0" applyNumberFormat="1" applyFont="1" applyBorder="1" applyAlignment="1">
      <alignment horizontal="right"/>
    </xf>
    <xf numFmtId="0" fontId="46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7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8" fillId="2" borderId="18" xfId="0" applyNumberFormat="1" applyFont="1" applyBorder="1" applyAlignment="1">
      <alignment horizontal="left"/>
    </xf>
    <xf numFmtId="164" fontId="39" fillId="2" borderId="10" xfId="0" applyNumberFormat="1" applyFont="1" applyBorder="1" applyAlignment="1">
      <alignment/>
    </xf>
    <xf numFmtId="3" fontId="39" fillId="2" borderId="19" xfId="0" applyNumberFormat="1" applyFont="1" applyBorder="1" applyAlignment="1">
      <alignment/>
    </xf>
    <xf numFmtId="4" fontId="49" fillId="2" borderId="10" xfId="0" applyNumberFormat="1" applyFont="1" applyBorder="1" applyAlignment="1">
      <alignment/>
    </xf>
    <xf numFmtId="165" fontId="39" fillId="2" borderId="19" xfId="0" applyNumberFormat="1" applyFont="1" applyBorder="1" applyAlignment="1">
      <alignment/>
    </xf>
    <xf numFmtId="165" fontId="39" fillId="2" borderId="10" xfId="0" applyNumberFormat="1" applyFont="1" applyBorder="1" applyAlignment="1">
      <alignment/>
    </xf>
    <xf numFmtId="3" fontId="39" fillId="2" borderId="10" xfId="0" applyNumberFormat="1" applyFont="1" applyBorder="1" applyAlignment="1">
      <alignment/>
    </xf>
    <xf numFmtId="4" fontId="49" fillId="2" borderId="10" xfId="0" applyNumberFormat="1" applyFont="1" applyBorder="1" applyAlignment="1">
      <alignment horizontal="right" wrapText="1"/>
    </xf>
    <xf numFmtId="4" fontId="39" fillId="2" borderId="10" xfId="0" applyNumberFormat="1" applyFont="1" applyBorder="1" applyAlignment="1">
      <alignment horizontal="right" wrapText="1"/>
    </xf>
    <xf numFmtId="165" fontId="39" fillId="2" borderId="10" xfId="0" applyNumberFormat="1" applyFont="1" applyBorder="1" applyAlignment="1">
      <alignment horizontal="right"/>
    </xf>
    <xf numFmtId="3" fontId="49" fillId="2" borderId="10" xfId="0" applyNumberFormat="1" applyFont="1" applyBorder="1" applyAlignment="1">
      <alignment/>
    </xf>
    <xf numFmtId="4" fontId="50" fillId="2" borderId="10" xfId="0" applyNumberFormat="1" applyFont="1" applyBorder="1" applyAlignment="1">
      <alignment/>
    </xf>
    <xf numFmtId="2" fontId="51" fillId="2" borderId="0" xfId="0" applyNumberFormat="1" applyFont="1" applyAlignment="1">
      <alignment/>
    </xf>
    <xf numFmtId="0" fontId="48" fillId="2" borderId="18" xfId="0" applyFont="1" applyBorder="1" applyAlignment="1">
      <alignment horizontal="left"/>
    </xf>
    <xf numFmtId="4" fontId="49" fillId="2" borderId="10" xfId="0" applyNumberFormat="1" applyFont="1" applyBorder="1" applyAlignment="1">
      <alignment wrapText="1"/>
    </xf>
    <xf numFmtId="4" fontId="49" fillId="2" borderId="10" xfId="0" applyNumberFormat="1" applyFont="1" applyBorder="1" applyAlignment="1">
      <alignment horizontal="right"/>
    </xf>
    <xf numFmtId="4" fontId="39" fillId="2" borderId="10" xfId="0" applyNumberFormat="1" applyFont="1" applyBorder="1" applyAlignment="1">
      <alignment horizontal="right"/>
    </xf>
    <xf numFmtId="4" fontId="39" fillId="2" borderId="10" xfId="0" applyNumberFormat="1" applyFont="1" applyFill="1" applyBorder="1" applyAlignment="1">
      <alignment horizontal="right" shrinkToFit="1"/>
    </xf>
    <xf numFmtId="0" fontId="51" fillId="2" borderId="0" xfId="0" applyFont="1" applyAlignment="1">
      <alignment/>
    </xf>
    <xf numFmtId="3" fontId="39" fillId="2" borderId="21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4" fontId="49" fillId="2" borderId="10" xfId="0" applyNumberFormat="1" applyFont="1" applyFill="1" applyBorder="1" applyAlignment="1">
      <alignment/>
    </xf>
    <xf numFmtId="4" fontId="39" fillId="2" borderId="10" xfId="0" applyNumberFormat="1" applyFont="1" applyFill="1" applyBorder="1" applyAlignment="1">
      <alignment/>
    </xf>
    <xf numFmtId="164" fontId="48" fillId="2" borderId="18" xfId="0" applyNumberFormat="1" applyFont="1" applyBorder="1" applyAlignment="1">
      <alignment horizontal="left"/>
    </xf>
    <xf numFmtId="4" fontId="49" fillId="2" borderId="19" xfId="0" applyNumberFormat="1" applyFont="1" applyBorder="1" applyAlignment="1">
      <alignment/>
    </xf>
    <xf numFmtId="4" fontId="39" fillId="2" borderId="19" xfId="0" applyNumberFormat="1" applyFont="1" applyBorder="1" applyAlignment="1">
      <alignment/>
    </xf>
    <xf numFmtId="164" fontId="51" fillId="2" borderId="0" xfId="0" applyNumberFormat="1" applyFont="1" applyAlignment="1">
      <alignment/>
    </xf>
    <xf numFmtId="3" fontId="39" fillId="2" borderId="22" xfId="0" applyNumberFormat="1" applyFont="1" applyBorder="1" applyAlignment="1">
      <alignment/>
    </xf>
    <xf numFmtId="3" fontId="49" fillId="2" borderId="10" xfId="0" applyNumberFormat="1" applyFont="1" applyBorder="1" applyAlignment="1">
      <alignment horizontal="right"/>
    </xf>
    <xf numFmtId="3" fontId="39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0" fillId="2" borderId="10" xfId="0" applyNumberFormat="1" applyFont="1" applyBorder="1" applyAlignment="1">
      <alignment/>
    </xf>
    <xf numFmtId="3" fontId="40" fillId="0" borderId="19" xfId="0" applyNumberFormat="1" applyFont="1" applyFill="1" applyBorder="1" applyAlignment="1">
      <alignment/>
    </xf>
    <xf numFmtId="4" fontId="50" fillId="0" borderId="19" xfId="0" applyNumberFormat="1" applyFont="1" applyFill="1" applyBorder="1" applyAlignment="1">
      <alignment/>
    </xf>
    <xf numFmtId="4" fontId="40" fillId="0" borderId="19" xfId="0" applyNumberFormat="1" applyFont="1" applyFill="1" applyBorder="1" applyAlignment="1">
      <alignment/>
    </xf>
    <xf numFmtId="165" fontId="40" fillId="2" borderId="19" xfId="0" applyNumberFormat="1" applyFont="1" applyBorder="1" applyAlignment="1">
      <alignment/>
    </xf>
    <xf numFmtId="165" fontId="40" fillId="2" borderId="10" xfId="0" applyNumberFormat="1" applyFont="1" applyBorder="1" applyAlignment="1">
      <alignment/>
    </xf>
    <xf numFmtId="4" fontId="50" fillId="2" borderId="10" xfId="0" applyNumberFormat="1" applyFont="1" applyBorder="1" applyAlignment="1">
      <alignment horizontal="right" wrapText="1"/>
    </xf>
    <xf numFmtId="4" fontId="40" fillId="2" borderId="10" xfId="0" applyNumberFormat="1" applyFont="1" applyBorder="1" applyAlignment="1">
      <alignment horizontal="right" wrapText="1"/>
    </xf>
    <xf numFmtId="165" fontId="40" fillId="2" borderId="10" xfId="0" applyNumberFormat="1" applyFont="1" applyBorder="1" applyAlignment="1">
      <alignment horizontal="right"/>
    </xf>
    <xf numFmtId="165" fontId="40" fillId="0" borderId="19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3" fontId="50" fillId="0" borderId="19" xfId="0" applyNumberFormat="1" applyFont="1" applyFill="1" applyBorder="1" applyAlignment="1">
      <alignment/>
    </xf>
    <xf numFmtId="4" fontId="40" fillId="2" borderId="19" xfId="0" applyNumberFormat="1" applyFont="1" applyBorder="1" applyAlignment="1">
      <alignment/>
    </xf>
    <xf numFmtId="0" fontId="51" fillId="0" borderId="0" xfId="0" applyFont="1" applyFill="1" applyAlignment="1">
      <alignment/>
    </xf>
    <xf numFmtId="0" fontId="49" fillId="2" borderId="0" xfId="0" applyFont="1" applyAlignment="1">
      <alignment/>
    </xf>
    <xf numFmtId="0" fontId="53" fillId="2" borderId="0" xfId="0" applyFont="1" applyAlignment="1">
      <alignment/>
    </xf>
    <xf numFmtId="4" fontId="54" fillId="2" borderId="0" xfId="0" applyNumberFormat="1" applyFont="1" applyAlignment="1">
      <alignment/>
    </xf>
    <xf numFmtId="0" fontId="55" fillId="2" borderId="0" xfId="0" applyFont="1" applyAlignment="1">
      <alignment/>
    </xf>
    <xf numFmtId="4" fontId="40" fillId="2" borderId="10" xfId="0" applyNumberFormat="1" applyFont="1" applyBorder="1" applyAlignment="1">
      <alignment horizontal="right"/>
    </xf>
    <xf numFmtId="164" fontId="40" fillId="2" borderId="10" xfId="0" applyNumberFormat="1" applyFont="1" applyBorder="1" applyAlignment="1">
      <alignment horizontal="right"/>
    </xf>
    <xf numFmtId="4" fontId="39" fillId="0" borderId="10" xfId="0" applyNumberFormat="1" applyFont="1" applyFill="1" applyBorder="1" applyAlignment="1">
      <alignment/>
    </xf>
    <xf numFmtId="165" fontId="49" fillId="2" borderId="10" xfId="0" applyNumberFormat="1" applyFont="1" applyBorder="1" applyAlignment="1">
      <alignment/>
    </xf>
    <xf numFmtId="4" fontId="50" fillId="2" borderId="19" xfId="0" applyNumberFormat="1" applyFont="1" applyBorder="1" applyAlignment="1">
      <alignment/>
    </xf>
    <xf numFmtId="4" fontId="0" fillId="2" borderId="0" xfId="0" applyNumberFormat="1" applyAlignment="1">
      <alignment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40" fillId="2" borderId="10" xfId="0" applyFont="1" applyBorder="1" applyAlignment="1">
      <alignment horizontal="center" vertic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46" fillId="2" borderId="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9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wrapText="1"/>
    </xf>
    <xf numFmtId="0" fontId="52" fillId="2" borderId="0" xfId="0" applyFont="1" applyBorder="1" applyAlignment="1">
      <alignment horizontal="center" wrapText="1"/>
    </xf>
    <xf numFmtId="0" fontId="56" fillId="2" borderId="10" xfId="0" applyFont="1" applyBorder="1" applyAlignment="1">
      <alignment horizontal="center" vertical="center"/>
    </xf>
    <xf numFmtId="0" fontId="56" fillId="2" borderId="10" xfId="0" applyFont="1" applyBorder="1" applyAlignment="1">
      <alignment horizontal="center" vertical="center" wrapText="1"/>
    </xf>
    <xf numFmtId="0" fontId="0" fillId="2" borderId="10" xfId="0" applyFont="1" applyBorder="1" applyAlignment="1">
      <alignment horizontal="center" vertical="center" wrapText="1"/>
    </xf>
    <xf numFmtId="0" fontId="48" fillId="2" borderId="10" xfId="0" applyFont="1" applyBorder="1" applyAlignment="1">
      <alignment horizontal="left"/>
    </xf>
    <xf numFmtId="0" fontId="57" fillId="2" borderId="10" xfId="0" applyFont="1" applyBorder="1" applyAlignment="1">
      <alignment horizontal="left"/>
    </xf>
    <xf numFmtId="0" fontId="57" fillId="2" borderId="10" xfId="0" applyFont="1" applyBorder="1" applyAlignment="1">
      <alignment horizontal="left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="88" zoomScaleNormal="88" workbookViewId="0" topLeftCell="B4">
      <selection activeCell="U21" sqref="U21"/>
    </sheetView>
  </sheetViews>
  <sheetFormatPr defaultColWidth="9.140625" defaultRowHeight="12.75"/>
  <cols>
    <col min="1" max="1" width="9.00390625" style="1" customWidth="1"/>
    <col min="2" max="2" width="3.8515625" style="1" customWidth="1"/>
    <col min="3" max="3" width="0" style="1" hidden="1" customWidth="1"/>
    <col min="4" max="4" width="11.28125" style="1" customWidth="1"/>
    <col min="5" max="5" width="11.57421875" style="1" customWidth="1"/>
    <col min="6" max="6" width="5.140625" style="1" customWidth="1"/>
    <col min="7" max="7" width="11.28125" style="1" customWidth="1"/>
    <col min="8" max="8" width="10.8515625" style="1" customWidth="1"/>
    <col min="9" max="10" width="10.7109375" style="1" customWidth="1"/>
    <col min="11" max="11" width="6.421875" style="1" customWidth="1"/>
    <col min="12" max="12" width="6.140625" style="1" customWidth="1"/>
    <col min="13" max="14" width="11.421875" style="1" customWidth="1"/>
    <col min="15" max="15" width="5.57421875" style="1" customWidth="1"/>
    <col min="16" max="16" width="9.00390625" style="1" customWidth="1"/>
    <col min="17" max="17" width="9.7109375" style="1" customWidth="1"/>
    <col min="18" max="18" width="5.57421875" style="1" customWidth="1"/>
    <col min="19" max="19" width="8.8515625" style="1" customWidth="1"/>
    <col min="20" max="20" width="9.28125" style="1" customWidth="1"/>
    <col min="21" max="21" width="5.421875" style="1" customWidth="1"/>
    <col min="22" max="22" width="10.7109375" style="1" customWidth="1"/>
    <col min="23" max="23" width="9.7109375" style="1" customWidth="1"/>
    <col min="24" max="24" width="5.00390625" style="1" customWidth="1"/>
    <col min="25" max="26" width="8.28125" style="1" customWidth="1"/>
    <col min="27" max="27" width="5.140625" style="1" customWidth="1"/>
    <col min="28" max="29" width="11.28125" style="1" customWidth="1"/>
    <col min="30" max="30" width="4.8515625" style="1" customWidth="1"/>
    <col min="31" max="31" width="10.7109375" style="1" customWidth="1"/>
    <col min="32" max="32" width="10.57421875" style="1" customWidth="1"/>
    <col min="33" max="33" width="10.00390625" style="1" customWidth="1"/>
    <col min="34" max="34" width="11.00390625" style="1" customWidth="1"/>
    <col min="35" max="16384" width="9.00390625" style="1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28"/>
      <c r="B5" s="128"/>
      <c r="C5" s="128"/>
      <c r="D5" s="129" t="s">
        <v>1</v>
      </c>
      <c r="E5" s="129"/>
      <c r="F5" s="129"/>
      <c r="G5" s="130" t="s">
        <v>2</v>
      </c>
      <c r="H5" s="129" t="s"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31" t="s">
        <v>4</v>
      </c>
      <c r="AC5" s="131"/>
      <c r="AD5" s="131"/>
      <c r="AE5" s="131" t="s">
        <v>5</v>
      </c>
      <c r="AF5" s="131"/>
      <c r="AG5" s="131" t="s">
        <v>6</v>
      </c>
      <c r="AH5" s="131"/>
    </row>
    <row r="6" spans="1:34" ht="15" customHeight="1">
      <c r="A6" s="128"/>
      <c r="B6" s="128"/>
      <c r="C6" s="128"/>
      <c r="D6" s="129"/>
      <c r="E6" s="129"/>
      <c r="F6" s="129"/>
      <c r="G6" s="130"/>
      <c r="H6" s="134" t="s">
        <v>7</v>
      </c>
      <c r="I6" s="134"/>
      <c r="J6" s="134"/>
      <c r="K6" s="134"/>
      <c r="L6" s="134"/>
      <c r="M6" s="135" t="s">
        <v>8</v>
      </c>
      <c r="N6" s="135"/>
      <c r="O6" s="135"/>
      <c r="P6" s="136" t="s">
        <v>9</v>
      </c>
      <c r="Q6" s="136"/>
      <c r="R6" s="136"/>
      <c r="S6" s="136"/>
      <c r="T6" s="136"/>
      <c r="U6" s="136"/>
      <c r="V6" s="135" t="s">
        <v>10</v>
      </c>
      <c r="W6" s="135"/>
      <c r="X6" s="135"/>
      <c r="Y6" s="135" t="s">
        <v>11</v>
      </c>
      <c r="Z6" s="135"/>
      <c r="AA6" s="135" t="s">
        <v>12</v>
      </c>
      <c r="AB6" s="131"/>
      <c r="AC6" s="131"/>
      <c r="AD6" s="131"/>
      <c r="AE6" s="131"/>
      <c r="AF6" s="131"/>
      <c r="AG6" s="131"/>
      <c r="AH6" s="131"/>
    </row>
    <row r="7" spans="1:34" ht="6" customHeight="1">
      <c r="A7" s="128"/>
      <c r="B7" s="128"/>
      <c r="C7" s="128"/>
      <c r="D7" s="129"/>
      <c r="E7" s="129"/>
      <c r="F7" s="129"/>
      <c r="G7" s="130"/>
      <c r="H7" s="134"/>
      <c r="I7" s="134"/>
      <c r="J7" s="134"/>
      <c r="K7" s="134"/>
      <c r="L7" s="134"/>
      <c r="M7" s="135"/>
      <c r="N7" s="135"/>
      <c r="O7" s="135"/>
      <c r="P7" s="131" t="s">
        <v>13</v>
      </c>
      <c r="Q7" s="131"/>
      <c r="R7" s="131"/>
      <c r="S7" s="131" t="s">
        <v>14</v>
      </c>
      <c r="T7" s="131"/>
      <c r="U7" s="131"/>
      <c r="V7" s="135"/>
      <c r="W7" s="135"/>
      <c r="X7" s="135"/>
      <c r="Y7" s="135"/>
      <c r="Z7" s="135"/>
      <c r="AA7" s="135"/>
      <c r="AB7" s="131"/>
      <c r="AC7" s="131"/>
      <c r="AD7" s="131"/>
      <c r="AE7" s="131"/>
      <c r="AF7" s="131"/>
      <c r="AG7" s="131"/>
      <c r="AH7" s="131"/>
    </row>
    <row r="8" spans="1:34" ht="65.25" customHeight="1">
      <c r="A8" s="128"/>
      <c r="B8" s="128"/>
      <c r="C8" s="128"/>
      <c r="D8" s="129"/>
      <c r="E8" s="129"/>
      <c r="F8" s="129"/>
      <c r="G8" s="130"/>
      <c r="H8" s="132" t="s">
        <v>15</v>
      </c>
      <c r="I8" s="133" t="s">
        <v>16</v>
      </c>
      <c r="J8" s="133"/>
      <c r="K8" s="132" t="s">
        <v>17</v>
      </c>
      <c r="L8" s="132"/>
      <c r="M8" s="135"/>
      <c r="N8" s="135"/>
      <c r="O8" s="135"/>
      <c r="P8" s="131"/>
      <c r="Q8" s="131"/>
      <c r="R8" s="131"/>
      <c r="S8" s="131"/>
      <c r="T8" s="131"/>
      <c r="U8" s="131"/>
      <c r="V8" s="135"/>
      <c r="W8" s="135"/>
      <c r="X8" s="135"/>
      <c r="Y8" s="135"/>
      <c r="Z8" s="135"/>
      <c r="AA8" s="135"/>
      <c r="AB8" s="131"/>
      <c r="AC8" s="131"/>
      <c r="AD8" s="131"/>
      <c r="AE8" s="131"/>
      <c r="AF8" s="131"/>
      <c r="AG8" s="131"/>
      <c r="AH8" s="131"/>
    </row>
    <row r="9" spans="1:34" ht="65.25" customHeight="1">
      <c r="A9" s="128"/>
      <c r="B9" s="128"/>
      <c r="C9" s="128"/>
      <c r="D9" s="11" t="s">
        <v>15</v>
      </c>
      <c r="E9" s="11" t="s">
        <v>16</v>
      </c>
      <c r="F9" s="12" t="s">
        <v>17</v>
      </c>
      <c r="G9" s="130"/>
      <c r="H9" s="132"/>
      <c r="I9" s="13" t="s">
        <v>96</v>
      </c>
      <c r="J9" s="11" t="s">
        <v>97</v>
      </c>
      <c r="K9" s="11" t="s">
        <v>98</v>
      </c>
      <c r="L9" s="11" t="s">
        <v>99</v>
      </c>
      <c r="M9" s="11" t="s">
        <v>15</v>
      </c>
      <c r="N9" s="14" t="s">
        <v>16</v>
      </c>
      <c r="O9" s="12" t="s">
        <v>17</v>
      </c>
      <c r="P9" s="11" t="s">
        <v>15</v>
      </c>
      <c r="Q9" s="14" t="s">
        <v>16</v>
      </c>
      <c r="R9" s="12" t="s">
        <v>17</v>
      </c>
      <c r="S9" s="11" t="s">
        <v>15</v>
      </c>
      <c r="T9" s="14" t="s">
        <v>16</v>
      </c>
      <c r="U9" s="12" t="s">
        <v>17</v>
      </c>
      <c r="V9" s="11" t="s">
        <v>15</v>
      </c>
      <c r="W9" s="14" t="s">
        <v>16</v>
      </c>
      <c r="X9" s="12" t="s">
        <v>17</v>
      </c>
      <c r="Y9" s="11" t="s">
        <v>15</v>
      </c>
      <c r="Z9" s="14" t="s">
        <v>16</v>
      </c>
      <c r="AA9" s="14"/>
      <c r="AB9" s="10" t="s">
        <v>15</v>
      </c>
      <c r="AC9" s="10" t="s">
        <v>16</v>
      </c>
      <c r="AD9" s="9" t="s">
        <v>17</v>
      </c>
      <c r="AE9" s="10" t="s">
        <v>15</v>
      </c>
      <c r="AF9" s="10" t="s">
        <v>16</v>
      </c>
      <c r="AG9" s="10" t="s">
        <v>18</v>
      </c>
      <c r="AH9" s="15">
        <v>43466</v>
      </c>
    </row>
    <row r="10" spans="1:34" ht="15" customHeight="1">
      <c r="A10" s="137" t="s">
        <v>19</v>
      </c>
      <c r="B10" s="137"/>
      <c r="C10" s="137"/>
      <c r="D10" s="16">
        <f aca="true" t="shared" si="0" ref="D10:D18">H10+M10+V10</f>
        <v>4249060.58</v>
      </c>
      <c r="E10" s="16">
        <f aca="true" t="shared" si="1" ref="E10:E18">J10+N10+W10</f>
        <v>4304390.140000001</v>
      </c>
      <c r="F10" s="17">
        <f aca="true" t="shared" si="2" ref="F10:F21">E10/D10*100</f>
        <v>101.30215982940871</v>
      </c>
      <c r="G10" s="16">
        <v>3301420.16</v>
      </c>
      <c r="H10" s="16">
        <v>1041799</v>
      </c>
      <c r="I10" s="18">
        <f>Лист2!F10+Лист2!K10+Лист2!P10+Лист2!U10+Лист2!Z10+Лист2!AE10+Лист2!AJ10+Лист2!AO10+Лист2!AT10+Лист2!BD10+Лист2!BI10+Лист2!BN10+Лист2!BS10+Лист2!BX10+Лист2!CC10+Лист2!CH10</f>
        <v>1103157.92</v>
      </c>
      <c r="J10" s="18">
        <f>Лист2!C10</f>
        <v>1097128.56</v>
      </c>
      <c r="K10" s="19">
        <f aca="true" t="shared" si="3" ref="K10:K21">J10/I10*100</f>
        <v>99.45344543236385</v>
      </c>
      <c r="L10" s="19">
        <f aca="true" t="shared" si="4" ref="L10:L21">J10/H10*100</f>
        <v>105.31096305525347</v>
      </c>
      <c r="M10" s="16">
        <v>3089101.58</v>
      </c>
      <c r="N10" s="16">
        <v>3089101.58</v>
      </c>
      <c r="O10" s="19">
        <f aca="true" t="shared" si="5" ref="O10:O21">N10/M10*100</f>
        <v>100</v>
      </c>
      <c r="P10" s="20">
        <v>795600</v>
      </c>
      <c r="Q10" s="20">
        <v>795600</v>
      </c>
      <c r="R10" s="19">
        <f aca="true" t="shared" si="6" ref="R10:R19">Q10/P10*100</f>
        <v>100</v>
      </c>
      <c r="S10" s="20">
        <v>1154880</v>
      </c>
      <c r="T10" s="20">
        <v>1154880</v>
      </c>
      <c r="U10" s="19">
        <f aca="true" t="shared" si="7" ref="U10:U21">T10/S10*100</f>
        <v>100</v>
      </c>
      <c r="V10" s="21">
        <v>118160</v>
      </c>
      <c r="W10" s="16">
        <v>118160</v>
      </c>
      <c r="X10" s="19">
        <f aca="true" t="shared" si="8" ref="X10:X19">W10/V10*100</f>
        <v>100</v>
      </c>
      <c r="Y10" s="17"/>
      <c r="Z10" s="17"/>
      <c r="AA10" s="22"/>
      <c r="AB10" s="23">
        <v>4249060.58</v>
      </c>
      <c r="AC10" s="23">
        <v>4215394.73</v>
      </c>
      <c r="AD10" s="24">
        <f aca="true" t="shared" si="9" ref="AD10:AD21">AC10/AB10*100</f>
        <v>99.20768722012431</v>
      </c>
      <c r="AE10" s="25">
        <f aca="true" t="shared" si="10" ref="AE10:AE21">D10-AB10</f>
        <v>0</v>
      </c>
      <c r="AF10" s="25">
        <f aca="true" t="shared" si="11" ref="AF10:AF21">E10-AC10</f>
        <v>88995.41000000015</v>
      </c>
      <c r="AG10" s="26">
        <v>47659.11</v>
      </c>
      <c r="AH10" s="26">
        <v>136654.52</v>
      </c>
    </row>
    <row r="11" spans="1:34" ht="15" customHeight="1">
      <c r="A11" s="137" t="s">
        <v>20</v>
      </c>
      <c r="B11" s="137"/>
      <c r="C11" s="137"/>
      <c r="D11" s="16">
        <f t="shared" si="0"/>
        <v>5000989.38</v>
      </c>
      <c r="E11" s="16">
        <f t="shared" si="1"/>
        <v>5028564.25</v>
      </c>
      <c r="F11" s="17">
        <f t="shared" si="2"/>
        <v>100.55138829349004</v>
      </c>
      <c r="G11" s="16">
        <v>3667647.72</v>
      </c>
      <c r="H11" s="16">
        <v>1358300</v>
      </c>
      <c r="I11" s="18">
        <f>Лист2!F11+Лист2!K11+Лист2!P11+Лист2!U11+Лист2!Z11+Лист2!AE11+Лист2!AJ11+Лист2!AO11+Лист2!AT11+Лист2!BD11+Лист2!BI11+Лист2!BN11+Лист2!BS11+Лист2!BX11+Лист2!CC11+Лист2!CH11</f>
        <v>1192061.06</v>
      </c>
      <c r="J11" s="18">
        <f>Лист2!C11</f>
        <v>1385874.87</v>
      </c>
      <c r="K11" s="19">
        <f t="shared" si="3"/>
        <v>116.25871496884564</v>
      </c>
      <c r="L11" s="19">
        <f t="shared" si="4"/>
        <v>102.03010159758523</v>
      </c>
      <c r="M11" s="16">
        <v>3444659.37</v>
      </c>
      <c r="N11" s="16">
        <v>3444659.37</v>
      </c>
      <c r="O11" s="19">
        <f t="shared" si="5"/>
        <v>100</v>
      </c>
      <c r="P11" s="20">
        <v>1691400</v>
      </c>
      <c r="Q11" s="20">
        <v>1691400</v>
      </c>
      <c r="R11" s="19">
        <f t="shared" si="6"/>
        <v>100</v>
      </c>
      <c r="S11" s="20">
        <v>462000</v>
      </c>
      <c r="T11" s="20">
        <v>462000</v>
      </c>
      <c r="U11" s="19">
        <f t="shared" si="7"/>
        <v>100</v>
      </c>
      <c r="V11" s="16">
        <v>198030.01</v>
      </c>
      <c r="W11" s="16">
        <v>198030.01</v>
      </c>
      <c r="X11" s="19">
        <f t="shared" si="8"/>
        <v>100</v>
      </c>
      <c r="Y11" s="22"/>
      <c r="Z11" s="22"/>
      <c r="AA11" s="22"/>
      <c r="AB11" s="23">
        <v>5000989.38</v>
      </c>
      <c r="AC11" s="23">
        <v>4837754.78</v>
      </c>
      <c r="AD11" s="24">
        <f t="shared" si="9"/>
        <v>96.73595387639077</v>
      </c>
      <c r="AE11" s="25">
        <f t="shared" si="10"/>
        <v>0</v>
      </c>
      <c r="AF11" s="25">
        <f t="shared" si="11"/>
        <v>190809.46999999974</v>
      </c>
      <c r="AG11" s="25">
        <v>99495.06</v>
      </c>
      <c r="AH11" s="25">
        <v>290304.53</v>
      </c>
    </row>
    <row r="12" spans="1:34" ht="15" customHeight="1">
      <c r="A12" s="137" t="s">
        <v>21</v>
      </c>
      <c r="B12" s="137"/>
      <c r="C12" s="137"/>
      <c r="D12" s="16">
        <f t="shared" si="0"/>
        <v>6990590.87</v>
      </c>
      <c r="E12" s="16">
        <f t="shared" si="1"/>
        <v>7025607.300000001</v>
      </c>
      <c r="F12" s="17">
        <f t="shared" si="2"/>
        <v>100.50090801551946</v>
      </c>
      <c r="G12" s="16">
        <v>4643505.63</v>
      </c>
      <c r="H12" s="16">
        <v>1865400</v>
      </c>
      <c r="I12" s="18">
        <f>Лист2!F12+Лист2!K12+Лист2!P12+Лист2!U12+Лист2!Z12+Лист2!AE12+Лист2!AJ12+Лист2!AO12+Лист2!AT12+Лист2!BD12+Лист2!BI12+Лист2!BN12+Лист2!BS12+Лист2!BX12+Лист2!CC12+Лист2!CH12</f>
        <v>1824099.4000000001</v>
      </c>
      <c r="J12" s="18">
        <f>Лист2!C12</f>
        <v>1900416.4300000002</v>
      </c>
      <c r="K12" s="19">
        <f t="shared" si="3"/>
        <v>104.183819697545</v>
      </c>
      <c r="L12" s="19">
        <f t="shared" si="4"/>
        <v>101.87715396161683</v>
      </c>
      <c r="M12" s="16">
        <v>4429090.87</v>
      </c>
      <c r="N12" s="16">
        <v>4429090.87</v>
      </c>
      <c r="O12" s="19">
        <f t="shared" si="5"/>
        <v>100</v>
      </c>
      <c r="P12" s="20">
        <v>1347800</v>
      </c>
      <c r="Q12" s="20">
        <v>1347800</v>
      </c>
      <c r="R12" s="19">
        <f t="shared" si="6"/>
        <v>100</v>
      </c>
      <c r="S12" s="20">
        <v>1285510</v>
      </c>
      <c r="T12" s="20">
        <v>1285510</v>
      </c>
      <c r="U12" s="19">
        <f t="shared" si="7"/>
        <v>100</v>
      </c>
      <c r="V12" s="16">
        <v>696100</v>
      </c>
      <c r="W12" s="16">
        <v>696100</v>
      </c>
      <c r="X12" s="19">
        <f t="shared" si="8"/>
        <v>100</v>
      </c>
      <c r="Y12" s="17"/>
      <c r="Z12" s="19"/>
      <c r="AA12" s="22"/>
      <c r="AB12" s="23">
        <v>6574490.87</v>
      </c>
      <c r="AC12" s="23">
        <v>6476013.99</v>
      </c>
      <c r="AD12" s="24">
        <f t="shared" si="9"/>
        <v>98.50213678979526</v>
      </c>
      <c r="AE12" s="25">
        <f t="shared" si="10"/>
        <v>416100</v>
      </c>
      <c r="AF12" s="25">
        <f t="shared" si="11"/>
        <v>549593.3100000005</v>
      </c>
      <c r="AG12" s="25">
        <v>23815.8</v>
      </c>
      <c r="AH12" s="25">
        <v>573409.11</v>
      </c>
    </row>
    <row r="13" spans="1:34" ht="15" customHeight="1">
      <c r="A13" s="137" t="s">
        <v>22</v>
      </c>
      <c r="B13" s="137"/>
      <c r="C13" s="137"/>
      <c r="D13" s="16">
        <f t="shared" si="0"/>
        <v>6952401</v>
      </c>
      <c r="E13" s="16">
        <f t="shared" si="1"/>
        <v>7073245.76</v>
      </c>
      <c r="F13" s="17">
        <f t="shared" si="2"/>
        <v>101.7381730426654</v>
      </c>
      <c r="G13" s="16">
        <v>4925224.29</v>
      </c>
      <c r="H13" s="16">
        <v>2157264</v>
      </c>
      <c r="I13" s="18">
        <f>Лист2!F13+Лист2!K13+Лист2!P13+Лист2!U13+Лист2!Z13+Лист2!AE13+Лист2!AJ13+Лист2!AO13+Лист2!AT13+Лист2!BD13+Лист2!BI13+Лист2!BN13+Лист2!BS13+Лист2!BX13+Лист2!CC13+Лист2!CH13</f>
        <v>1932636.71</v>
      </c>
      <c r="J13" s="18">
        <f>Лист2!C13</f>
        <v>2278108.7600000002</v>
      </c>
      <c r="K13" s="19">
        <f t="shared" si="3"/>
        <v>117.87568497547582</v>
      </c>
      <c r="L13" s="19">
        <f t="shared" si="4"/>
        <v>105.60176037796025</v>
      </c>
      <c r="M13" s="16">
        <v>4597637</v>
      </c>
      <c r="N13" s="16">
        <v>4597637</v>
      </c>
      <c r="O13" s="19">
        <f t="shared" si="5"/>
        <v>100</v>
      </c>
      <c r="P13" s="20">
        <v>2129900</v>
      </c>
      <c r="Q13" s="20">
        <v>2129900</v>
      </c>
      <c r="R13" s="19">
        <f t="shared" si="6"/>
        <v>100</v>
      </c>
      <c r="S13" s="20">
        <v>1016480</v>
      </c>
      <c r="T13" s="20">
        <v>1016480</v>
      </c>
      <c r="U13" s="19">
        <f t="shared" si="7"/>
        <v>100</v>
      </c>
      <c r="V13" s="16">
        <v>197500</v>
      </c>
      <c r="W13" s="16">
        <v>197500</v>
      </c>
      <c r="X13" s="19">
        <f t="shared" si="8"/>
        <v>100</v>
      </c>
      <c r="Y13" s="17"/>
      <c r="Z13" s="19"/>
      <c r="AA13" s="22"/>
      <c r="AB13" s="23">
        <v>6845701</v>
      </c>
      <c r="AC13" s="23">
        <v>6658463.88</v>
      </c>
      <c r="AD13" s="24">
        <f t="shared" si="9"/>
        <v>97.26489485883184</v>
      </c>
      <c r="AE13" s="25">
        <f t="shared" si="10"/>
        <v>106700</v>
      </c>
      <c r="AF13" s="25">
        <f t="shared" si="11"/>
        <v>414781.8799999999</v>
      </c>
      <c r="AG13" s="25">
        <v>30278.52</v>
      </c>
      <c r="AH13" s="25">
        <v>445060.4</v>
      </c>
    </row>
    <row r="14" spans="1:34" ht="15" customHeight="1">
      <c r="A14" s="137" t="s">
        <v>23</v>
      </c>
      <c r="B14" s="137"/>
      <c r="C14" s="137"/>
      <c r="D14" s="16">
        <f t="shared" si="0"/>
        <v>5887349.859999999</v>
      </c>
      <c r="E14" s="16">
        <f t="shared" si="1"/>
        <v>5901246.14</v>
      </c>
      <c r="F14" s="17">
        <f t="shared" si="2"/>
        <v>100.2360362528209</v>
      </c>
      <c r="G14" s="16">
        <v>3474548.33</v>
      </c>
      <c r="H14" s="16">
        <v>1738910</v>
      </c>
      <c r="I14" s="18">
        <f>Лист2!F14+Лист2!K14+Лист2!P14+Лист2!U14+Лист2!Z14+Лист2!AE14+Лист2!AJ14+Лист2!AO14+Лист2!AT14+Лист2!BD14+Лист2!BI14+Лист2!BN14+Лист2!BS14+Лист2!BX14+Лист2!CC14+Лист2!CH14</f>
        <v>1533115.78</v>
      </c>
      <c r="J14" s="18">
        <f>Лист2!C14</f>
        <v>1752806.28</v>
      </c>
      <c r="K14" s="19">
        <f t="shared" si="3"/>
        <v>114.32967443593856</v>
      </c>
      <c r="L14" s="19">
        <f t="shared" si="4"/>
        <v>100.79913739066426</v>
      </c>
      <c r="M14" s="16">
        <v>3939039.86</v>
      </c>
      <c r="N14" s="16">
        <v>3939039.86</v>
      </c>
      <c r="O14" s="19">
        <f t="shared" si="5"/>
        <v>100</v>
      </c>
      <c r="P14" s="20">
        <v>788800</v>
      </c>
      <c r="Q14" s="20">
        <v>788800</v>
      </c>
      <c r="R14" s="19">
        <f t="shared" si="6"/>
        <v>100</v>
      </c>
      <c r="S14" s="20">
        <v>854040</v>
      </c>
      <c r="T14" s="20">
        <v>854040</v>
      </c>
      <c r="U14" s="19">
        <f t="shared" si="7"/>
        <v>100</v>
      </c>
      <c r="V14" s="16">
        <v>209400</v>
      </c>
      <c r="W14" s="16">
        <v>209400</v>
      </c>
      <c r="X14" s="19">
        <f t="shared" si="8"/>
        <v>100</v>
      </c>
      <c r="Y14" s="17"/>
      <c r="Z14" s="17"/>
      <c r="AA14" s="22"/>
      <c r="AB14" s="23">
        <v>5981350.34</v>
      </c>
      <c r="AC14" s="23">
        <v>5891918.37</v>
      </c>
      <c r="AD14" s="24">
        <f t="shared" si="9"/>
        <v>98.50481973272946</v>
      </c>
      <c r="AE14" s="25">
        <f t="shared" si="10"/>
        <v>-94000.48000000045</v>
      </c>
      <c r="AF14" s="25">
        <f t="shared" si="11"/>
        <v>9327.769999999553</v>
      </c>
      <c r="AG14" s="25">
        <v>147987.1</v>
      </c>
      <c r="AH14" s="25">
        <v>157314.87</v>
      </c>
    </row>
    <row r="15" spans="1:34" ht="15" customHeight="1">
      <c r="A15" s="137" t="s">
        <v>24</v>
      </c>
      <c r="B15" s="137"/>
      <c r="C15" s="137"/>
      <c r="D15" s="16">
        <f t="shared" si="0"/>
        <v>5300585.5</v>
      </c>
      <c r="E15" s="16">
        <f t="shared" si="1"/>
        <v>5402721.890000001</v>
      </c>
      <c r="F15" s="17">
        <f t="shared" si="2"/>
        <v>101.92688883143192</v>
      </c>
      <c r="G15" s="16">
        <v>5661996.94</v>
      </c>
      <c r="H15" s="16">
        <v>1896480</v>
      </c>
      <c r="I15" s="18">
        <f>Лист2!F15+Лист2!K15+Лист2!P15+Лист2!U15+Лист2!Z15+Лист2!AE15+Лист2!AJ15+Лист2!AO15+Лист2!AT15+Лист2!BD15+Лист2!BI15+Лист2!BN15+Лист2!BS15+Лист2!BX15+Лист2!CC15+Лист2!CH15</f>
        <v>1616656.8900000001</v>
      </c>
      <c r="J15" s="18">
        <f>Лист2!C15</f>
        <v>1998616.3900000001</v>
      </c>
      <c r="K15" s="19">
        <f t="shared" si="3"/>
        <v>123.62650370419664</v>
      </c>
      <c r="L15" s="19">
        <f t="shared" si="4"/>
        <v>105.3855769636379</v>
      </c>
      <c r="M15" s="16">
        <v>3103092.5</v>
      </c>
      <c r="N15" s="16">
        <v>3103092.5</v>
      </c>
      <c r="O15" s="19">
        <f t="shared" si="5"/>
        <v>100</v>
      </c>
      <c r="P15" s="20">
        <v>1470200</v>
      </c>
      <c r="Q15" s="20">
        <v>1470200</v>
      </c>
      <c r="R15" s="19">
        <f t="shared" si="6"/>
        <v>100</v>
      </c>
      <c r="S15" s="20">
        <v>830180</v>
      </c>
      <c r="T15" s="20">
        <v>830180</v>
      </c>
      <c r="U15" s="19">
        <f t="shared" si="7"/>
        <v>100</v>
      </c>
      <c r="V15" s="16">
        <v>301013</v>
      </c>
      <c r="W15" s="16">
        <v>301013</v>
      </c>
      <c r="X15" s="19">
        <f t="shared" si="8"/>
        <v>100</v>
      </c>
      <c r="Y15" s="17"/>
      <c r="Z15" s="17"/>
      <c r="AA15" s="22"/>
      <c r="AB15" s="23">
        <v>5215585.5</v>
      </c>
      <c r="AC15" s="23">
        <v>5099829.19</v>
      </c>
      <c r="AD15" s="24">
        <f t="shared" si="9"/>
        <v>97.78056921893045</v>
      </c>
      <c r="AE15" s="25">
        <f t="shared" si="10"/>
        <v>85000</v>
      </c>
      <c r="AF15" s="25">
        <f t="shared" si="11"/>
        <v>302892.7000000002</v>
      </c>
      <c r="AG15" s="25">
        <v>37499.63</v>
      </c>
      <c r="AH15" s="25">
        <v>340392.33</v>
      </c>
    </row>
    <row r="16" spans="1:34" ht="15" customHeight="1">
      <c r="A16" s="137" t="s">
        <v>25</v>
      </c>
      <c r="B16" s="137"/>
      <c r="C16" s="137"/>
      <c r="D16" s="16">
        <f t="shared" si="0"/>
        <v>3349735.7</v>
      </c>
      <c r="E16" s="16">
        <f t="shared" si="1"/>
        <v>3473459.94</v>
      </c>
      <c r="F16" s="17">
        <f t="shared" si="2"/>
        <v>103.69355230026058</v>
      </c>
      <c r="G16" s="16">
        <v>3734115.43</v>
      </c>
      <c r="H16" s="16">
        <v>1104800</v>
      </c>
      <c r="I16" s="18">
        <f>Лист2!F16+Лист2!K16+Лист2!P16+Лист2!U16+Лист2!Z16+Лист2!AE16+Лист2!AJ16+Лист2!AO16+Лист2!AT16+Лист2!BD16+Лист2!BI16+Лист2!BN16+Лист2!BS16+Лист2!BX16+Лист2!CC16+Лист2!CH16</f>
        <v>1054992.3</v>
      </c>
      <c r="J16" s="18">
        <f>Лист2!C16</f>
        <v>1228524.24</v>
      </c>
      <c r="K16" s="19">
        <f t="shared" si="3"/>
        <v>116.44864517020646</v>
      </c>
      <c r="L16" s="19">
        <f t="shared" si="4"/>
        <v>111.19879073135408</v>
      </c>
      <c r="M16" s="16">
        <v>2032429.06</v>
      </c>
      <c r="N16" s="16">
        <v>2032429.06</v>
      </c>
      <c r="O16" s="19">
        <f t="shared" si="5"/>
        <v>100</v>
      </c>
      <c r="P16" s="20">
        <v>909700</v>
      </c>
      <c r="Q16" s="20">
        <v>909700</v>
      </c>
      <c r="R16" s="19">
        <f t="shared" si="6"/>
        <v>100</v>
      </c>
      <c r="S16" s="20">
        <v>672050</v>
      </c>
      <c r="T16" s="20">
        <v>672050</v>
      </c>
      <c r="U16" s="19">
        <f t="shared" si="7"/>
        <v>100</v>
      </c>
      <c r="V16" s="16">
        <v>212506.64</v>
      </c>
      <c r="W16" s="16">
        <v>212506.64</v>
      </c>
      <c r="X16" s="19">
        <f t="shared" si="8"/>
        <v>100</v>
      </c>
      <c r="Y16" s="17"/>
      <c r="Z16" s="22"/>
      <c r="AA16" s="22"/>
      <c r="AB16" s="23">
        <v>3224605.7</v>
      </c>
      <c r="AC16" s="23">
        <v>3094261.69</v>
      </c>
      <c r="AD16" s="24">
        <f t="shared" si="9"/>
        <v>95.95783106132944</v>
      </c>
      <c r="AE16" s="25">
        <f t="shared" si="10"/>
        <v>125130</v>
      </c>
      <c r="AF16" s="25">
        <f t="shared" si="11"/>
        <v>379198.25</v>
      </c>
      <c r="AG16" s="25">
        <v>84824.32</v>
      </c>
      <c r="AH16" s="25">
        <v>464022.57</v>
      </c>
    </row>
    <row r="17" spans="1:34" ht="15" customHeight="1">
      <c r="A17" s="137" t="s">
        <v>26</v>
      </c>
      <c r="B17" s="137"/>
      <c r="C17" s="137"/>
      <c r="D17" s="16">
        <f t="shared" si="0"/>
        <v>18455299.84</v>
      </c>
      <c r="E17" s="16">
        <f t="shared" si="1"/>
        <v>18638695.669999998</v>
      </c>
      <c r="F17" s="17">
        <f t="shared" si="2"/>
        <v>100.99372988566952</v>
      </c>
      <c r="G17" s="16">
        <v>9779785.03</v>
      </c>
      <c r="H17" s="16">
        <v>5624670</v>
      </c>
      <c r="I17" s="18">
        <f>Лист2!F17+Лист2!K17+Лист2!P17+Лист2!U17+Лист2!Z17+Лист2!AE17+Лист2!AJ17+Лист2!AO17+Лист2!AT17+Лист2!BD17+Лист2!BI17+Лист2!BN17+Лист2!BS17+Лист2!BX17+Лист2!CC17+Лист2!CH17+Лист2!AY17</f>
        <v>5235678.609999999</v>
      </c>
      <c r="J17" s="18">
        <f>Лист2!C17</f>
        <v>5808065.829999998</v>
      </c>
      <c r="K17" s="19">
        <f t="shared" si="3"/>
        <v>110.93243612980284</v>
      </c>
      <c r="L17" s="19">
        <f t="shared" si="4"/>
        <v>103.26056159739146</v>
      </c>
      <c r="M17" s="16">
        <v>12726605.64</v>
      </c>
      <c r="N17" s="16">
        <v>12726605.64</v>
      </c>
      <c r="O17" s="19">
        <f t="shared" si="5"/>
        <v>100</v>
      </c>
      <c r="P17" s="20">
        <v>3503000</v>
      </c>
      <c r="Q17" s="20">
        <v>3503000</v>
      </c>
      <c r="R17" s="19">
        <f t="shared" si="6"/>
        <v>100</v>
      </c>
      <c r="S17" s="20">
        <v>1077140</v>
      </c>
      <c r="T17" s="20">
        <v>1077140</v>
      </c>
      <c r="U17" s="19">
        <f t="shared" si="7"/>
        <v>100</v>
      </c>
      <c r="V17" s="16">
        <v>104024.2</v>
      </c>
      <c r="W17" s="16">
        <v>104024.2</v>
      </c>
      <c r="X17" s="19">
        <f t="shared" si="8"/>
        <v>100</v>
      </c>
      <c r="Y17" s="17"/>
      <c r="Z17" s="17"/>
      <c r="AA17" s="22"/>
      <c r="AB17" s="23">
        <v>18559353.1</v>
      </c>
      <c r="AC17" s="23">
        <v>18442978.22</v>
      </c>
      <c r="AD17" s="24">
        <f t="shared" si="9"/>
        <v>99.37295831717323</v>
      </c>
      <c r="AE17" s="25">
        <f t="shared" si="10"/>
        <v>-104053.26000000164</v>
      </c>
      <c r="AF17" s="25">
        <f t="shared" si="11"/>
        <v>195717.44999999925</v>
      </c>
      <c r="AG17" s="25">
        <v>528214.49</v>
      </c>
      <c r="AH17" s="25">
        <v>723931.94</v>
      </c>
    </row>
    <row r="18" spans="1:34" ht="15" customHeight="1">
      <c r="A18" s="137" t="s">
        <v>27</v>
      </c>
      <c r="B18" s="137"/>
      <c r="C18" s="137"/>
      <c r="D18" s="16">
        <f t="shared" si="0"/>
        <v>6834270.079999999</v>
      </c>
      <c r="E18" s="16">
        <f t="shared" si="1"/>
        <v>7025614.819999999</v>
      </c>
      <c r="F18" s="17">
        <f t="shared" si="2"/>
        <v>102.79978311890186</v>
      </c>
      <c r="G18" s="16">
        <v>5894401.79</v>
      </c>
      <c r="H18" s="16">
        <v>2874550</v>
      </c>
      <c r="I18" s="18">
        <f>Лист2!F18+Лист2!K18+Лист2!P18+Лист2!U18+Лист2!Z18+Лист2!AE18+Лист2!AJ18+Лист2!AO18+Лист2!AT18+Лист2!BD18+Лист2!BI18+Лист2!BN18+Лист2!BS18+Лист2!BX18+Лист2!CC18+Лист2!CH18</f>
        <v>2459346.12</v>
      </c>
      <c r="J18" s="18">
        <f>Лист2!C18</f>
        <v>3065894.7399999998</v>
      </c>
      <c r="K18" s="19">
        <f t="shared" si="3"/>
        <v>124.66300351412104</v>
      </c>
      <c r="L18" s="19">
        <f t="shared" si="4"/>
        <v>106.65651110608616</v>
      </c>
      <c r="M18" s="16">
        <v>3659186.86</v>
      </c>
      <c r="N18" s="16">
        <v>3659186.86</v>
      </c>
      <c r="O18" s="19">
        <f t="shared" si="5"/>
        <v>100</v>
      </c>
      <c r="P18" s="20">
        <v>2339400</v>
      </c>
      <c r="Q18" s="20">
        <v>2339400</v>
      </c>
      <c r="R18" s="19">
        <f t="shared" si="6"/>
        <v>100</v>
      </c>
      <c r="S18" s="20">
        <v>449190</v>
      </c>
      <c r="T18" s="20">
        <v>449190</v>
      </c>
      <c r="U18" s="19">
        <f t="shared" si="7"/>
        <v>100</v>
      </c>
      <c r="V18" s="16">
        <v>300533.22</v>
      </c>
      <c r="W18" s="16">
        <v>300533.22</v>
      </c>
      <c r="X18" s="19">
        <f t="shared" si="8"/>
        <v>100</v>
      </c>
      <c r="Y18" s="17"/>
      <c r="Z18" s="17"/>
      <c r="AA18" s="22"/>
      <c r="AB18" s="23">
        <v>6601158.08</v>
      </c>
      <c r="AC18" s="23">
        <v>6402083.94</v>
      </c>
      <c r="AD18" s="24">
        <f t="shared" si="9"/>
        <v>96.98425431435813</v>
      </c>
      <c r="AE18" s="25">
        <f t="shared" si="10"/>
        <v>233111.99999999907</v>
      </c>
      <c r="AF18" s="25">
        <f t="shared" si="11"/>
        <v>623530.879999999</v>
      </c>
      <c r="AG18" s="25">
        <v>102204.19</v>
      </c>
      <c r="AH18" s="25">
        <v>725735.07</v>
      </c>
    </row>
    <row r="19" spans="1:34" ht="18.75" customHeight="1">
      <c r="A19" s="138" t="s">
        <v>28</v>
      </c>
      <c r="B19" s="138"/>
      <c r="C19" s="138"/>
      <c r="D19" s="27">
        <f>SUM(D10:D18)</f>
        <v>63020282.81</v>
      </c>
      <c r="E19" s="27">
        <f>E10+E11+E12+E13+E14+E15+E16+E17+E18</f>
        <v>63873545.910000004</v>
      </c>
      <c r="F19" s="17">
        <f t="shared" si="2"/>
        <v>101.35394996968279</v>
      </c>
      <c r="G19" s="27">
        <f>SUM(G10:G18)</f>
        <v>45082645.32</v>
      </c>
      <c r="H19" s="27">
        <f>SUM(H10:H18)</f>
        <v>19662173</v>
      </c>
      <c r="I19" s="28">
        <f>I10+I11+I12+I13+I14+I15+I16+I17+I18</f>
        <v>17951744.79</v>
      </c>
      <c r="J19" s="28">
        <f>Лист2!C19</f>
        <v>20515436.099999998</v>
      </c>
      <c r="K19" s="17">
        <f t="shared" si="3"/>
        <v>114.28101468681808</v>
      </c>
      <c r="L19" s="17">
        <f t="shared" si="4"/>
        <v>104.33961749802525</v>
      </c>
      <c r="M19" s="27">
        <f>SUM(M10:M18)</f>
        <v>41020842.739999995</v>
      </c>
      <c r="N19" s="27">
        <f>SUM(N10:N18)</f>
        <v>41020842.739999995</v>
      </c>
      <c r="O19" s="17">
        <f t="shared" si="5"/>
        <v>100</v>
      </c>
      <c r="P19" s="29">
        <f>SUM(P10:P18)</f>
        <v>14975800</v>
      </c>
      <c r="Q19" s="30">
        <f>SUM(Q10:Q18)</f>
        <v>14975800</v>
      </c>
      <c r="R19" s="17">
        <f t="shared" si="6"/>
        <v>100</v>
      </c>
      <c r="S19" s="30">
        <f>SUM(S10:S18)</f>
        <v>7801470</v>
      </c>
      <c r="T19" s="30">
        <f>SUM(T10:T18)</f>
        <v>7801470</v>
      </c>
      <c r="U19" s="17">
        <f t="shared" si="7"/>
        <v>100</v>
      </c>
      <c r="V19" s="27">
        <f>SUM(V10:V18)</f>
        <v>2337267.07</v>
      </c>
      <c r="W19" s="27">
        <f>SUM(W10:W18)</f>
        <v>2337267.07</v>
      </c>
      <c r="X19" s="17">
        <f t="shared" si="8"/>
        <v>100</v>
      </c>
      <c r="Y19" s="27">
        <f>Y10+Y11+Y12+Y13+Y14+Y15+Y16+Y17+Y18</f>
        <v>0</v>
      </c>
      <c r="Z19" s="31">
        <f>Z10+Z11+Z12+Z14+Z16+Z17+Z18</f>
        <v>0</v>
      </c>
      <c r="AA19" s="31"/>
      <c r="AB19" s="32">
        <f>AB10+AB11+AB12+AB13+AB14+AB15+AB16+AB17+AB18</f>
        <v>62252294.550000004</v>
      </c>
      <c r="AC19" s="32">
        <f>SUM(AC10:AC18)</f>
        <v>61118698.79</v>
      </c>
      <c r="AD19" s="24">
        <f t="shared" si="9"/>
        <v>98.17902975594012</v>
      </c>
      <c r="AE19" s="33">
        <f t="shared" si="10"/>
        <v>767988.2599999979</v>
      </c>
      <c r="AF19" s="33">
        <f t="shared" si="11"/>
        <v>2754847.120000005</v>
      </c>
      <c r="AG19" s="33">
        <f>SUM(AG10:AG18)</f>
        <v>1101978.22</v>
      </c>
      <c r="AH19" s="33">
        <f>SUM(AH10:AH18)</f>
        <v>3856825.34</v>
      </c>
    </row>
    <row r="20" spans="1:34" ht="16.5" customHeight="1">
      <c r="A20" s="137" t="s">
        <v>29</v>
      </c>
      <c r="B20" s="137"/>
      <c r="C20" s="137"/>
      <c r="D20" s="16">
        <f>H20+M20+V20+Y20</f>
        <v>398796452.98</v>
      </c>
      <c r="E20" s="16">
        <f>J20+N20+Z20+AA20</f>
        <v>379456633.46000004</v>
      </c>
      <c r="F20" s="19">
        <f t="shared" si="2"/>
        <v>95.15045347683424</v>
      </c>
      <c r="G20" s="16">
        <v>282156462.34</v>
      </c>
      <c r="H20" s="16">
        <v>67451000</v>
      </c>
      <c r="I20" s="16">
        <f>I47</f>
        <v>64307081.32</v>
      </c>
      <c r="J20" s="16">
        <f>J47</f>
        <v>68121543.97</v>
      </c>
      <c r="K20" s="19">
        <f t="shared" si="3"/>
        <v>105.93163703234913</v>
      </c>
      <c r="L20" s="19">
        <f t="shared" si="4"/>
        <v>100.99412013165112</v>
      </c>
      <c r="M20" s="16">
        <v>332483252.98</v>
      </c>
      <c r="N20" s="16">
        <v>312472889.49</v>
      </c>
      <c r="O20" s="19">
        <f t="shared" si="5"/>
        <v>93.98154243540088</v>
      </c>
      <c r="P20" s="20"/>
      <c r="Q20" s="34"/>
      <c r="R20" s="19"/>
      <c r="S20" s="20">
        <v>21619600</v>
      </c>
      <c r="T20" s="34">
        <v>21619600</v>
      </c>
      <c r="U20" s="19">
        <f t="shared" si="7"/>
        <v>100</v>
      </c>
      <c r="V20" s="16"/>
      <c r="W20" s="20"/>
      <c r="X20" s="17"/>
      <c r="Y20" s="20">
        <v>-1137800</v>
      </c>
      <c r="Z20" s="20">
        <v>-1137800</v>
      </c>
      <c r="AA20" s="22">
        <v>0</v>
      </c>
      <c r="AB20" s="23">
        <v>402486852.98</v>
      </c>
      <c r="AC20" s="23">
        <v>358732928.31</v>
      </c>
      <c r="AD20" s="35">
        <f t="shared" si="9"/>
        <v>89.1291046288724</v>
      </c>
      <c r="AE20" s="25">
        <f t="shared" si="10"/>
        <v>-3690400</v>
      </c>
      <c r="AF20" s="25">
        <f t="shared" si="11"/>
        <v>20723705.150000036</v>
      </c>
      <c r="AG20" s="25">
        <v>1455905.55</v>
      </c>
      <c r="AH20" s="25">
        <v>24436610.7</v>
      </c>
    </row>
    <row r="21" spans="1:34" ht="27" customHeight="1">
      <c r="A21" s="138" t="s">
        <v>30</v>
      </c>
      <c r="B21" s="138"/>
      <c r="C21" s="138"/>
      <c r="D21" s="27">
        <f>H21+M21+V21+Y21</f>
        <v>413659593.05</v>
      </c>
      <c r="E21" s="27">
        <f>J21+N21+W21+Z21+AA21</f>
        <v>395173036.63</v>
      </c>
      <c r="F21" s="17">
        <f t="shared" si="2"/>
        <v>95.53097359988809</v>
      </c>
      <c r="G21" s="27">
        <v>292864171.66</v>
      </c>
      <c r="H21" s="27">
        <f>H19+H20</f>
        <v>87113173</v>
      </c>
      <c r="I21" s="27">
        <f>SUM(I19:I20)</f>
        <v>82258826.11</v>
      </c>
      <c r="J21" s="27">
        <f>SUM(J19:J20)</f>
        <v>88636980.07</v>
      </c>
      <c r="K21" s="17">
        <f t="shared" si="3"/>
        <v>107.75376243695827</v>
      </c>
      <c r="L21" s="17">
        <f t="shared" si="4"/>
        <v>101.74922691657666</v>
      </c>
      <c r="M21" s="27">
        <f>M20-7136300</f>
        <v>325346952.98</v>
      </c>
      <c r="N21" s="36">
        <f>N20-7136300</f>
        <v>305336589.49</v>
      </c>
      <c r="O21" s="17">
        <f t="shared" si="5"/>
        <v>93.84953099861055</v>
      </c>
      <c r="P21" s="29"/>
      <c r="Q21" s="30"/>
      <c r="R21" s="19"/>
      <c r="S21" s="29">
        <f>S20</f>
        <v>21619600</v>
      </c>
      <c r="T21" s="30">
        <v>21619800</v>
      </c>
      <c r="U21" s="17">
        <f t="shared" si="7"/>
        <v>100.00092508649558</v>
      </c>
      <c r="V21" s="27">
        <f>V19</f>
        <v>2337267.07</v>
      </c>
      <c r="W21" s="27">
        <f>W19+W20</f>
        <v>2337267.07</v>
      </c>
      <c r="X21" s="17">
        <f>W21/V21*100</f>
        <v>100</v>
      </c>
      <c r="Y21" s="29">
        <f>Y20</f>
        <v>-1137800</v>
      </c>
      <c r="Z21" s="29">
        <f>Z20</f>
        <v>-1137800</v>
      </c>
      <c r="AA21" s="31">
        <f>AA20</f>
        <v>0</v>
      </c>
      <c r="AB21" s="32">
        <f>AB19+AB20-M19-7136300</f>
        <v>416582004.79</v>
      </c>
      <c r="AC21" s="27">
        <f>AC19+AC20-N19-7136300</f>
        <v>371694484.36</v>
      </c>
      <c r="AD21" s="24">
        <f t="shared" si="9"/>
        <v>89.2248057011901</v>
      </c>
      <c r="AE21" s="33">
        <f t="shared" si="10"/>
        <v>-2922411.7400000095</v>
      </c>
      <c r="AF21" s="33">
        <f t="shared" si="11"/>
        <v>23478552.26999998</v>
      </c>
      <c r="AG21" s="33">
        <f>AG19+AG20</f>
        <v>2557883.77</v>
      </c>
      <c r="AH21" s="33">
        <f>AH19+AH20</f>
        <v>28293436.04</v>
      </c>
    </row>
    <row r="22" spans="1:34" ht="18" customHeight="1">
      <c r="A22" s="37"/>
      <c r="B22" s="37"/>
      <c r="C22" s="37"/>
      <c r="D22" s="38"/>
      <c r="E22" s="39"/>
      <c r="F22" s="40"/>
      <c r="G22" s="40"/>
      <c r="H22" s="38"/>
      <c r="I22" s="39"/>
      <c r="J22" s="39"/>
      <c r="K22" s="40"/>
      <c r="L22" s="41"/>
      <c r="M22" s="42"/>
      <c r="N22" s="43"/>
      <c r="O22" s="40"/>
      <c r="P22" s="42"/>
      <c r="Q22" s="44"/>
      <c r="R22" s="40"/>
      <c r="S22" s="42"/>
      <c r="T22" s="44"/>
      <c r="U22" s="40"/>
      <c r="V22" s="45"/>
      <c r="W22" s="45"/>
      <c r="X22" s="40"/>
      <c r="Y22" s="39" t="s">
        <v>31</v>
      </c>
      <c r="Z22" s="39"/>
      <c r="AA22" s="39"/>
      <c r="AB22" s="46"/>
      <c r="AC22" s="47"/>
      <c r="AD22" s="48"/>
      <c r="AE22" s="49"/>
      <c r="AF22" s="50"/>
      <c r="AG22" s="49"/>
      <c r="AH22" s="49"/>
    </row>
    <row r="23" spans="1:34" ht="22.5" customHeight="1">
      <c r="A23" s="51"/>
      <c r="B23" s="51"/>
      <c r="C23" s="51"/>
      <c r="D23" s="52" t="s">
        <v>32</v>
      </c>
      <c r="E23" s="52"/>
      <c r="F23" s="52"/>
      <c r="G23" s="52" t="s">
        <v>33</v>
      </c>
      <c r="H23" s="52"/>
      <c r="I23" s="53"/>
      <c r="J23" s="53"/>
      <c r="K23" s="40"/>
      <c r="L23" s="40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1:34" ht="16.5" customHeight="1">
      <c r="A24" s="139" t="s">
        <v>34</v>
      </c>
      <c r="B24" s="139"/>
      <c r="C24" s="139"/>
      <c r="D24" s="139"/>
      <c r="E24" s="139"/>
      <c r="F24" s="139"/>
      <c r="G24" s="56">
        <f>G25+G29+G27+G28+G31+G32+G33+G26+G30</f>
        <v>54583319.07</v>
      </c>
      <c r="H24" s="56">
        <f>SUM(H25:H33)</f>
        <v>56775000</v>
      </c>
      <c r="I24" s="56">
        <f>I25+I26+I27+I28+I29+I30+I32+I31+I33</f>
        <v>54583319.07</v>
      </c>
      <c r="J24" s="56">
        <f>J25+J26+J27+J28+J29+J30+J32+J31+J33</f>
        <v>57053263.56</v>
      </c>
      <c r="K24" s="57">
        <f aca="true" t="shared" si="12" ref="K24:K32">J24/I24*100</f>
        <v>104.52509032444956</v>
      </c>
      <c r="L24" s="58">
        <f aca="true" t="shared" si="13" ref="L24:L32">J24/H24*100</f>
        <v>100.49011635402907</v>
      </c>
      <c r="M24" s="59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</row>
    <row r="25" spans="1:34" ht="15.75" customHeight="1">
      <c r="A25" s="140" t="s">
        <v>35</v>
      </c>
      <c r="B25" s="140"/>
      <c r="C25" s="140"/>
      <c r="D25" s="140"/>
      <c r="E25" s="140"/>
      <c r="F25" s="140"/>
      <c r="G25" s="25">
        <v>39338079.09</v>
      </c>
      <c r="H25" s="25">
        <v>42914700</v>
      </c>
      <c r="I25" s="74">
        <v>39338079.09</v>
      </c>
      <c r="J25" s="25">
        <v>43177526.81</v>
      </c>
      <c r="K25" s="60">
        <f t="shared" si="12"/>
        <v>109.76013015586217</v>
      </c>
      <c r="L25" s="19">
        <f t="shared" si="13"/>
        <v>100.61244004967995</v>
      </c>
      <c r="M25" s="59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ht="26.25" customHeight="1">
      <c r="A26" s="141" t="s">
        <v>36</v>
      </c>
      <c r="B26" s="141"/>
      <c r="C26" s="141"/>
      <c r="D26" s="141"/>
      <c r="E26" s="141"/>
      <c r="F26" s="141"/>
      <c r="G26" s="61">
        <v>2702131.05</v>
      </c>
      <c r="H26" s="25">
        <v>2979900</v>
      </c>
      <c r="I26" s="74">
        <v>2702131.05</v>
      </c>
      <c r="J26" s="25">
        <v>2980716.68</v>
      </c>
      <c r="K26" s="60">
        <f t="shared" si="12"/>
        <v>110.30984896161866</v>
      </c>
      <c r="L26" s="19">
        <f t="shared" si="13"/>
        <v>100.02740628880164</v>
      </c>
      <c r="M26" s="59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ht="13.5" customHeight="1">
      <c r="A27" s="140" t="s">
        <v>37</v>
      </c>
      <c r="B27" s="140"/>
      <c r="C27" s="140"/>
      <c r="D27" s="140"/>
      <c r="E27" s="140"/>
      <c r="F27" s="140"/>
      <c r="G27" s="25">
        <v>6842061.14</v>
      </c>
      <c r="H27" s="25">
        <v>5051100</v>
      </c>
      <c r="I27" s="74">
        <v>6842061.14</v>
      </c>
      <c r="J27" s="25">
        <v>5051355.71</v>
      </c>
      <c r="K27" s="60">
        <f t="shared" si="12"/>
        <v>73.82798263039199</v>
      </c>
      <c r="L27" s="19">
        <f t="shared" si="13"/>
        <v>100.00506246164203</v>
      </c>
      <c r="M27" s="59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ht="15" customHeight="1">
      <c r="A28" s="140" t="s">
        <v>38</v>
      </c>
      <c r="B28" s="140"/>
      <c r="C28" s="140"/>
      <c r="D28" s="140"/>
      <c r="E28" s="140"/>
      <c r="F28" s="140"/>
      <c r="G28" s="25">
        <v>1787744.6</v>
      </c>
      <c r="H28" s="25">
        <v>1981700</v>
      </c>
      <c r="I28" s="74">
        <v>1787744.6</v>
      </c>
      <c r="J28" s="25">
        <v>1982155.87</v>
      </c>
      <c r="K28" s="60">
        <f t="shared" si="12"/>
        <v>110.87466688474406</v>
      </c>
      <c r="L28" s="19">
        <f t="shared" si="13"/>
        <v>100.02300398647625</v>
      </c>
      <c r="M28" s="59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27" customHeight="1">
      <c r="A29" s="141" t="s">
        <v>39</v>
      </c>
      <c r="B29" s="141"/>
      <c r="C29" s="141"/>
      <c r="D29" s="141"/>
      <c r="E29" s="141"/>
      <c r="F29" s="141"/>
      <c r="G29" s="25">
        <v>199974.95</v>
      </c>
      <c r="H29" s="25">
        <v>45000</v>
      </c>
      <c r="I29" s="74">
        <v>199974.95</v>
      </c>
      <c r="J29" s="25">
        <v>45594.63</v>
      </c>
      <c r="K29" s="60">
        <f t="shared" si="12"/>
        <v>22.80017072138285</v>
      </c>
      <c r="L29" s="19">
        <f t="shared" si="13"/>
        <v>101.32139999999998</v>
      </c>
      <c r="M29" s="59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ht="12" customHeight="1">
      <c r="A30" s="140" t="s">
        <v>40</v>
      </c>
      <c r="B30" s="140"/>
      <c r="C30" s="140"/>
      <c r="D30" s="140"/>
      <c r="E30" s="140"/>
      <c r="F30" s="140"/>
      <c r="G30" s="25">
        <v>1372244.37</v>
      </c>
      <c r="H30" s="25">
        <v>1448000</v>
      </c>
      <c r="I30" s="74">
        <v>1372244.37</v>
      </c>
      <c r="J30" s="25">
        <v>1457777.18</v>
      </c>
      <c r="K30" s="60">
        <f t="shared" si="12"/>
        <v>106.23305964082765</v>
      </c>
      <c r="L30" s="19">
        <f t="shared" si="13"/>
        <v>100.67521961325967</v>
      </c>
      <c r="M30" s="59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14.25" customHeight="1">
      <c r="A31" s="140" t="s">
        <v>41</v>
      </c>
      <c r="B31" s="140"/>
      <c r="C31" s="140"/>
      <c r="D31" s="140"/>
      <c r="E31" s="140"/>
      <c r="F31" s="140"/>
      <c r="G31" s="25">
        <v>1041901.33</v>
      </c>
      <c r="H31" s="25">
        <v>668000</v>
      </c>
      <c r="I31" s="74">
        <v>1041901.33</v>
      </c>
      <c r="J31" s="25">
        <v>668270</v>
      </c>
      <c r="K31" s="60">
        <f t="shared" si="12"/>
        <v>64.13947086524978</v>
      </c>
      <c r="L31" s="19">
        <f t="shared" si="13"/>
        <v>100.04041916167665</v>
      </c>
      <c r="M31" s="59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2.75">
      <c r="A32" s="140" t="s">
        <v>42</v>
      </c>
      <c r="B32" s="140"/>
      <c r="C32" s="140"/>
      <c r="D32" s="140"/>
      <c r="E32" s="140"/>
      <c r="F32" s="140"/>
      <c r="G32" s="25">
        <v>1299182.54</v>
      </c>
      <c r="H32" s="25">
        <v>1686600</v>
      </c>
      <c r="I32" s="74">
        <v>1299182.54</v>
      </c>
      <c r="J32" s="25">
        <v>1689866.68</v>
      </c>
      <c r="K32" s="60">
        <f t="shared" si="12"/>
        <v>130.0715355980692</v>
      </c>
      <c r="L32" s="19">
        <f t="shared" si="13"/>
        <v>100.1936843353492</v>
      </c>
      <c r="M32" s="59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12.75" customHeight="1">
      <c r="A33" s="140" t="s">
        <v>43</v>
      </c>
      <c r="B33" s="140"/>
      <c r="C33" s="140"/>
      <c r="D33" s="140"/>
      <c r="E33" s="140"/>
      <c r="F33" s="140"/>
      <c r="G33" s="25"/>
      <c r="H33" s="25"/>
      <c r="I33" s="25"/>
      <c r="J33" s="25"/>
      <c r="K33" s="60"/>
      <c r="L33" s="19"/>
      <c r="M33" s="59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15" customHeight="1">
      <c r="A34" s="139" t="s">
        <v>44</v>
      </c>
      <c r="B34" s="139"/>
      <c r="C34" s="139"/>
      <c r="D34" s="139"/>
      <c r="E34" s="139"/>
      <c r="F34" s="139"/>
      <c r="G34" s="33">
        <f>G35+G36+G37+G38+G39+G40+G41+G42+G43+G44+G45+G46</f>
        <v>9723762.25</v>
      </c>
      <c r="H34" s="33">
        <f>H35+H36+H37+H38+H39+H40+H41+H42+H43+H44+H45+H46</f>
        <v>10676000</v>
      </c>
      <c r="I34" s="33">
        <f>I35+I36+I37+I38+I39+I40+I41+I42+I43+I44+I45+I46</f>
        <v>9723762.25</v>
      </c>
      <c r="J34" s="33">
        <f>J35+J36+J37+J38+J39+J40+J41+J42+J43+J44+J45+J46</f>
        <v>11068280.410000002</v>
      </c>
      <c r="K34" s="62">
        <f>J34/I34*100</f>
        <v>113.82713938732924</v>
      </c>
      <c r="L34" s="17">
        <f aca="true" t="shared" si="14" ref="L34:L40">J34/H34*100</f>
        <v>103.67441373173476</v>
      </c>
      <c r="M34" s="59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ht="36" customHeight="1">
      <c r="A35" s="137" t="s">
        <v>45</v>
      </c>
      <c r="B35" s="137"/>
      <c r="C35" s="137"/>
      <c r="D35" s="137"/>
      <c r="E35" s="137"/>
      <c r="F35" s="137"/>
      <c r="G35" s="25">
        <v>7083.33</v>
      </c>
      <c r="H35" s="25">
        <v>21000</v>
      </c>
      <c r="I35" s="74">
        <v>7083.33</v>
      </c>
      <c r="J35" s="25">
        <v>21437.67</v>
      </c>
      <c r="K35" s="60"/>
      <c r="L35" s="19">
        <f t="shared" si="14"/>
        <v>102.08414285714285</v>
      </c>
      <c r="M35" s="59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ht="14.25" customHeight="1">
      <c r="A36" s="140" t="s">
        <v>46</v>
      </c>
      <c r="B36" s="140"/>
      <c r="C36" s="140"/>
      <c r="D36" s="140"/>
      <c r="E36" s="140"/>
      <c r="F36" s="140"/>
      <c r="G36" s="25">
        <v>5355145.91</v>
      </c>
      <c r="H36" s="25">
        <v>5874500</v>
      </c>
      <c r="I36" s="74">
        <v>5355145.91</v>
      </c>
      <c r="J36" s="25">
        <v>6214014.86</v>
      </c>
      <c r="K36" s="60">
        <f>J36/I36*100</f>
        <v>116.03819885460413</v>
      </c>
      <c r="L36" s="19">
        <f t="shared" si="14"/>
        <v>105.77946821006043</v>
      </c>
      <c r="M36" s="59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ht="13.5" customHeight="1">
      <c r="A37" s="140" t="s">
        <v>47</v>
      </c>
      <c r="B37" s="140"/>
      <c r="C37" s="140"/>
      <c r="D37" s="140"/>
      <c r="E37" s="140"/>
      <c r="F37" s="140"/>
      <c r="G37" s="25">
        <v>344561.75</v>
      </c>
      <c r="H37" s="25">
        <v>296500</v>
      </c>
      <c r="I37" s="74">
        <v>344561.75</v>
      </c>
      <c r="J37" s="25">
        <v>297056.63</v>
      </c>
      <c r="K37" s="60">
        <f>J37/I37*100</f>
        <v>86.21288636942435</v>
      </c>
      <c r="L37" s="19">
        <f t="shared" si="14"/>
        <v>100.18773355817876</v>
      </c>
      <c r="M37" s="59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ht="14.25" customHeight="1">
      <c r="A38" s="140" t="s">
        <v>48</v>
      </c>
      <c r="B38" s="140"/>
      <c r="C38" s="140"/>
      <c r="D38" s="140"/>
      <c r="E38" s="140"/>
      <c r="F38" s="140"/>
      <c r="G38" s="25">
        <v>116849.67</v>
      </c>
      <c r="H38" s="25">
        <v>124000</v>
      </c>
      <c r="I38" s="74">
        <v>116849.67</v>
      </c>
      <c r="J38" s="25">
        <v>125947.78</v>
      </c>
      <c r="K38" s="60">
        <f>J38/I38*100</f>
        <v>107.78616661904137</v>
      </c>
      <c r="L38" s="19">
        <f t="shared" si="14"/>
        <v>101.57079032258065</v>
      </c>
      <c r="M38" s="59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ht="15.75" customHeight="1">
      <c r="A39" s="140" t="s">
        <v>49</v>
      </c>
      <c r="B39" s="140"/>
      <c r="C39" s="140"/>
      <c r="D39" s="140"/>
      <c r="E39" s="140"/>
      <c r="F39" s="140"/>
      <c r="G39" s="25">
        <v>754579.8</v>
      </c>
      <c r="H39" s="25">
        <v>2031500</v>
      </c>
      <c r="I39" s="74">
        <v>754579.8</v>
      </c>
      <c r="J39" s="25">
        <v>2031561</v>
      </c>
      <c r="K39" s="60">
        <f>J39/I39*100</f>
        <v>269.2307692307692</v>
      </c>
      <c r="L39" s="19">
        <f t="shared" si="14"/>
        <v>100.00300270735909</v>
      </c>
      <c r="M39" s="59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ht="36.75" customHeight="1">
      <c r="A40" s="137" t="s">
        <v>50</v>
      </c>
      <c r="B40" s="137"/>
      <c r="C40" s="137"/>
      <c r="D40" s="137"/>
      <c r="E40" s="137"/>
      <c r="F40" s="137"/>
      <c r="G40" s="25">
        <v>60658.28</v>
      </c>
      <c r="H40" s="25">
        <v>70000</v>
      </c>
      <c r="I40" s="74">
        <v>60658.28</v>
      </c>
      <c r="J40" s="25">
        <v>70903.3</v>
      </c>
      <c r="K40" s="60">
        <f>J40/I40*100</f>
        <v>116.88973047043207</v>
      </c>
      <c r="L40" s="19">
        <f t="shared" si="14"/>
        <v>101.29042857142858</v>
      </c>
      <c r="M40" s="59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ht="24.75" customHeight="1">
      <c r="A41" s="137" t="s">
        <v>51</v>
      </c>
      <c r="B41" s="137"/>
      <c r="C41" s="137"/>
      <c r="D41" s="137"/>
      <c r="E41" s="137"/>
      <c r="F41" s="137"/>
      <c r="G41" s="25">
        <v>1.01</v>
      </c>
      <c r="H41" s="25">
        <v>29100</v>
      </c>
      <c r="I41" s="74">
        <v>1.01</v>
      </c>
      <c r="J41" s="25">
        <v>29772.53</v>
      </c>
      <c r="K41" s="60">
        <f>J41/100</f>
        <v>297.7253</v>
      </c>
      <c r="L41" s="19">
        <v>0</v>
      </c>
      <c r="M41" s="59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ht="17.25" customHeight="1">
      <c r="A42" s="140" t="s">
        <v>52</v>
      </c>
      <c r="B42" s="140"/>
      <c r="C42" s="140"/>
      <c r="D42" s="140"/>
      <c r="E42" s="140"/>
      <c r="F42" s="140"/>
      <c r="G42" s="25">
        <v>554588</v>
      </c>
      <c r="H42" s="25">
        <v>655100</v>
      </c>
      <c r="I42" s="74">
        <v>554588</v>
      </c>
      <c r="J42" s="25">
        <v>655470</v>
      </c>
      <c r="K42" s="60">
        <f>J42/I42*100</f>
        <v>118.1904404711245</v>
      </c>
      <c r="L42" s="19">
        <f>J42/H42*100</f>
        <v>100.05647992672874</v>
      </c>
      <c r="M42" s="59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ht="15" customHeight="1">
      <c r="A43" s="140" t="s">
        <v>53</v>
      </c>
      <c r="B43" s="140"/>
      <c r="C43" s="140"/>
      <c r="D43" s="140"/>
      <c r="E43" s="140"/>
      <c r="F43" s="140"/>
      <c r="G43" s="25">
        <v>904709.82</v>
      </c>
      <c r="H43" s="25">
        <v>298000</v>
      </c>
      <c r="I43" s="74">
        <v>904709.82</v>
      </c>
      <c r="J43" s="25">
        <v>298339.99</v>
      </c>
      <c r="K43" s="60">
        <f>J43/I43*100</f>
        <v>32.97631830723358</v>
      </c>
      <c r="L43" s="19">
        <f>J43/H43*100</f>
        <v>100.11409060402686</v>
      </c>
      <c r="M43" s="59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ht="13.5" customHeight="1">
      <c r="A44" s="140" t="s">
        <v>54</v>
      </c>
      <c r="B44" s="140"/>
      <c r="C44" s="140"/>
      <c r="D44" s="140"/>
      <c r="E44" s="140"/>
      <c r="F44" s="140"/>
      <c r="G44" s="25">
        <v>1625584.68</v>
      </c>
      <c r="H44" s="25">
        <v>1276300</v>
      </c>
      <c r="I44" s="74">
        <v>1625584.68</v>
      </c>
      <c r="J44" s="25">
        <v>1289776.65</v>
      </c>
      <c r="K44" s="60">
        <f>J44/I44*100</f>
        <v>79.34232315722856</v>
      </c>
      <c r="L44" s="19">
        <f>J44/H44*100</f>
        <v>101.05591553709942</v>
      </c>
      <c r="M44" s="59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ht="15.75" customHeight="1">
      <c r="A45" s="140" t="s">
        <v>55</v>
      </c>
      <c r="B45" s="140"/>
      <c r="C45" s="140"/>
      <c r="D45" s="140"/>
      <c r="E45" s="140"/>
      <c r="F45" s="140"/>
      <c r="G45" s="63"/>
      <c r="H45" s="25"/>
      <c r="I45" s="74"/>
      <c r="J45" s="25">
        <v>34000</v>
      </c>
      <c r="K45" s="60"/>
      <c r="L45" s="19"/>
      <c r="M45" s="59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13" ht="12.75" customHeight="1">
      <c r="A46" s="137" t="s">
        <v>56</v>
      </c>
      <c r="B46" s="137"/>
      <c r="C46" s="137"/>
      <c r="D46" s="137"/>
      <c r="E46" s="137"/>
      <c r="F46" s="137"/>
      <c r="G46" s="25"/>
      <c r="H46" s="25"/>
      <c r="I46" s="74"/>
      <c r="J46" s="25"/>
      <c r="K46" s="60"/>
      <c r="L46" s="19"/>
      <c r="M46" s="64"/>
    </row>
    <row r="47" spans="1:13" ht="14.25" customHeight="1">
      <c r="A47" s="139" t="s">
        <v>57</v>
      </c>
      <c r="B47" s="139"/>
      <c r="C47" s="139"/>
      <c r="D47" s="139"/>
      <c r="E47" s="139"/>
      <c r="F47" s="139"/>
      <c r="G47" s="65">
        <f>G24+G34</f>
        <v>64307081.32</v>
      </c>
      <c r="H47" s="33">
        <f>H24+H34</f>
        <v>67451000</v>
      </c>
      <c r="I47" s="33">
        <f>I24+I34</f>
        <v>64307081.32</v>
      </c>
      <c r="J47" s="33">
        <f>J24+J34</f>
        <v>68121543.97</v>
      </c>
      <c r="K47" s="62">
        <f>J47/I47*100</f>
        <v>105.93163703234913</v>
      </c>
      <c r="L47" s="17">
        <f>J47/H47*100</f>
        <v>100.99412013165112</v>
      </c>
      <c r="M47" s="64"/>
    </row>
  </sheetData>
  <sheetProtection selectLockedCells="1" selectUnlockedCells="1"/>
  <mergeCells count="55"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B3:AC3"/>
    <mergeCell ref="A5:C9"/>
    <mergeCell ref="D5:F8"/>
    <mergeCell ref="G5:G9"/>
    <mergeCell ref="H5:AA5"/>
    <mergeCell ref="AB5:AD8"/>
    <mergeCell ref="H8:H9"/>
    <mergeCell ref="I8:J8"/>
    <mergeCell ref="K8:L8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20"/>
  <sheetViews>
    <sheetView zoomScale="88" zoomScaleNormal="88" workbookViewId="0" topLeftCell="A1">
      <pane xSplit="3" topLeftCell="AG1" activePane="topRight" state="frozen"/>
      <selection pane="topLeft" activeCell="A1" sqref="A1"/>
      <selection pane="topRight" activeCell="H15" sqref="H15"/>
    </sheetView>
  </sheetViews>
  <sheetFormatPr defaultColWidth="9.140625" defaultRowHeight="12.75"/>
  <cols>
    <col min="1" max="1" width="18.28125" style="0" customWidth="1"/>
    <col min="2" max="2" width="11.28125" style="0" customWidth="1"/>
    <col min="3" max="3" width="11.140625" style="0" customWidth="1"/>
    <col min="4" max="4" width="5.7109375" style="0" customWidth="1"/>
    <col min="5" max="5" width="8.140625" style="0" customWidth="1"/>
    <col min="6" max="6" width="10.7109375" style="0" customWidth="1"/>
    <col min="7" max="7" width="10.421875" style="0" customWidth="1"/>
    <col min="8" max="8" width="7.140625" style="0" customWidth="1"/>
    <col min="9" max="9" width="7.710937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7" max="17" width="9.7109375" style="0" customWidth="1"/>
    <col min="18" max="18" width="7.00390625" style="0" customWidth="1"/>
    <col min="19" max="19" width="6.140625" style="0" customWidth="1"/>
    <col min="20" max="20" width="8.8515625" style="0" customWidth="1"/>
    <col min="21" max="22" width="10.140625" style="0" customWidth="1"/>
    <col min="23" max="23" width="6.421875" style="0" customWidth="1"/>
    <col min="24" max="24" width="6.7109375" style="0" customWidth="1"/>
    <col min="25" max="25" width="9.421875" style="0" customWidth="1"/>
    <col min="26" max="26" width="10.7109375" style="0" customWidth="1"/>
    <col min="27" max="27" width="10.421875" style="0" customWidth="1"/>
    <col min="28" max="28" width="7.28125" style="0" customWidth="1"/>
    <col min="29" max="29" width="7.003906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9.421875" style="0" customWidth="1"/>
    <col min="36" max="36" width="9.28125" style="0" customWidth="1"/>
    <col min="37" max="37" width="9.57421875" style="0" customWidth="1"/>
    <col min="38" max="38" width="6.00390625" style="0" customWidth="1"/>
    <col min="39" max="39" width="6.140625" style="0" customWidth="1"/>
    <col min="40" max="40" width="7.421875" style="0" customWidth="1"/>
    <col min="42" max="42" width="9.00390625" style="0" customWidth="1"/>
    <col min="43" max="43" width="5.85156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9.42187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8.42187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9.7109375" style="0" customWidth="1"/>
    <col min="76" max="76" width="9.28125" style="0" customWidth="1"/>
    <col min="77" max="77" width="9.0039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8.5742187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7.710937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66"/>
      <c r="AK3" s="66"/>
      <c r="AL3" s="66"/>
      <c r="AM3" s="66"/>
      <c r="AN3" s="67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6" spans="1:89" ht="12.75" customHeight="1">
      <c r="A6" s="143" t="s">
        <v>58</v>
      </c>
      <c r="B6" s="144" t="s">
        <v>1</v>
      </c>
      <c r="C6" s="144"/>
      <c r="D6" s="144"/>
      <c r="E6" s="128" t="s">
        <v>3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</row>
    <row r="7" spans="1:89" ht="72" customHeight="1">
      <c r="A7" s="143"/>
      <c r="B7" s="144"/>
      <c r="C7" s="144"/>
      <c r="D7" s="144"/>
      <c r="E7" s="145" t="s">
        <v>59</v>
      </c>
      <c r="F7" s="145"/>
      <c r="G7" s="145"/>
      <c r="H7" s="145"/>
      <c r="I7" s="145"/>
      <c r="J7" s="145" t="s">
        <v>60</v>
      </c>
      <c r="K7" s="145"/>
      <c r="L7" s="145"/>
      <c r="M7" s="145"/>
      <c r="N7" s="145"/>
      <c r="O7" s="145" t="s">
        <v>38</v>
      </c>
      <c r="P7" s="145"/>
      <c r="Q7" s="145"/>
      <c r="R7" s="145"/>
      <c r="S7" s="145"/>
      <c r="T7" s="143" t="s">
        <v>61</v>
      </c>
      <c r="U7" s="143"/>
      <c r="V7" s="143"/>
      <c r="W7" s="143"/>
      <c r="X7" s="143"/>
      <c r="Y7" s="143" t="s">
        <v>62</v>
      </c>
      <c r="Z7" s="143"/>
      <c r="AA7" s="143"/>
      <c r="AB7" s="143"/>
      <c r="AC7" s="143"/>
      <c r="AD7" s="145" t="s">
        <v>63</v>
      </c>
      <c r="AE7" s="145"/>
      <c r="AF7" s="145"/>
      <c r="AG7" s="145"/>
      <c r="AH7" s="145"/>
      <c r="AI7" s="145" t="s">
        <v>64</v>
      </c>
      <c r="AJ7" s="145"/>
      <c r="AK7" s="145"/>
      <c r="AL7" s="145"/>
      <c r="AM7" s="145"/>
      <c r="AN7" s="145" t="s">
        <v>65</v>
      </c>
      <c r="AO7" s="145"/>
      <c r="AP7" s="145"/>
      <c r="AQ7" s="145"/>
      <c r="AR7" s="145"/>
      <c r="AS7" s="145" t="s">
        <v>66</v>
      </c>
      <c r="AT7" s="145"/>
      <c r="AU7" s="145"/>
      <c r="AV7" s="145"/>
      <c r="AW7" s="145"/>
      <c r="AX7" s="145" t="s">
        <v>67</v>
      </c>
      <c r="AY7" s="145"/>
      <c r="AZ7" s="145"/>
      <c r="BA7" s="145"/>
      <c r="BB7" s="145"/>
      <c r="BC7" s="145" t="s">
        <v>68</v>
      </c>
      <c r="BD7" s="145"/>
      <c r="BE7" s="145"/>
      <c r="BF7" s="145"/>
      <c r="BG7" s="145"/>
      <c r="BH7" s="145" t="s">
        <v>69</v>
      </c>
      <c r="BI7" s="145"/>
      <c r="BJ7" s="145"/>
      <c r="BK7" s="145"/>
      <c r="BL7" s="145"/>
      <c r="BM7" s="145" t="s">
        <v>70</v>
      </c>
      <c r="BN7" s="145"/>
      <c r="BO7" s="145"/>
      <c r="BP7" s="145"/>
      <c r="BQ7" s="145"/>
      <c r="BR7" s="145" t="s">
        <v>71</v>
      </c>
      <c r="BS7" s="145"/>
      <c r="BT7" s="145"/>
      <c r="BU7" s="145"/>
      <c r="BV7" s="145"/>
      <c r="BW7" s="146" t="s">
        <v>72</v>
      </c>
      <c r="BX7" s="146"/>
      <c r="BY7" s="146"/>
      <c r="BZ7" s="146"/>
      <c r="CA7" s="146"/>
      <c r="CB7" s="145" t="s">
        <v>73</v>
      </c>
      <c r="CC7" s="145"/>
      <c r="CD7" s="145"/>
      <c r="CE7" s="145"/>
      <c r="CF7" s="145"/>
      <c r="CG7" s="145" t="s">
        <v>55</v>
      </c>
      <c r="CH7" s="145"/>
      <c r="CI7" s="145"/>
      <c r="CJ7" s="145"/>
      <c r="CK7" s="145"/>
    </row>
    <row r="8" spans="1:89" ht="26.25" customHeight="1">
      <c r="A8" s="143"/>
      <c r="B8" s="145" t="s">
        <v>74</v>
      </c>
      <c r="C8" s="145" t="s">
        <v>16</v>
      </c>
      <c r="D8" s="69"/>
      <c r="E8" s="146" t="s">
        <v>74</v>
      </c>
      <c r="F8" s="145" t="s">
        <v>16</v>
      </c>
      <c r="G8" s="145"/>
      <c r="H8" s="145" t="s">
        <v>75</v>
      </c>
      <c r="I8" s="145"/>
      <c r="J8" s="146" t="s">
        <v>74</v>
      </c>
      <c r="K8" s="145" t="s">
        <v>16</v>
      </c>
      <c r="L8" s="145"/>
      <c r="M8" s="145" t="s">
        <v>75</v>
      </c>
      <c r="N8" s="145"/>
      <c r="O8" s="146" t="s">
        <v>74</v>
      </c>
      <c r="P8" s="145" t="s">
        <v>16</v>
      </c>
      <c r="Q8" s="145"/>
      <c r="R8" s="145" t="s">
        <v>75</v>
      </c>
      <c r="S8" s="145"/>
      <c r="T8" s="146" t="s">
        <v>74</v>
      </c>
      <c r="U8" s="145" t="s">
        <v>16</v>
      </c>
      <c r="V8" s="145"/>
      <c r="W8" s="145" t="s">
        <v>75</v>
      </c>
      <c r="X8" s="145"/>
      <c r="Y8" s="145" t="s">
        <v>74</v>
      </c>
      <c r="Z8" s="145" t="s">
        <v>16</v>
      </c>
      <c r="AA8" s="145"/>
      <c r="AB8" s="143" t="s">
        <v>75</v>
      </c>
      <c r="AC8" s="143"/>
      <c r="AD8" s="145" t="s">
        <v>74</v>
      </c>
      <c r="AE8" s="145" t="s">
        <v>16</v>
      </c>
      <c r="AF8" s="145"/>
      <c r="AG8" s="143" t="s">
        <v>75</v>
      </c>
      <c r="AH8" s="143"/>
      <c r="AI8" s="145" t="s">
        <v>74</v>
      </c>
      <c r="AJ8" s="145" t="s">
        <v>16</v>
      </c>
      <c r="AK8" s="145"/>
      <c r="AL8" s="143" t="s">
        <v>75</v>
      </c>
      <c r="AM8" s="143"/>
      <c r="AN8" s="145" t="s">
        <v>74</v>
      </c>
      <c r="AO8" s="145" t="s">
        <v>16</v>
      </c>
      <c r="AP8" s="145"/>
      <c r="AQ8" s="143" t="s">
        <v>75</v>
      </c>
      <c r="AR8" s="143"/>
      <c r="AS8" s="145" t="s">
        <v>74</v>
      </c>
      <c r="AT8" s="145" t="s">
        <v>16</v>
      </c>
      <c r="AU8" s="145"/>
      <c r="AV8" s="143" t="s">
        <v>75</v>
      </c>
      <c r="AW8" s="143"/>
      <c r="AX8" s="145" t="s">
        <v>74</v>
      </c>
      <c r="AY8" s="145" t="s">
        <v>16</v>
      </c>
      <c r="AZ8" s="145"/>
      <c r="BA8" s="143" t="s">
        <v>75</v>
      </c>
      <c r="BB8" s="143"/>
      <c r="BC8" s="145" t="s">
        <v>74</v>
      </c>
      <c r="BD8" s="145" t="s">
        <v>16</v>
      </c>
      <c r="BE8" s="145"/>
      <c r="BF8" s="143" t="s">
        <v>75</v>
      </c>
      <c r="BG8" s="143"/>
      <c r="BH8" s="145" t="s">
        <v>74</v>
      </c>
      <c r="BI8" s="145" t="s">
        <v>16</v>
      </c>
      <c r="BJ8" s="145"/>
      <c r="BK8" s="143" t="s">
        <v>75</v>
      </c>
      <c r="BL8" s="143"/>
      <c r="BM8" s="145" t="s">
        <v>74</v>
      </c>
      <c r="BN8" s="145" t="s">
        <v>16</v>
      </c>
      <c r="BO8" s="145"/>
      <c r="BP8" s="143" t="s">
        <v>75</v>
      </c>
      <c r="BQ8" s="143"/>
      <c r="BR8" s="145" t="s">
        <v>74</v>
      </c>
      <c r="BS8" s="145" t="s">
        <v>16</v>
      </c>
      <c r="BT8" s="145"/>
      <c r="BU8" s="143" t="s">
        <v>75</v>
      </c>
      <c r="BV8" s="143"/>
      <c r="BW8" s="145" t="s">
        <v>74</v>
      </c>
      <c r="BX8" s="145" t="s">
        <v>16</v>
      </c>
      <c r="BY8" s="145"/>
      <c r="BZ8" s="143" t="s">
        <v>75</v>
      </c>
      <c r="CA8" s="143"/>
      <c r="CB8" s="145" t="s">
        <v>74</v>
      </c>
      <c r="CC8" s="145" t="s">
        <v>16</v>
      </c>
      <c r="CD8" s="145"/>
      <c r="CE8" s="143" t="s">
        <v>75</v>
      </c>
      <c r="CF8" s="143"/>
      <c r="CG8" s="145" t="s">
        <v>74</v>
      </c>
      <c r="CH8" s="145" t="s">
        <v>16</v>
      </c>
      <c r="CI8" s="145"/>
      <c r="CJ8" s="143" t="s">
        <v>75</v>
      </c>
      <c r="CK8" s="143"/>
    </row>
    <row r="9" spans="1:89" ht="66" customHeight="1">
      <c r="A9" s="143"/>
      <c r="B9" s="145"/>
      <c r="C9" s="145"/>
      <c r="D9" s="70" t="s">
        <v>76</v>
      </c>
      <c r="E9" s="146"/>
      <c r="F9" s="13" t="s">
        <v>96</v>
      </c>
      <c r="G9" s="11" t="s">
        <v>97</v>
      </c>
      <c r="H9" s="11" t="s">
        <v>98</v>
      </c>
      <c r="I9" s="11" t="s">
        <v>99</v>
      </c>
      <c r="J9" s="146"/>
      <c r="K9" s="13" t="s">
        <v>96</v>
      </c>
      <c r="L9" s="11" t="s">
        <v>97</v>
      </c>
      <c r="M9" s="11" t="s">
        <v>98</v>
      </c>
      <c r="N9" s="11" t="s">
        <v>99</v>
      </c>
      <c r="O9" s="146"/>
      <c r="P9" s="13" t="s">
        <v>96</v>
      </c>
      <c r="Q9" s="11" t="s">
        <v>97</v>
      </c>
      <c r="R9" s="11" t="s">
        <v>98</v>
      </c>
      <c r="S9" s="11" t="s">
        <v>99</v>
      </c>
      <c r="T9" s="146"/>
      <c r="U9" s="13" t="s">
        <v>96</v>
      </c>
      <c r="V9" s="11" t="s">
        <v>97</v>
      </c>
      <c r="W9" s="11" t="s">
        <v>98</v>
      </c>
      <c r="X9" s="11" t="s">
        <v>99</v>
      </c>
      <c r="Y9" s="145"/>
      <c r="Z9" s="13" t="s">
        <v>96</v>
      </c>
      <c r="AA9" s="11" t="s">
        <v>97</v>
      </c>
      <c r="AB9" s="11" t="s">
        <v>98</v>
      </c>
      <c r="AC9" s="11" t="s">
        <v>99</v>
      </c>
      <c r="AD9" s="145"/>
      <c r="AE9" s="13" t="s">
        <v>96</v>
      </c>
      <c r="AF9" s="11" t="s">
        <v>97</v>
      </c>
      <c r="AG9" s="11" t="s">
        <v>98</v>
      </c>
      <c r="AH9" s="11" t="s">
        <v>99</v>
      </c>
      <c r="AI9" s="145"/>
      <c r="AJ9" s="13" t="s">
        <v>96</v>
      </c>
      <c r="AK9" s="11" t="s">
        <v>97</v>
      </c>
      <c r="AL9" s="11" t="s">
        <v>98</v>
      </c>
      <c r="AM9" s="11" t="s">
        <v>99</v>
      </c>
      <c r="AN9" s="145"/>
      <c r="AO9" s="13" t="s">
        <v>96</v>
      </c>
      <c r="AP9" s="11" t="s">
        <v>97</v>
      </c>
      <c r="AQ9" s="11" t="s">
        <v>98</v>
      </c>
      <c r="AR9" s="11" t="s">
        <v>99</v>
      </c>
      <c r="AS9" s="145"/>
      <c r="AT9" s="13" t="s">
        <v>96</v>
      </c>
      <c r="AU9" s="11" t="s">
        <v>97</v>
      </c>
      <c r="AV9" s="11" t="s">
        <v>98</v>
      </c>
      <c r="AW9" s="11" t="s">
        <v>99</v>
      </c>
      <c r="AX9" s="145"/>
      <c r="AY9" s="13" t="s">
        <v>96</v>
      </c>
      <c r="AZ9" s="11" t="s">
        <v>97</v>
      </c>
      <c r="BA9" s="11" t="s">
        <v>98</v>
      </c>
      <c r="BB9" s="11" t="s">
        <v>99</v>
      </c>
      <c r="BC9" s="145"/>
      <c r="BD9" s="13" t="s">
        <v>96</v>
      </c>
      <c r="BE9" s="11" t="s">
        <v>97</v>
      </c>
      <c r="BF9" s="11" t="s">
        <v>98</v>
      </c>
      <c r="BG9" s="11" t="s">
        <v>99</v>
      </c>
      <c r="BH9" s="145"/>
      <c r="BI9" s="13" t="s">
        <v>96</v>
      </c>
      <c r="BJ9" s="11" t="s">
        <v>97</v>
      </c>
      <c r="BK9" s="11" t="s">
        <v>98</v>
      </c>
      <c r="BL9" s="11" t="s">
        <v>99</v>
      </c>
      <c r="BM9" s="145"/>
      <c r="BN9" s="13" t="s">
        <v>96</v>
      </c>
      <c r="BO9" s="11" t="s">
        <v>97</v>
      </c>
      <c r="BP9" s="11" t="s">
        <v>98</v>
      </c>
      <c r="BQ9" s="11" t="s">
        <v>99</v>
      </c>
      <c r="BR9" s="145"/>
      <c r="BS9" s="13" t="s">
        <v>96</v>
      </c>
      <c r="BT9" s="11" t="s">
        <v>97</v>
      </c>
      <c r="BU9" s="11" t="s">
        <v>98</v>
      </c>
      <c r="BV9" s="11" t="s">
        <v>99</v>
      </c>
      <c r="BW9" s="145"/>
      <c r="BX9" s="13" t="s">
        <v>96</v>
      </c>
      <c r="BY9" s="11" t="s">
        <v>97</v>
      </c>
      <c r="BZ9" s="11" t="s">
        <v>98</v>
      </c>
      <c r="CA9" s="11" t="s">
        <v>99</v>
      </c>
      <c r="CB9" s="145"/>
      <c r="CC9" s="13" t="s">
        <v>96</v>
      </c>
      <c r="CD9" s="11" t="s">
        <v>97</v>
      </c>
      <c r="CE9" s="11" t="s">
        <v>98</v>
      </c>
      <c r="CF9" s="11" t="s">
        <v>99</v>
      </c>
      <c r="CG9" s="145"/>
      <c r="CH9" s="13" t="s">
        <v>96</v>
      </c>
      <c r="CI9" s="11" t="s">
        <v>97</v>
      </c>
      <c r="CJ9" s="11" t="s">
        <v>98</v>
      </c>
      <c r="CK9" s="11" t="s">
        <v>99</v>
      </c>
    </row>
    <row r="10" spans="1:89" s="83" customFormat="1" ht="25.5" customHeight="1">
      <c r="A10" s="71" t="s">
        <v>77</v>
      </c>
      <c r="B10" s="18">
        <f aca="true" t="shared" si="0" ref="B10:B16">E10+O10+T10+Y10+AD10+AI10+AN10+BC10+BM10+CG10+J10+AS10+BR10+BW10+CB10+BH10</f>
        <v>1041799</v>
      </c>
      <c r="C10" s="18">
        <f aca="true" t="shared" si="1" ref="C10:C16">G10+L10+Q10+V10+AA10+AK10+AP10+BE10+BO10+BT10+BY10+CD10+CI10+AF10+BJ10</f>
        <v>1097128.56</v>
      </c>
      <c r="D10" s="72">
        <f aca="true" t="shared" si="2" ref="D10:D19">C10/B10*100</f>
        <v>105.31096305525347</v>
      </c>
      <c r="E10" s="73">
        <v>21600</v>
      </c>
      <c r="F10" s="74">
        <v>22663</v>
      </c>
      <c r="G10" s="25">
        <v>21661.25</v>
      </c>
      <c r="H10" s="75">
        <f aca="true" t="shared" si="3" ref="H10:H19">G10/F10*100</f>
        <v>95.5797996734766</v>
      </c>
      <c r="I10" s="76">
        <f aca="true" t="shared" si="4" ref="I10:I19">G10/E10*100</f>
        <v>100.28356481481482</v>
      </c>
      <c r="J10" s="77">
        <v>330900</v>
      </c>
      <c r="K10" s="78">
        <v>320591.81</v>
      </c>
      <c r="L10" s="79">
        <v>352142.65</v>
      </c>
      <c r="M10" s="80">
        <f aca="true" t="shared" si="5" ref="M10:M19">L10/K10*100</f>
        <v>109.8414366854849</v>
      </c>
      <c r="N10" s="76">
        <f aca="true" t="shared" si="6" ref="N10:N19">L10/J10*100</f>
        <v>106.41965850710184</v>
      </c>
      <c r="O10" s="77">
        <v>18600</v>
      </c>
      <c r="P10" s="78">
        <v>18861</v>
      </c>
      <c r="Q10" s="79">
        <v>18608.1</v>
      </c>
      <c r="R10" s="80">
        <f aca="true" t="shared" si="7" ref="R10:R19">Q10/P10*100</f>
        <v>98.65913790361061</v>
      </c>
      <c r="S10" s="76">
        <f aca="true" t="shared" si="8" ref="S10:S19">Q10/O10*100</f>
        <v>100.04354838709676</v>
      </c>
      <c r="T10" s="77">
        <v>107899</v>
      </c>
      <c r="U10" s="74">
        <v>71520.74</v>
      </c>
      <c r="V10" s="25">
        <v>140102.6</v>
      </c>
      <c r="W10" s="76">
        <f aca="true" t="shared" si="9" ref="W10:W19">V10/U10*100</f>
        <v>195.8908702566556</v>
      </c>
      <c r="X10" s="76">
        <f aca="true" t="shared" si="10" ref="X10:X19">V10/T10*100</f>
        <v>129.84605974105415</v>
      </c>
      <c r="Y10" s="77">
        <v>408200</v>
      </c>
      <c r="Z10" s="74">
        <v>481231.89</v>
      </c>
      <c r="AA10" s="25">
        <v>409584.24</v>
      </c>
      <c r="AB10" s="76">
        <f aca="true" t="shared" si="11" ref="AB10:AB19">AA10/Z10*100</f>
        <v>85.1116163560981</v>
      </c>
      <c r="AC10" s="76">
        <f aca="true" t="shared" si="12" ref="AC10:AC19">AA10/Y10*100</f>
        <v>100.33910828025479</v>
      </c>
      <c r="AD10" s="77">
        <v>11000</v>
      </c>
      <c r="AE10" s="81">
        <v>12700</v>
      </c>
      <c r="AF10" s="77">
        <v>11100</v>
      </c>
      <c r="AG10" s="76">
        <f aca="true" t="shared" si="13" ref="AG10:AG16">AF10/AE10*100</f>
        <v>87.4015748031496</v>
      </c>
      <c r="AH10" s="76">
        <f aca="true" t="shared" si="14" ref="AH10:AH16">AF10/AD10*100</f>
        <v>100.9090909090909</v>
      </c>
      <c r="AI10" s="25">
        <v>122000</v>
      </c>
      <c r="AJ10" s="25">
        <v>33860</v>
      </c>
      <c r="AK10" s="25">
        <v>122200.24</v>
      </c>
      <c r="AL10" s="76">
        <f aca="true" t="shared" si="15" ref="AL10:AL19">AK10/AJ10*100</f>
        <v>360.89852333136446</v>
      </c>
      <c r="AM10" s="76">
        <f aca="true" t="shared" si="16" ref="AM10:AM19">AK10/AI10*100</f>
        <v>100.16413114754099</v>
      </c>
      <c r="AN10" s="77">
        <v>21600</v>
      </c>
      <c r="AO10" s="74">
        <v>21729.48</v>
      </c>
      <c r="AP10" s="25">
        <v>21729.48</v>
      </c>
      <c r="AQ10" s="76">
        <f>AP10/AO10*100</f>
        <v>100</v>
      </c>
      <c r="AR10" s="76">
        <f>AP10/AN10*100</f>
        <v>100.59944444444444</v>
      </c>
      <c r="AS10" s="76"/>
      <c r="AT10" s="124"/>
      <c r="AU10" s="76"/>
      <c r="AV10" s="76"/>
      <c r="AW10" s="76"/>
      <c r="AX10" s="76"/>
      <c r="AY10" s="76"/>
      <c r="AZ10" s="76"/>
      <c r="BA10" s="76"/>
      <c r="BB10" s="76"/>
      <c r="BC10" s="25"/>
      <c r="BD10" s="82"/>
      <c r="BE10" s="33"/>
      <c r="BF10" s="25"/>
      <c r="BG10" s="25"/>
      <c r="BH10" s="25"/>
      <c r="BI10" s="74">
        <v>120000</v>
      </c>
      <c r="BJ10" s="25"/>
      <c r="BK10" s="25"/>
      <c r="BL10" s="76"/>
      <c r="BM10" s="77"/>
      <c r="BN10" s="74"/>
      <c r="BO10" s="25"/>
      <c r="BP10" s="76"/>
      <c r="BQ10" s="76"/>
      <c r="BR10" s="25"/>
      <c r="BS10" s="74"/>
      <c r="BT10" s="25"/>
      <c r="BU10" s="25"/>
      <c r="BV10" s="25"/>
      <c r="BW10" s="25"/>
      <c r="BX10" s="74"/>
      <c r="BY10" s="25"/>
      <c r="BZ10" s="25"/>
      <c r="CA10" s="25"/>
      <c r="CB10" s="25"/>
      <c r="CC10" s="25"/>
      <c r="CD10" s="25"/>
      <c r="CE10" s="25"/>
      <c r="CF10" s="25"/>
      <c r="CG10" s="33"/>
      <c r="CH10" s="25"/>
      <c r="CI10" s="25"/>
      <c r="CJ10" s="25"/>
      <c r="CK10" s="25"/>
    </row>
    <row r="11" spans="1:89" s="89" customFormat="1" ht="24.75" customHeight="1">
      <c r="A11" s="84" t="s">
        <v>78</v>
      </c>
      <c r="B11" s="18">
        <f t="shared" si="0"/>
        <v>1358300</v>
      </c>
      <c r="C11" s="18">
        <f t="shared" si="1"/>
        <v>1385874.87</v>
      </c>
      <c r="D11" s="72">
        <f t="shared" si="2"/>
        <v>102.03010159758523</v>
      </c>
      <c r="E11" s="73">
        <v>60300</v>
      </c>
      <c r="F11" s="74">
        <v>61833.74</v>
      </c>
      <c r="G11" s="25">
        <v>62537.47</v>
      </c>
      <c r="H11" s="75">
        <f t="shared" si="3"/>
        <v>101.13810033163124</v>
      </c>
      <c r="I11" s="76">
        <f t="shared" si="4"/>
        <v>103.71056384742951</v>
      </c>
      <c r="J11" s="77">
        <v>441200</v>
      </c>
      <c r="K11" s="78">
        <v>418434.77</v>
      </c>
      <c r="L11" s="79">
        <v>458921.32</v>
      </c>
      <c r="M11" s="80">
        <f t="shared" si="5"/>
        <v>109.67571361242278</v>
      </c>
      <c r="N11" s="76">
        <f t="shared" si="6"/>
        <v>104.01661831368993</v>
      </c>
      <c r="O11" s="77">
        <v>25250</v>
      </c>
      <c r="P11" s="85">
        <v>25023.65</v>
      </c>
      <c r="Q11" s="23">
        <v>25267.54</v>
      </c>
      <c r="R11" s="80">
        <f t="shared" si="7"/>
        <v>100.97463799245914</v>
      </c>
      <c r="S11" s="76">
        <f t="shared" si="8"/>
        <v>100.06946534653464</v>
      </c>
      <c r="T11" s="77">
        <v>271550</v>
      </c>
      <c r="U11" s="74">
        <v>102369.03</v>
      </c>
      <c r="V11" s="25">
        <v>276340.96</v>
      </c>
      <c r="W11" s="76">
        <f t="shared" si="9"/>
        <v>269.9458615559804</v>
      </c>
      <c r="X11" s="76">
        <f t="shared" si="10"/>
        <v>101.76430123365863</v>
      </c>
      <c r="Y11" s="77">
        <v>483500</v>
      </c>
      <c r="Z11" s="86">
        <v>521179.87</v>
      </c>
      <c r="AA11" s="87">
        <v>486671.87</v>
      </c>
      <c r="AB11" s="76">
        <f t="shared" si="11"/>
        <v>93.37886937191186</v>
      </c>
      <c r="AC11" s="76">
        <f t="shared" si="12"/>
        <v>100.65602275077559</v>
      </c>
      <c r="AD11" s="77">
        <v>8500</v>
      </c>
      <c r="AE11" s="81">
        <v>11480</v>
      </c>
      <c r="AF11" s="77">
        <v>8500</v>
      </c>
      <c r="AG11" s="76">
        <f t="shared" si="13"/>
        <v>74.0418118466899</v>
      </c>
      <c r="AH11" s="76">
        <f t="shared" si="14"/>
        <v>100</v>
      </c>
      <c r="AI11" s="25">
        <v>68000</v>
      </c>
      <c r="AJ11" s="88">
        <v>47840</v>
      </c>
      <c r="AK11" s="88">
        <v>68535.71</v>
      </c>
      <c r="AL11" s="76">
        <f t="shared" si="15"/>
        <v>143.26026337792644</v>
      </c>
      <c r="AM11" s="76">
        <f t="shared" si="16"/>
        <v>100.78780882352942</v>
      </c>
      <c r="AN11" s="77"/>
      <c r="AO11" s="74"/>
      <c r="AP11" s="25"/>
      <c r="AQ11" s="76"/>
      <c r="AR11" s="76"/>
      <c r="AS11" s="76"/>
      <c r="AT11" s="124"/>
      <c r="AU11" s="76"/>
      <c r="AV11" s="76"/>
      <c r="AW11" s="76"/>
      <c r="AX11" s="76"/>
      <c r="AY11" s="76"/>
      <c r="AZ11" s="76"/>
      <c r="BA11" s="76"/>
      <c r="BB11" s="76"/>
      <c r="BC11" s="25"/>
      <c r="BD11" s="74"/>
      <c r="BE11" s="25"/>
      <c r="BF11" s="25"/>
      <c r="BG11" s="25"/>
      <c r="BH11" s="25"/>
      <c r="BI11" s="74"/>
      <c r="BJ11" s="25"/>
      <c r="BK11" s="25"/>
      <c r="BL11" s="25"/>
      <c r="BM11" s="77"/>
      <c r="BN11" s="124"/>
      <c r="BO11" s="76"/>
      <c r="BP11" s="76"/>
      <c r="BQ11" s="76"/>
      <c r="BR11" s="25"/>
      <c r="BS11" s="74"/>
      <c r="BT11" s="25"/>
      <c r="BU11" s="25"/>
      <c r="BV11" s="25"/>
      <c r="BW11" s="25"/>
      <c r="BX11" s="74"/>
      <c r="BY11" s="25"/>
      <c r="BZ11" s="25"/>
      <c r="CA11" s="25"/>
      <c r="CB11" s="25"/>
      <c r="CC11" s="25"/>
      <c r="CD11" s="25"/>
      <c r="CE11" s="25"/>
      <c r="CF11" s="25"/>
      <c r="CG11" s="33"/>
      <c r="CH11" s="25">
        <v>3900</v>
      </c>
      <c r="CI11" s="25">
        <v>-900</v>
      </c>
      <c r="CJ11" s="76"/>
      <c r="CK11" s="25"/>
    </row>
    <row r="12" spans="1:89" s="89" customFormat="1" ht="24.75" customHeight="1">
      <c r="A12" s="84" t="s">
        <v>79</v>
      </c>
      <c r="B12" s="18">
        <f t="shared" si="0"/>
        <v>1865400</v>
      </c>
      <c r="C12" s="18">
        <f t="shared" si="1"/>
        <v>1900416.4300000002</v>
      </c>
      <c r="D12" s="72">
        <f t="shared" si="2"/>
        <v>101.87715396161683</v>
      </c>
      <c r="E12" s="90">
        <v>153900</v>
      </c>
      <c r="F12" s="74">
        <v>131709.4</v>
      </c>
      <c r="G12" s="25">
        <v>153983.61</v>
      </c>
      <c r="H12" s="75">
        <f t="shared" si="3"/>
        <v>116.91163273084533</v>
      </c>
      <c r="I12" s="76">
        <f t="shared" si="4"/>
        <v>100.0543274853801</v>
      </c>
      <c r="J12" s="77">
        <v>439100</v>
      </c>
      <c r="K12" s="78">
        <v>416353</v>
      </c>
      <c r="L12" s="79">
        <v>456649.42</v>
      </c>
      <c r="M12" s="80">
        <f t="shared" si="5"/>
        <v>109.67842671963454</v>
      </c>
      <c r="N12" s="76">
        <f t="shared" si="6"/>
        <v>103.9966795718515</v>
      </c>
      <c r="O12" s="77">
        <v>53150</v>
      </c>
      <c r="P12" s="85">
        <v>108660.3</v>
      </c>
      <c r="Q12" s="23">
        <v>53190</v>
      </c>
      <c r="R12" s="80">
        <f t="shared" si="7"/>
        <v>48.95072073241101</v>
      </c>
      <c r="S12" s="76">
        <f t="shared" si="8"/>
        <v>100.07525870178739</v>
      </c>
      <c r="T12" s="77">
        <v>136350</v>
      </c>
      <c r="U12" s="85">
        <v>75606.09</v>
      </c>
      <c r="V12" s="23">
        <v>147499.8</v>
      </c>
      <c r="W12" s="76">
        <f t="shared" si="9"/>
        <v>195.08983998511232</v>
      </c>
      <c r="X12" s="76">
        <f t="shared" si="10"/>
        <v>108.17733773377336</v>
      </c>
      <c r="Y12" s="77">
        <v>893200</v>
      </c>
      <c r="Z12" s="91">
        <v>916848.29</v>
      </c>
      <c r="AA12" s="92">
        <v>898027.83</v>
      </c>
      <c r="AB12" s="76">
        <f t="shared" si="11"/>
        <v>97.9472656266829</v>
      </c>
      <c r="AC12" s="76">
        <f t="shared" si="12"/>
        <v>100.5405094043887</v>
      </c>
      <c r="AD12" s="77">
        <v>7000</v>
      </c>
      <c r="AE12" s="81">
        <v>22800</v>
      </c>
      <c r="AF12" s="77">
        <v>7400</v>
      </c>
      <c r="AG12" s="76">
        <f t="shared" si="13"/>
        <v>32.45614035087719</v>
      </c>
      <c r="AH12" s="76">
        <f t="shared" si="14"/>
        <v>105.71428571428572</v>
      </c>
      <c r="AI12" s="25">
        <v>167000</v>
      </c>
      <c r="AJ12" s="93">
        <v>133541.6</v>
      </c>
      <c r="AK12" s="94">
        <v>167915.77</v>
      </c>
      <c r="AL12" s="76">
        <f t="shared" si="15"/>
        <v>125.74042096245664</v>
      </c>
      <c r="AM12" s="76">
        <f t="shared" si="16"/>
        <v>100.54836526946107</v>
      </c>
      <c r="AN12" s="77">
        <v>15700</v>
      </c>
      <c r="AO12" s="74">
        <v>18580.72</v>
      </c>
      <c r="AP12" s="25">
        <v>15750</v>
      </c>
      <c r="AQ12" s="76">
        <f>AP12/AO12*100</f>
        <v>84.76528358427444</v>
      </c>
      <c r="AR12" s="76">
        <f>AP12/AN12*100</f>
        <v>100.31847133757962</v>
      </c>
      <c r="AS12" s="76"/>
      <c r="AT12" s="124"/>
      <c r="AU12" s="76"/>
      <c r="AV12" s="76"/>
      <c r="AW12" s="76"/>
      <c r="AX12" s="76"/>
      <c r="AY12" s="76"/>
      <c r="AZ12" s="76"/>
      <c r="BA12" s="76"/>
      <c r="BB12" s="76"/>
      <c r="BC12" s="25"/>
      <c r="BD12" s="74"/>
      <c r="BE12" s="25"/>
      <c r="BF12" s="25"/>
      <c r="BG12" s="25"/>
      <c r="BH12" s="25"/>
      <c r="BI12" s="74"/>
      <c r="BJ12" s="25"/>
      <c r="BK12" s="25"/>
      <c r="BL12" s="25"/>
      <c r="BM12" s="77"/>
      <c r="BN12" s="124"/>
      <c r="BO12" s="76"/>
      <c r="BP12" s="76"/>
      <c r="BQ12" s="76"/>
      <c r="BR12" s="25"/>
      <c r="BS12" s="74"/>
      <c r="BT12" s="25"/>
      <c r="BU12" s="25"/>
      <c r="BV12" s="25"/>
      <c r="BW12" s="25"/>
      <c r="BX12" s="74"/>
      <c r="BY12" s="25"/>
      <c r="BZ12" s="25"/>
      <c r="CA12" s="25"/>
      <c r="CB12" s="25"/>
      <c r="CC12" s="25"/>
      <c r="CD12" s="25"/>
      <c r="CE12" s="25"/>
      <c r="CF12" s="25"/>
      <c r="CG12" s="33"/>
      <c r="CH12" s="25"/>
      <c r="CI12" s="25">
        <v>0</v>
      </c>
      <c r="CJ12" s="76"/>
      <c r="CK12" s="25"/>
    </row>
    <row r="13" spans="1:89" s="98" customFormat="1" ht="24.75" customHeight="1">
      <c r="A13" s="95" t="s">
        <v>80</v>
      </c>
      <c r="B13" s="18">
        <f t="shared" si="0"/>
        <v>2157264</v>
      </c>
      <c r="C13" s="18">
        <f t="shared" si="1"/>
        <v>2278108.7600000002</v>
      </c>
      <c r="D13" s="72">
        <f t="shared" si="2"/>
        <v>105.60176037796025</v>
      </c>
      <c r="E13" s="77">
        <v>111000</v>
      </c>
      <c r="F13" s="96">
        <v>106250.81</v>
      </c>
      <c r="G13" s="97">
        <v>113307.58</v>
      </c>
      <c r="H13" s="75">
        <f t="shared" si="3"/>
        <v>106.64161524980375</v>
      </c>
      <c r="I13" s="76">
        <f t="shared" si="4"/>
        <v>102.0789009009009</v>
      </c>
      <c r="J13" s="77">
        <v>631900</v>
      </c>
      <c r="K13" s="78">
        <v>609957.15</v>
      </c>
      <c r="L13" s="79">
        <v>672478.77</v>
      </c>
      <c r="M13" s="80">
        <f t="shared" si="5"/>
        <v>110.25016593378731</v>
      </c>
      <c r="N13" s="76">
        <f t="shared" si="6"/>
        <v>106.42170754866275</v>
      </c>
      <c r="O13" s="77">
        <v>19250</v>
      </c>
      <c r="P13" s="78">
        <v>22765.59</v>
      </c>
      <c r="Q13" s="79">
        <v>19284.04</v>
      </c>
      <c r="R13" s="80">
        <f t="shared" si="7"/>
        <v>84.70696344790537</v>
      </c>
      <c r="S13" s="76">
        <f t="shared" si="8"/>
        <v>100.17683116883119</v>
      </c>
      <c r="T13" s="77">
        <v>281114</v>
      </c>
      <c r="U13" s="78">
        <v>125829.61</v>
      </c>
      <c r="V13" s="79">
        <v>332793.83</v>
      </c>
      <c r="W13" s="76">
        <f t="shared" si="9"/>
        <v>264.4797436787732</v>
      </c>
      <c r="X13" s="76">
        <f t="shared" si="10"/>
        <v>118.38394032314292</v>
      </c>
      <c r="Y13" s="77">
        <v>1002800</v>
      </c>
      <c r="Z13" s="74">
        <v>955538.95</v>
      </c>
      <c r="AA13" s="25">
        <v>1028069.63</v>
      </c>
      <c r="AB13" s="76">
        <f t="shared" si="11"/>
        <v>107.59055190790497</v>
      </c>
      <c r="AC13" s="76">
        <f t="shared" si="12"/>
        <v>102.51990725967292</v>
      </c>
      <c r="AD13" s="77">
        <v>21900</v>
      </c>
      <c r="AE13" s="81">
        <v>30850</v>
      </c>
      <c r="AF13" s="77">
        <v>21970</v>
      </c>
      <c r="AG13" s="76">
        <f t="shared" si="13"/>
        <v>71.21555915721231</v>
      </c>
      <c r="AH13" s="76">
        <f t="shared" si="14"/>
        <v>100.31963470319634</v>
      </c>
      <c r="AI13" s="25">
        <v>86000</v>
      </c>
      <c r="AJ13" s="74">
        <v>76569.75</v>
      </c>
      <c r="AK13" s="25">
        <v>86868.2</v>
      </c>
      <c r="AL13" s="76">
        <f t="shared" si="15"/>
        <v>113.44976312447147</v>
      </c>
      <c r="AM13" s="76">
        <f t="shared" si="16"/>
        <v>101.00953488372093</v>
      </c>
      <c r="AN13" s="77"/>
      <c r="AO13" s="74"/>
      <c r="AP13" s="25"/>
      <c r="AQ13" s="76"/>
      <c r="AR13" s="76"/>
      <c r="AS13" s="76"/>
      <c r="AT13" s="124"/>
      <c r="AU13" s="76"/>
      <c r="AV13" s="76"/>
      <c r="AW13" s="76"/>
      <c r="AX13" s="76"/>
      <c r="AY13" s="76"/>
      <c r="AZ13" s="76"/>
      <c r="BA13" s="76"/>
      <c r="BB13" s="76"/>
      <c r="BC13" s="25"/>
      <c r="BD13" s="74">
        <v>4874.85</v>
      </c>
      <c r="BE13" s="25"/>
      <c r="BF13" s="76"/>
      <c r="BG13" s="76"/>
      <c r="BH13" s="25"/>
      <c r="BI13" s="74"/>
      <c r="BJ13" s="25"/>
      <c r="BK13" s="25"/>
      <c r="BL13" s="25"/>
      <c r="BM13" s="77">
        <v>3300</v>
      </c>
      <c r="BN13" s="124"/>
      <c r="BO13" s="25">
        <v>3336.71</v>
      </c>
      <c r="BP13" s="76"/>
      <c r="BQ13" s="76"/>
      <c r="BR13" s="25"/>
      <c r="BS13" s="74"/>
      <c r="BT13" s="25"/>
      <c r="BU13" s="25"/>
      <c r="BV13" s="25"/>
      <c r="BW13" s="25"/>
      <c r="BX13" s="74"/>
      <c r="BY13" s="25"/>
      <c r="BZ13" s="25"/>
      <c r="CA13" s="25"/>
      <c r="CB13" s="25"/>
      <c r="CC13" s="25"/>
      <c r="CD13" s="25"/>
      <c r="CE13" s="25"/>
      <c r="CF13" s="25"/>
      <c r="CG13" s="33"/>
      <c r="CH13" s="25"/>
      <c r="CI13" s="25"/>
      <c r="CJ13" s="76"/>
      <c r="CK13" s="25"/>
    </row>
    <row r="14" spans="1:89" s="89" customFormat="1" ht="24.75" customHeight="1">
      <c r="A14" s="84" t="s">
        <v>81</v>
      </c>
      <c r="B14" s="18">
        <f t="shared" si="0"/>
        <v>1738910</v>
      </c>
      <c r="C14" s="18">
        <f t="shared" si="1"/>
        <v>1752806.28</v>
      </c>
      <c r="D14" s="72">
        <f t="shared" si="2"/>
        <v>100.79913739066426</v>
      </c>
      <c r="E14" s="99">
        <v>22200</v>
      </c>
      <c r="F14" s="74">
        <v>32667.01</v>
      </c>
      <c r="G14" s="25">
        <v>22336.06</v>
      </c>
      <c r="H14" s="75">
        <f t="shared" si="3"/>
        <v>68.37497524260715</v>
      </c>
      <c r="I14" s="76">
        <f t="shared" si="4"/>
        <v>100.61288288288289</v>
      </c>
      <c r="J14" s="77">
        <v>346600</v>
      </c>
      <c r="K14" s="78">
        <v>318510.05</v>
      </c>
      <c r="L14" s="79">
        <v>347598.82</v>
      </c>
      <c r="M14" s="80">
        <f t="shared" si="5"/>
        <v>109.1327636286516</v>
      </c>
      <c r="N14" s="76">
        <f t="shared" si="6"/>
        <v>100.28817657241777</v>
      </c>
      <c r="O14" s="77">
        <v>32800</v>
      </c>
      <c r="P14" s="85">
        <v>33769.41</v>
      </c>
      <c r="Q14" s="23">
        <v>32837.79</v>
      </c>
      <c r="R14" s="80">
        <f t="shared" si="7"/>
        <v>97.24123104312451</v>
      </c>
      <c r="S14" s="76">
        <f t="shared" si="8"/>
        <v>100.11521341463414</v>
      </c>
      <c r="T14" s="77">
        <v>172000</v>
      </c>
      <c r="U14" s="74">
        <v>71270.02</v>
      </c>
      <c r="V14" s="25">
        <v>173385.81</v>
      </c>
      <c r="W14" s="76">
        <f t="shared" si="9"/>
        <v>243.2801478096961</v>
      </c>
      <c r="X14" s="76">
        <f t="shared" si="10"/>
        <v>100.8057034883721</v>
      </c>
      <c r="Y14" s="77">
        <v>698400</v>
      </c>
      <c r="Z14" s="86">
        <v>646210.29</v>
      </c>
      <c r="AA14" s="87">
        <v>708229.03</v>
      </c>
      <c r="AB14" s="76">
        <f t="shared" si="11"/>
        <v>109.59729997490446</v>
      </c>
      <c r="AC14" s="76">
        <f t="shared" si="12"/>
        <v>101.40736397479955</v>
      </c>
      <c r="AD14" s="77">
        <v>8100</v>
      </c>
      <c r="AE14" s="100">
        <v>17400</v>
      </c>
      <c r="AF14" s="101">
        <v>8100</v>
      </c>
      <c r="AG14" s="76">
        <f t="shared" si="13"/>
        <v>46.55172413793103</v>
      </c>
      <c r="AH14" s="76">
        <f t="shared" si="14"/>
        <v>100</v>
      </c>
      <c r="AI14" s="25">
        <v>53000</v>
      </c>
      <c r="AJ14" s="74">
        <v>6477.88</v>
      </c>
      <c r="AK14" s="25">
        <v>53962.94</v>
      </c>
      <c r="AL14" s="76">
        <f t="shared" si="15"/>
        <v>833.03395555336</v>
      </c>
      <c r="AM14" s="76">
        <f t="shared" si="16"/>
        <v>101.81686792452831</v>
      </c>
      <c r="AN14" s="77">
        <v>97700</v>
      </c>
      <c r="AO14" s="74">
        <v>208555</v>
      </c>
      <c r="AP14" s="25">
        <v>97986.85</v>
      </c>
      <c r="AQ14" s="76">
        <f>AP14/AO14*100</f>
        <v>46.98369734602383</v>
      </c>
      <c r="AR14" s="76">
        <f>AP14/AN14*100</f>
        <v>100.29360286591607</v>
      </c>
      <c r="AS14" s="76"/>
      <c r="AT14" s="124"/>
      <c r="AU14" s="76"/>
      <c r="AV14" s="76"/>
      <c r="AW14" s="76"/>
      <c r="AX14" s="76"/>
      <c r="AY14" s="76"/>
      <c r="AZ14" s="76"/>
      <c r="BA14" s="76"/>
      <c r="BB14" s="76"/>
      <c r="BC14" s="25"/>
      <c r="BD14" s="74"/>
      <c r="BE14" s="25"/>
      <c r="BF14" s="25"/>
      <c r="BG14" s="25"/>
      <c r="BH14" s="25"/>
      <c r="BI14" s="74"/>
      <c r="BJ14" s="25"/>
      <c r="BK14" s="25"/>
      <c r="BL14" s="25"/>
      <c r="BM14" s="25">
        <v>131180</v>
      </c>
      <c r="BN14" s="74">
        <v>106770</v>
      </c>
      <c r="BO14" s="25">
        <v>131180</v>
      </c>
      <c r="BP14" s="76">
        <f>BO14/BN14*100</f>
        <v>122.86222721738315</v>
      </c>
      <c r="BQ14" s="76">
        <f>BO14/BM14*100</f>
        <v>100</v>
      </c>
      <c r="BR14" s="25">
        <v>176930</v>
      </c>
      <c r="BS14" s="74">
        <v>86560</v>
      </c>
      <c r="BT14" s="25">
        <v>177188.98</v>
      </c>
      <c r="BU14" s="76">
        <f>BT14/BS14*100</f>
        <v>204.70076247689465</v>
      </c>
      <c r="BV14" s="76">
        <f>BT14/BR14*100</f>
        <v>100.14637427231108</v>
      </c>
      <c r="BW14" s="25"/>
      <c r="BX14" s="74">
        <v>4926.12</v>
      </c>
      <c r="BY14" s="25">
        <v>0</v>
      </c>
      <c r="BZ14" s="25">
        <f>BY14/BX14*100</f>
        <v>0</v>
      </c>
      <c r="CA14" s="76">
        <v>0</v>
      </c>
      <c r="CB14" s="25"/>
      <c r="CC14" s="25"/>
      <c r="CD14" s="25"/>
      <c r="CE14" s="25"/>
      <c r="CF14" s="25"/>
      <c r="CG14" s="33"/>
      <c r="CH14" s="25"/>
      <c r="CI14" s="25"/>
      <c r="CJ14" s="76"/>
      <c r="CK14" s="25"/>
    </row>
    <row r="15" spans="1:89" s="89" customFormat="1" ht="24.75" customHeight="1">
      <c r="A15" s="84" t="s">
        <v>82</v>
      </c>
      <c r="B15" s="18">
        <f t="shared" si="0"/>
        <v>1896480</v>
      </c>
      <c r="C15" s="18">
        <f t="shared" si="1"/>
        <v>1998616.3900000001</v>
      </c>
      <c r="D15" s="72">
        <f t="shared" si="2"/>
        <v>105.3855769636379</v>
      </c>
      <c r="E15" s="73">
        <v>112600</v>
      </c>
      <c r="F15" s="74">
        <v>113939.78</v>
      </c>
      <c r="G15" s="25">
        <v>113382.09</v>
      </c>
      <c r="H15" s="75">
        <f t="shared" si="3"/>
        <v>99.51053969035222</v>
      </c>
      <c r="I15" s="76">
        <f t="shared" si="4"/>
        <v>100.69457371225576</v>
      </c>
      <c r="J15" s="77">
        <v>343700</v>
      </c>
      <c r="K15" s="78">
        <v>333082.41</v>
      </c>
      <c r="L15" s="79">
        <v>365773.92</v>
      </c>
      <c r="M15" s="80">
        <f t="shared" si="5"/>
        <v>109.81484131809903</v>
      </c>
      <c r="N15" s="76">
        <f t="shared" si="6"/>
        <v>106.42243817282512</v>
      </c>
      <c r="O15" s="77">
        <v>167330</v>
      </c>
      <c r="P15" s="85">
        <v>66624.7</v>
      </c>
      <c r="Q15" s="23">
        <v>167346.55</v>
      </c>
      <c r="R15" s="80">
        <f t="shared" si="7"/>
        <v>251.17794151418317</v>
      </c>
      <c r="S15" s="76">
        <f t="shared" si="8"/>
        <v>100.00989063527162</v>
      </c>
      <c r="T15" s="77">
        <v>266950</v>
      </c>
      <c r="U15" s="74">
        <v>112763.99</v>
      </c>
      <c r="V15" s="25">
        <v>341193.49</v>
      </c>
      <c r="W15" s="76">
        <f t="shared" si="9"/>
        <v>302.5730909308902</v>
      </c>
      <c r="X15" s="76">
        <f t="shared" si="10"/>
        <v>127.81175875632141</v>
      </c>
      <c r="Y15" s="77">
        <v>869000</v>
      </c>
      <c r="Z15" s="74">
        <v>886118.72</v>
      </c>
      <c r="AA15" s="25">
        <v>873457.67</v>
      </c>
      <c r="AB15" s="76">
        <f t="shared" si="11"/>
        <v>98.57117904020808</v>
      </c>
      <c r="AC15" s="76">
        <f t="shared" si="12"/>
        <v>100.51296547756041</v>
      </c>
      <c r="AD15" s="77">
        <v>12100</v>
      </c>
      <c r="AE15" s="81">
        <v>15070</v>
      </c>
      <c r="AF15" s="77">
        <v>12100</v>
      </c>
      <c r="AG15" s="76">
        <f t="shared" si="13"/>
        <v>80.2919708029197</v>
      </c>
      <c r="AH15" s="76">
        <f t="shared" si="14"/>
        <v>100</v>
      </c>
      <c r="AI15" s="25">
        <v>79000</v>
      </c>
      <c r="AJ15" s="74">
        <v>66734.33</v>
      </c>
      <c r="AK15" s="25">
        <v>79426.49</v>
      </c>
      <c r="AL15" s="76">
        <f t="shared" si="15"/>
        <v>119.01893673016572</v>
      </c>
      <c r="AM15" s="76">
        <f t="shared" si="16"/>
        <v>100.53986075949368</v>
      </c>
      <c r="AN15" s="77">
        <v>45800</v>
      </c>
      <c r="AO15" s="74">
        <v>22322.96</v>
      </c>
      <c r="AP15" s="25">
        <v>45936.18</v>
      </c>
      <c r="AQ15" s="76">
        <f>AP15/AO15*100</f>
        <v>205.77996824793848</v>
      </c>
      <c r="AR15" s="76">
        <f>AP15/AN15*100</f>
        <v>100.2973362445415</v>
      </c>
      <c r="AS15" s="76"/>
      <c r="AT15" s="124"/>
      <c r="AU15" s="76"/>
      <c r="AV15" s="76"/>
      <c r="AW15" s="76"/>
      <c r="AX15" s="76"/>
      <c r="AY15" s="76"/>
      <c r="AZ15" s="76"/>
      <c r="BA15" s="76"/>
      <c r="BB15" s="76"/>
      <c r="BC15" s="25"/>
      <c r="BD15" s="74"/>
      <c r="BE15" s="25"/>
      <c r="BF15" s="25"/>
      <c r="BG15" s="25"/>
      <c r="BH15" s="25"/>
      <c r="BI15" s="74"/>
      <c r="BJ15" s="25"/>
      <c r="BK15" s="25"/>
      <c r="BL15" s="25"/>
      <c r="BM15" s="25"/>
      <c r="BN15" s="124"/>
      <c r="BO15" s="76"/>
      <c r="BP15" s="76"/>
      <c r="BQ15" s="76"/>
      <c r="BR15" s="25"/>
      <c r="BS15" s="74"/>
      <c r="BT15" s="25"/>
      <c r="BU15" s="25"/>
      <c r="BV15" s="25"/>
      <c r="BW15" s="25"/>
      <c r="BX15" s="74"/>
      <c r="BY15" s="25"/>
      <c r="BZ15" s="25"/>
      <c r="CA15" s="25"/>
      <c r="CB15" s="25"/>
      <c r="CC15" s="25"/>
      <c r="CD15" s="25"/>
      <c r="CE15" s="25"/>
      <c r="CF15" s="25"/>
      <c r="CG15" s="33"/>
      <c r="CH15" s="25"/>
      <c r="CI15" s="25"/>
      <c r="CJ15" s="76"/>
      <c r="CK15" s="76"/>
    </row>
    <row r="16" spans="1:89" s="89" customFormat="1" ht="25.5" customHeight="1">
      <c r="A16" s="84" t="s">
        <v>83</v>
      </c>
      <c r="B16" s="18">
        <f t="shared" si="0"/>
        <v>1104800</v>
      </c>
      <c r="C16" s="18">
        <f t="shared" si="1"/>
        <v>1228524.24</v>
      </c>
      <c r="D16" s="72">
        <f t="shared" si="2"/>
        <v>111.19879073135408</v>
      </c>
      <c r="E16" s="73">
        <v>61000</v>
      </c>
      <c r="F16" s="74">
        <v>51989.58</v>
      </c>
      <c r="G16" s="25">
        <v>61085.54</v>
      </c>
      <c r="H16" s="75">
        <f t="shared" si="3"/>
        <v>117.49573664568938</v>
      </c>
      <c r="I16" s="76">
        <f t="shared" si="4"/>
        <v>100.14022950819673</v>
      </c>
      <c r="J16" s="77">
        <v>187900</v>
      </c>
      <c r="K16" s="78">
        <v>183195.32</v>
      </c>
      <c r="L16" s="79">
        <v>199926.13</v>
      </c>
      <c r="M16" s="80">
        <f t="shared" si="5"/>
        <v>109.13277151403213</v>
      </c>
      <c r="N16" s="76">
        <f t="shared" si="6"/>
        <v>106.40028206492815</v>
      </c>
      <c r="O16" s="77">
        <v>21700</v>
      </c>
      <c r="P16" s="85">
        <v>27325.4</v>
      </c>
      <c r="Q16" s="23">
        <v>21723.62</v>
      </c>
      <c r="R16" s="80">
        <f t="shared" si="7"/>
        <v>79.4997328492904</v>
      </c>
      <c r="S16" s="76">
        <f t="shared" si="8"/>
        <v>100.10884792626729</v>
      </c>
      <c r="T16" s="77">
        <v>130000</v>
      </c>
      <c r="U16" s="74">
        <v>85261.28</v>
      </c>
      <c r="V16" s="25">
        <v>204013.41</v>
      </c>
      <c r="W16" s="76">
        <f t="shared" si="9"/>
        <v>239.28025711084797</v>
      </c>
      <c r="X16" s="76">
        <f t="shared" si="10"/>
        <v>156.93339230769232</v>
      </c>
      <c r="Y16" s="77">
        <v>489800</v>
      </c>
      <c r="Z16" s="86">
        <v>518528.94</v>
      </c>
      <c r="AA16" s="87">
        <v>498139.74</v>
      </c>
      <c r="AB16" s="76">
        <f t="shared" si="11"/>
        <v>96.06787617292875</v>
      </c>
      <c r="AC16" s="76">
        <f t="shared" si="12"/>
        <v>101.70268272764393</v>
      </c>
      <c r="AD16" s="77">
        <v>5000</v>
      </c>
      <c r="AE16" s="81">
        <v>5500</v>
      </c>
      <c r="AF16" s="77">
        <v>5300</v>
      </c>
      <c r="AG16" s="76">
        <f t="shared" si="13"/>
        <v>96.36363636363636</v>
      </c>
      <c r="AH16" s="76">
        <f t="shared" si="14"/>
        <v>106</v>
      </c>
      <c r="AI16" s="25">
        <v>61100</v>
      </c>
      <c r="AJ16" s="74">
        <v>57912.81</v>
      </c>
      <c r="AK16" s="25">
        <v>69950.91</v>
      </c>
      <c r="AL16" s="76">
        <f t="shared" si="15"/>
        <v>120.78659281081336</v>
      </c>
      <c r="AM16" s="76">
        <f t="shared" si="16"/>
        <v>114.48594108019641</v>
      </c>
      <c r="AN16" s="77">
        <v>33300</v>
      </c>
      <c r="AO16" s="74">
        <v>38900.16</v>
      </c>
      <c r="AP16" s="25">
        <v>38900.16</v>
      </c>
      <c r="AQ16" s="76">
        <f>AP16/AO16*100</f>
        <v>100</v>
      </c>
      <c r="AR16" s="76">
        <f>AP16/AN16*100</f>
        <v>116.8172972972973</v>
      </c>
      <c r="AS16" s="76"/>
      <c r="AT16" s="124"/>
      <c r="AU16" s="76"/>
      <c r="AV16" s="76"/>
      <c r="AW16" s="76"/>
      <c r="AX16" s="76"/>
      <c r="AY16" s="76"/>
      <c r="AZ16" s="76"/>
      <c r="BA16" s="76"/>
      <c r="BB16" s="76"/>
      <c r="BC16" s="25">
        <v>115000</v>
      </c>
      <c r="BD16" s="74">
        <v>86378.81</v>
      </c>
      <c r="BE16" s="25">
        <v>129484.73</v>
      </c>
      <c r="BF16" s="76">
        <f>BE16/BD16*100</f>
        <v>149.90335013876668</v>
      </c>
      <c r="BG16" s="76"/>
      <c r="BH16" s="25"/>
      <c r="BI16" s="74"/>
      <c r="BJ16" s="25"/>
      <c r="BK16" s="76"/>
      <c r="BL16" s="25"/>
      <c r="BM16" s="77"/>
      <c r="BN16" s="74"/>
      <c r="BO16" s="25"/>
      <c r="BP16" s="76"/>
      <c r="BQ16" s="76"/>
      <c r="BR16" s="25"/>
      <c r="BS16" s="74"/>
      <c r="BT16" s="25"/>
      <c r="BU16" s="25"/>
      <c r="BV16" s="25"/>
      <c r="BW16" s="25"/>
      <c r="BX16" s="74"/>
      <c r="BY16" s="25"/>
      <c r="BZ16" s="25"/>
      <c r="CA16" s="25"/>
      <c r="CB16" s="25"/>
      <c r="CC16" s="25"/>
      <c r="CD16" s="25"/>
      <c r="CE16" s="25"/>
      <c r="CF16" s="25"/>
      <c r="CG16" s="33"/>
      <c r="CH16" s="25"/>
      <c r="CI16" s="25"/>
      <c r="CJ16" s="76"/>
      <c r="CK16" s="25"/>
    </row>
    <row r="17" spans="1:89" s="89" customFormat="1" ht="24.75" customHeight="1">
      <c r="A17" s="84" t="s">
        <v>84</v>
      </c>
      <c r="B17" s="18">
        <f>E17+O17+T17+Y17+AD17+AI17+AN17+BC17+BM17+CG17+J17+AS17+BR17+BW17+CB17+BH17+AX17</f>
        <v>5624670</v>
      </c>
      <c r="C17" s="18">
        <f>G17+L17+Q17+V17+AA17+AK17+AP17+BE17+BO17+BT17+BY17+CD17+CI17+AF17+BJ17+AU17+AZ17</f>
        <v>5808065.829999998</v>
      </c>
      <c r="D17" s="72">
        <f t="shared" si="2"/>
        <v>103.26056159739146</v>
      </c>
      <c r="E17" s="73">
        <v>1322300</v>
      </c>
      <c r="F17" s="74">
        <v>1184898.2</v>
      </c>
      <c r="G17" s="25">
        <v>1329111.48</v>
      </c>
      <c r="H17" s="75">
        <f t="shared" si="3"/>
        <v>112.17094261768648</v>
      </c>
      <c r="I17" s="76">
        <f t="shared" si="4"/>
        <v>100.51512364818875</v>
      </c>
      <c r="J17" s="77">
        <v>495300</v>
      </c>
      <c r="K17" s="78">
        <v>482969.49</v>
      </c>
      <c r="L17" s="79">
        <v>527077.98</v>
      </c>
      <c r="M17" s="80">
        <f t="shared" si="5"/>
        <v>109.13276944264119</v>
      </c>
      <c r="N17" s="76">
        <f t="shared" si="6"/>
        <v>106.41590551181102</v>
      </c>
      <c r="O17" s="77">
        <v>195570</v>
      </c>
      <c r="P17" s="85">
        <v>224362.56</v>
      </c>
      <c r="Q17" s="23">
        <v>195582.43</v>
      </c>
      <c r="R17" s="80">
        <f t="shared" si="7"/>
        <v>87.17248991988681</v>
      </c>
      <c r="S17" s="76">
        <f t="shared" si="8"/>
        <v>100.00635578053894</v>
      </c>
      <c r="T17" s="77">
        <v>1160000</v>
      </c>
      <c r="U17" s="74">
        <v>512599.47</v>
      </c>
      <c r="V17" s="25">
        <v>1216703.24</v>
      </c>
      <c r="W17" s="76">
        <f t="shared" si="9"/>
        <v>237.35944167090145</v>
      </c>
      <c r="X17" s="76">
        <f t="shared" si="10"/>
        <v>104.88821034482758</v>
      </c>
      <c r="Y17" s="77">
        <v>1945200</v>
      </c>
      <c r="Z17" s="74">
        <v>1903952.08</v>
      </c>
      <c r="AA17" s="25">
        <v>2031234.21</v>
      </c>
      <c r="AB17" s="76">
        <f t="shared" si="11"/>
        <v>106.68515407173483</v>
      </c>
      <c r="AC17" s="76">
        <f t="shared" si="12"/>
        <v>104.4228979025293</v>
      </c>
      <c r="AD17" s="77"/>
      <c r="AE17" s="81"/>
      <c r="AF17" s="77"/>
      <c r="AG17" s="76"/>
      <c r="AH17" s="76"/>
      <c r="AI17" s="25">
        <v>78000</v>
      </c>
      <c r="AJ17" s="74">
        <v>94526</v>
      </c>
      <c r="AK17" s="25">
        <v>78575.92</v>
      </c>
      <c r="AL17" s="76">
        <f t="shared" si="15"/>
        <v>83.12625097856674</v>
      </c>
      <c r="AM17" s="76">
        <f t="shared" si="16"/>
        <v>100.73835897435896</v>
      </c>
      <c r="AN17" s="77">
        <v>56800</v>
      </c>
      <c r="AO17" s="74">
        <v>16420.75</v>
      </c>
      <c r="AP17" s="25">
        <v>57200.06</v>
      </c>
      <c r="AQ17" s="76">
        <f>AP17/AO17*100</f>
        <v>348.3401184476958</v>
      </c>
      <c r="AR17" s="76">
        <f>AP17/AN17*100</f>
        <v>100.70433098591549</v>
      </c>
      <c r="AS17" s="77">
        <v>256500</v>
      </c>
      <c r="AT17" s="74">
        <v>417523.39</v>
      </c>
      <c r="AU17" s="25">
        <v>256925.02</v>
      </c>
      <c r="AV17" s="76">
        <f>AU17/AT17*100</f>
        <v>61.535479485352894</v>
      </c>
      <c r="AW17" s="76">
        <f>AU17/AS17*100</f>
        <v>100.16569980506821</v>
      </c>
      <c r="AX17" s="76">
        <v>16000</v>
      </c>
      <c r="AY17" s="25">
        <v>12316.17</v>
      </c>
      <c r="AZ17" s="25">
        <v>16359.14</v>
      </c>
      <c r="BA17" s="76">
        <f>AZ17/AY17*100</f>
        <v>132.82651993273882</v>
      </c>
      <c r="BB17" s="76"/>
      <c r="BC17" s="25"/>
      <c r="BD17" s="82"/>
      <c r="BE17" s="33"/>
      <c r="BF17" s="76"/>
      <c r="BG17" s="25"/>
      <c r="BH17" s="25"/>
      <c r="BI17" s="74"/>
      <c r="BJ17" s="25"/>
      <c r="BK17" s="25"/>
      <c r="BL17" s="25"/>
      <c r="BM17" s="77"/>
      <c r="BN17" s="124"/>
      <c r="BO17" s="76"/>
      <c r="BP17" s="76"/>
      <c r="BQ17" s="76"/>
      <c r="BR17" s="25"/>
      <c r="BS17" s="74"/>
      <c r="BT17" s="25"/>
      <c r="BU17" s="25"/>
      <c r="BV17" s="25"/>
      <c r="BW17" s="25">
        <v>14000</v>
      </c>
      <c r="BX17" s="74">
        <v>317663.9</v>
      </c>
      <c r="BY17" s="25">
        <v>14199.26</v>
      </c>
      <c r="BZ17" s="25">
        <f>BY17/BX17</f>
        <v>0.04469900419909218</v>
      </c>
      <c r="CA17" s="76">
        <f>BY17/BW17*100</f>
        <v>101.42328571428571</v>
      </c>
      <c r="CB17" s="25">
        <v>85000</v>
      </c>
      <c r="CC17" s="25">
        <v>68446.6</v>
      </c>
      <c r="CD17" s="25">
        <v>85097.09</v>
      </c>
      <c r="CE17" s="76">
        <f>CD17/CC17*100</f>
        <v>124.32624849152477</v>
      </c>
      <c r="CF17" s="76">
        <f>CD17/CB17*100</f>
        <v>100.11422352941175</v>
      </c>
      <c r="CG17" s="33"/>
      <c r="CH17" s="25"/>
      <c r="CI17" s="25"/>
      <c r="CJ17" s="76"/>
      <c r="CK17" s="25"/>
    </row>
    <row r="18" spans="1:89" s="89" customFormat="1" ht="21.75" customHeight="1">
      <c r="A18" s="84" t="s">
        <v>85</v>
      </c>
      <c r="B18" s="18">
        <f>E18+O18+T18+Y18+AD18+AI18+AN18+BC18+BM18+CG18+J18+AS18+BR18+BW18+CB18+BH18</f>
        <v>2874550</v>
      </c>
      <c r="C18" s="18">
        <f>G18+L18+Q18+V18+AA18+AK18+AP18+BE18+BO18+BT18+BY18+CD18+CI18+AF18+BJ18</f>
        <v>3065894.7399999998</v>
      </c>
      <c r="D18" s="72">
        <f t="shared" si="2"/>
        <v>106.65651110608616</v>
      </c>
      <c r="E18" s="73">
        <v>228500</v>
      </c>
      <c r="F18" s="74">
        <v>213017.6</v>
      </c>
      <c r="G18" s="25">
        <v>228815.85</v>
      </c>
      <c r="H18" s="75">
        <f t="shared" si="3"/>
        <v>107.41640596833312</v>
      </c>
      <c r="I18" s="76">
        <f t="shared" si="4"/>
        <v>100.13822757111596</v>
      </c>
      <c r="J18" s="77">
        <v>561500</v>
      </c>
      <c r="K18" s="78">
        <v>545422.34</v>
      </c>
      <c r="L18" s="79">
        <v>597506.44</v>
      </c>
      <c r="M18" s="80">
        <f t="shared" si="5"/>
        <v>109.54931549008424</v>
      </c>
      <c r="N18" s="76">
        <f t="shared" si="6"/>
        <v>106.41254496883347</v>
      </c>
      <c r="O18" s="77">
        <v>315650</v>
      </c>
      <c r="P18" s="85">
        <v>238783.65</v>
      </c>
      <c r="Q18" s="23">
        <v>315655.34</v>
      </c>
      <c r="R18" s="80">
        <f t="shared" si="7"/>
        <v>132.19302912908822</v>
      </c>
      <c r="S18" s="76">
        <f t="shared" si="8"/>
        <v>100.00169174718836</v>
      </c>
      <c r="T18" s="77">
        <v>220000</v>
      </c>
      <c r="U18" s="74">
        <v>118831.77</v>
      </c>
      <c r="V18" s="25">
        <v>315027.07</v>
      </c>
      <c r="W18" s="76">
        <f t="shared" si="9"/>
        <v>265.10340626921567</v>
      </c>
      <c r="X18" s="76">
        <f t="shared" si="10"/>
        <v>143.1941227272727</v>
      </c>
      <c r="Y18" s="77">
        <v>1353500</v>
      </c>
      <c r="Z18" s="74">
        <v>1185207.29</v>
      </c>
      <c r="AA18" s="25">
        <v>1385462.18</v>
      </c>
      <c r="AB18" s="76">
        <f t="shared" si="11"/>
        <v>116.89619121394368</v>
      </c>
      <c r="AC18" s="76">
        <f t="shared" si="12"/>
        <v>102.36144661987439</v>
      </c>
      <c r="AD18" s="77">
        <v>12400</v>
      </c>
      <c r="AE18" s="81">
        <v>14080</v>
      </c>
      <c r="AF18" s="77">
        <v>12400</v>
      </c>
      <c r="AG18" s="76">
        <f>AF18/AE18*100</f>
        <v>88.06818181818183</v>
      </c>
      <c r="AH18" s="76">
        <f>AF18/AD18*100</f>
        <v>100</v>
      </c>
      <c r="AI18" s="25">
        <v>153000</v>
      </c>
      <c r="AJ18" s="74">
        <v>142003.47</v>
      </c>
      <c r="AK18" s="25">
        <v>179027.86</v>
      </c>
      <c r="AL18" s="76">
        <f t="shared" si="15"/>
        <v>126.072876951528</v>
      </c>
      <c r="AM18" s="76">
        <f t="shared" si="16"/>
        <v>117.01167320261436</v>
      </c>
      <c r="AN18" s="77"/>
      <c r="AO18" s="74"/>
      <c r="AP18" s="25"/>
      <c r="AQ18" s="76"/>
      <c r="AR18" s="76"/>
      <c r="AS18" s="77"/>
      <c r="AT18" s="124"/>
      <c r="AU18" s="76"/>
      <c r="AV18" s="76"/>
      <c r="AW18" s="76"/>
      <c r="AX18" s="76"/>
      <c r="AY18" s="76"/>
      <c r="AZ18" s="76"/>
      <c r="BA18" s="76"/>
      <c r="BB18" s="76"/>
      <c r="BC18" s="25"/>
      <c r="BD18" s="74"/>
      <c r="BE18" s="25"/>
      <c r="BF18" s="76"/>
      <c r="BG18" s="25"/>
      <c r="BH18" s="25"/>
      <c r="BI18" s="74"/>
      <c r="BJ18" s="25"/>
      <c r="BK18" s="25"/>
      <c r="BL18" s="25"/>
      <c r="BM18" s="77"/>
      <c r="BN18" s="74"/>
      <c r="BO18" s="25"/>
      <c r="BP18" s="76"/>
      <c r="BQ18" s="76"/>
      <c r="BR18" s="25"/>
      <c r="BS18" s="74"/>
      <c r="BT18" s="25"/>
      <c r="BU18" s="25"/>
      <c r="BV18" s="25"/>
      <c r="BW18" s="25">
        <v>30000</v>
      </c>
      <c r="BX18" s="74"/>
      <c r="BY18" s="25">
        <v>30000</v>
      </c>
      <c r="BZ18" s="25"/>
      <c r="CA18" s="76">
        <f>BY18/BW18*100</f>
        <v>100</v>
      </c>
      <c r="CB18" s="25"/>
      <c r="CC18" s="25"/>
      <c r="CD18" s="25"/>
      <c r="CE18" s="25"/>
      <c r="CF18" s="25"/>
      <c r="CG18" s="33"/>
      <c r="CH18" s="25">
        <v>2000</v>
      </c>
      <c r="CI18" s="25">
        <v>2000</v>
      </c>
      <c r="CJ18" s="76"/>
      <c r="CK18" s="25"/>
    </row>
    <row r="19" spans="1:89" s="116" customFormat="1" ht="24.75" customHeight="1">
      <c r="A19" s="102" t="s">
        <v>86</v>
      </c>
      <c r="B19" s="28">
        <f>SUM(B10:B18)</f>
        <v>19662173</v>
      </c>
      <c r="C19" s="28">
        <f>SUM(C10:C18)</f>
        <v>20515436.099999998</v>
      </c>
      <c r="D19" s="103">
        <f t="shared" si="2"/>
        <v>104.33961749802525</v>
      </c>
      <c r="E19" s="104">
        <f>SUM(E10:E18)</f>
        <v>2093400</v>
      </c>
      <c r="F19" s="105">
        <f>SUM(F10:F18)</f>
        <v>1918969.12</v>
      </c>
      <c r="G19" s="106">
        <f>SUM(G10:G18)</f>
        <v>2106220.93</v>
      </c>
      <c r="H19" s="107">
        <f t="shared" si="3"/>
        <v>109.7579376368495</v>
      </c>
      <c r="I19" s="108">
        <f t="shared" si="4"/>
        <v>100.61244530428968</v>
      </c>
      <c r="J19" s="104">
        <f>SUM(J10:J18)</f>
        <v>3778100</v>
      </c>
      <c r="K19" s="109">
        <f>SUM(K10:K18)</f>
        <v>3628516.34</v>
      </c>
      <c r="L19" s="110">
        <f>SUM(L10:L18)</f>
        <v>3978075.4499999997</v>
      </c>
      <c r="M19" s="111">
        <f t="shared" si="5"/>
        <v>109.63366503676816</v>
      </c>
      <c r="N19" s="112">
        <f t="shared" si="6"/>
        <v>105.29301633096</v>
      </c>
      <c r="O19" s="104">
        <f>SUM(O10:O18)</f>
        <v>849300</v>
      </c>
      <c r="P19" s="113">
        <f>P18+P17+P16+P15+P14+P12+P11+P13+P10</f>
        <v>766176.26</v>
      </c>
      <c r="Q19" s="27">
        <f>Q18+Q17+Q16+Q15+Q14+Q12+Q11+Q13+Q10</f>
        <v>849495.41</v>
      </c>
      <c r="R19" s="111">
        <f t="shared" si="7"/>
        <v>110.87467131910351</v>
      </c>
      <c r="S19" s="112">
        <f t="shared" si="8"/>
        <v>100.02300835982574</v>
      </c>
      <c r="T19" s="104">
        <f>SUM(T10:T18)</f>
        <v>2745863</v>
      </c>
      <c r="U19" s="105">
        <f>SUM(U10:U18)</f>
        <v>1276052</v>
      </c>
      <c r="V19" s="106">
        <f>SUM(V10:V18)</f>
        <v>3147060.21</v>
      </c>
      <c r="W19" s="108">
        <f t="shared" si="9"/>
        <v>246.62476215702807</v>
      </c>
      <c r="X19" s="108">
        <f t="shared" si="10"/>
        <v>114.61096966600299</v>
      </c>
      <c r="Y19" s="104">
        <f>SUM(Y10:Y18)</f>
        <v>8143600</v>
      </c>
      <c r="Z19" s="105">
        <f>SUM(Z10:Z18)</f>
        <v>8014816.32</v>
      </c>
      <c r="AA19" s="106">
        <f>SUM(AA10:AA18)</f>
        <v>8318876.399999999</v>
      </c>
      <c r="AB19" s="108">
        <f t="shared" si="11"/>
        <v>103.79372486979214</v>
      </c>
      <c r="AC19" s="108">
        <f t="shared" si="12"/>
        <v>102.15232084090573</v>
      </c>
      <c r="AD19" s="104">
        <f>SUM(AD10:AD18)</f>
        <v>86000</v>
      </c>
      <c r="AE19" s="114">
        <f>SUM(AE10:AE18)</f>
        <v>129880</v>
      </c>
      <c r="AF19" s="104">
        <f>SUM(AF10:AF18)</f>
        <v>86870</v>
      </c>
      <c r="AG19" s="112">
        <f>AF19/AE19*100</f>
        <v>66.8848167539267</v>
      </c>
      <c r="AH19" s="108">
        <f>AF19/AD19*100</f>
        <v>101.01162790697676</v>
      </c>
      <c r="AI19" s="106">
        <f>SUM(AI10:AI18)</f>
        <v>867100</v>
      </c>
      <c r="AJ19" s="105">
        <f>SUM(AJ10:AJ18)</f>
        <v>659465.84</v>
      </c>
      <c r="AK19" s="106">
        <f>SUM(AK10:AK18)</f>
        <v>906464.04</v>
      </c>
      <c r="AL19" s="108">
        <f t="shared" si="15"/>
        <v>137.45428269643202</v>
      </c>
      <c r="AM19" s="112">
        <f t="shared" si="16"/>
        <v>104.53973474801062</v>
      </c>
      <c r="AN19" s="104">
        <f>SUM(AN10:AN18)</f>
        <v>270900</v>
      </c>
      <c r="AO19" s="105">
        <f>SUM(AO10:AO18)</f>
        <v>326509.07000000007</v>
      </c>
      <c r="AP19" s="106">
        <f>SUM(AP10:AP18)</f>
        <v>277502.73</v>
      </c>
      <c r="AQ19" s="108">
        <f>AP19/AO19*100</f>
        <v>84.99081817237112</v>
      </c>
      <c r="AR19" s="112">
        <f>AP19/AN19*100</f>
        <v>102.43733111849392</v>
      </c>
      <c r="AS19" s="104">
        <f>SUM(AS10:AS18)</f>
        <v>256500</v>
      </c>
      <c r="AT19" s="105">
        <f>SUM(AT10:AT18)</f>
        <v>417523.39</v>
      </c>
      <c r="AU19" s="106">
        <f>SUM(AU10:AU18)</f>
        <v>256925.02</v>
      </c>
      <c r="AV19" s="108">
        <f>AU19/AT19*100</f>
        <v>61.535479485352894</v>
      </c>
      <c r="AW19" s="108">
        <f>AU19/AS19*100</f>
        <v>100.16569980506821</v>
      </c>
      <c r="AX19" s="107">
        <f>SUM(AX10:AX18)</f>
        <v>16000</v>
      </c>
      <c r="AY19" s="115">
        <f>AY17</f>
        <v>12316.17</v>
      </c>
      <c r="AZ19" s="107">
        <f>AZ17</f>
        <v>16359.14</v>
      </c>
      <c r="BA19" s="107">
        <f>AZ19/AY19*100</f>
        <v>132.82651993273882</v>
      </c>
      <c r="BB19" s="107"/>
      <c r="BC19" s="106">
        <f>SUM(BC10:BC18)</f>
        <v>115000</v>
      </c>
      <c r="BD19" s="105">
        <f>SUM(BD10:BD18)</f>
        <v>91253.66</v>
      </c>
      <c r="BE19" s="106">
        <f>SUM(BE10:BE18)</f>
        <v>129484.73</v>
      </c>
      <c r="BF19" s="112">
        <f>BE19/BD19*100</f>
        <v>141.89538260711953</v>
      </c>
      <c r="BG19" s="108">
        <v>0</v>
      </c>
      <c r="BH19" s="106">
        <f>SUM(BH10:BH18)</f>
        <v>0</v>
      </c>
      <c r="BI19" s="105">
        <f>SUM(BI10:BI18)</f>
        <v>120000</v>
      </c>
      <c r="BJ19" s="106">
        <f>SUM(BJ10:BJ18)</f>
        <v>0</v>
      </c>
      <c r="BK19" s="112">
        <f>SUM(BK10:BK18)</f>
        <v>0</v>
      </c>
      <c r="BL19" s="33"/>
      <c r="BM19" s="106">
        <f>SUM(BM10:BM18)</f>
        <v>134480</v>
      </c>
      <c r="BN19" s="105">
        <f>SUM(BN10:BN18)</f>
        <v>106770</v>
      </c>
      <c r="BO19" s="106">
        <f>SUM(BO10:BO18)</f>
        <v>134516.71</v>
      </c>
      <c r="BP19" s="108">
        <f>BO19/BN19*100</f>
        <v>125.98736536480284</v>
      </c>
      <c r="BQ19" s="108">
        <f>BO19/BM19*100</f>
        <v>100.02729773944081</v>
      </c>
      <c r="BR19" s="115">
        <f>SUM(BR10:BR18)</f>
        <v>176930</v>
      </c>
      <c r="BS19" s="125">
        <f>SUM(BS10:BS18)</f>
        <v>86560</v>
      </c>
      <c r="BT19" s="115">
        <f>SUM(BT10:BT18)</f>
        <v>177188.98</v>
      </c>
      <c r="BU19" s="107">
        <f>BT19/BS19*100</f>
        <v>204.70076247689465</v>
      </c>
      <c r="BV19" s="108">
        <f>BT19/BR19*100</f>
        <v>100.14637427231108</v>
      </c>
      <c r="BW19" s="106">
        <f>SUM(BW10:BW18)</f>
        <v>44000</v>
      </c>
      <c r="BX19" s="105">
        <f>BX10+BX12+BX14+BX17</f>
        <v>322590.02</v>
      </c>
      <c r="BY19" s="106">
        <f>SUM(BY10:BY18)</f>
        <v>44199.26</v>
      </c>
      <c r="BZ19" s="106">
        <f>BY19/BX19*100</f>
        <v>13.701372410714999</v>
      </c>
      <c r="CA19" s="108">
        <v>0</v>
      </c>
      <c r="CB19" s="106">
        <f>SUM(CB10:CB18)</f>
        <v>85000</v>
      </c>
      <c r="CC19" s="115">
        <f>CC17</f>
        <v>68446.6</v>
      </c>
      <c r="CD19" s="115">
        <f>CD17</f>
        <v>85097.09</v>
      </c>
      <c r="CE19" s="108">
        <f>CD19/CC19*100</f>
        <v>124.32624849152477</v>
      </c>
      <c r="CF19" s="76">
        <f>CD19/CB19*100</f>
        <v>100.11422352941175</v>
      </c>
      <c r="CG19" s="106"/>
      <c r="CH19" s="106">
        <f>SUM(CH10:CH18)</f>
        <v>5900</v>
      </c>
      <c r="CI19" s="106">
        <f>SUM(CI10:CI18)</f>
        <v>1100</v>
      </c>
      <c r="CJ19" s="108"/>
      <c r="CK19" s="108"/>
    </row>
    <row r="20" ht="12.75">
      <c r="BY20" s="126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3937007874015748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I35" sqref="I35:I36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53.2812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8.8515625" style="0" customWidth="1"/>
    <col min="12" max="12" width="10.57421875" style="0" customWidth="1"/>
    <col min="13" max="16384" width="9.00390625" style="0" customWidth="1"/>
  </cols>
  <sheetData>
    <row r="1" spans="1:12" ht="27.75" customHeight="1">
      <c r="A1" s="147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117"/>
      <c r="B2" s="117"/>
      <c r="C2" s="117"/>
      <c r="D2" s="118"/>
      <c r="E2" s="119"/>
      <c r="F2" s="118"/>
      <c r="G2" s="118"/>
      <c r="H2" s="118"/>
      <c r="I2" s="120"/>
      <c r="J2" s="120"/>
      <c r="K2" s="118"/>
      <c r="L2" s="118"/>
    </row>
    <row r="3" spans="1:12" ht="14.25" customHeight="1">
      <c r="A3" s="148"/>
      <c r="B3" s="148"/>
      <c r="C3" s="148"/>
      <c r="D3" s="148"/>
      <c r="E3" s="148"/>
      <c r="F3" s="148"/>
      <c r="G3" s="149" t="s">
        <v>87</v>
      </c>
      <c r="H3" s="133" t="s">
        <v>88</v>
      </c>
      <c r="I3" s="150" t="s">
        <v>16</v>
      </c>
      <c r="J3" s="150"/>
      <c r="K3" s="150" t="s">
        <v>17</v>
      </c>
      <c r="L3" s="150"/>
    </row>
    <row r="4" spans="1:12" ht="41.25" customHeight="1">
      <c r="A4" s="148"/>
      <c r="B4" s="148"/>
      <c r="C4" s="148"/>
      <c r="D4" s="148"/>
      <c r="E4" s="148"/>
      <c r="F4" s="148"/>
      <c r="G4" s="149"/>
      <c r="H4" s="133"/>
      <c r="I4" s="13" t="s">
        <v>96</v>
      </c>
      <c r="J4" s="11" t="s">
        <v>97</v>
      </c>
      <c r="K4" s="11" t="s">
        <v>98</v>
      </c>
      <c r="L4" s="11" t="s">
        <v>99</v>
      </c>
    </row>
    <row r="5" spans="1:12" ht="18" customHeight="1">
      <c r="A5" s="151" t="s">
        <v>34</v>
      </c>
      <c r="B5" s="151"/>
      <c r="C5" s="151"/>
      <c r="D5" s="151"/>
      <c r="E5" s="151"/>
      <c r="F5" s="151"/>
      <c r="G5" s="121">
        <f>G6+G7+G8+G9+G11+G12+G13+G14+G10+G15+G16</f>
        <v>70317729.11000001</v>
      </c>
      <c r="H5" s="121">
        <f>SUM(H6:H16)</f>
        <v>74471263</v>
      </c>
      <c r="I5" s="121">
        <f>I6+I7+I8+I9+I10+I11+I12+I13+I14+I15+I16</f>
        <v>70317729.11000001</v>
      </c>
      <c r="J5" s="121">
        <f>J6+J7+J8+J9+J11+J12+J13+J14+J10+J15+J16</f>
        <v>75539861.96000002</v>
      </c>
      <c r="K5" s="122">
        <f aca="true" t="shared" si="0" ref="K5:K15">J5/I5*100</f>
        <v>107.42648108250322</v>
      </c>
      <c r="L5" s="122">
        <f aca="true" t="shared" si="1" ref="L5:L15">J5/H5*100</f>
        <v>101.4349145119239</v>
      </c>
    </row>
    <row r="6" spans="1:12" ht="15" customHeight="1">
      <c r="A6" s="152" t="s">
        <v>35</v>
      </c>
      <c r="B6" s="152"/>
      <c r="C6" s="152"/>
      <c r="D6" s="152"/>
      <c r="E6" s="152"/>
      <c r="F6" s="152"/>
      <c r="G6" s="25">
        <v>41257048.21</v>
      </c>
      <c r="H6" s="25">
        <f>Лист1!H25+Лист2!E19</f>
        <v>45008100</v>
      </c>
      <c r="I6" s="25">
        <f>Лист1!I25+Лист2!F19</f>
        <v>41257048.21</v>
      </c>
      <c r="J6" s="25">
        <f>Лист1!J25+Лист2!G19</f>
        <v>45283747.74</v>
      </c>
      <c r="K6" s="19">
        <f t="shared" si="0"/>
        <v>109.76002817628626</v>
      </c>
      <c r="L6" s="19">
        <f t="shared" si="1"/>
        <v>100.61244029408041</v>
      </c>
    </row>
    <row r="7" spans="1:12" ht="17.25" customHeight="1">
      <c r="A7" s="153" t="s">
        <v>36</v>
      </c>
      <c r="B7" s="153"/>
      <c r="C7" s="153"/>
      <c r="D7" s="153"/>
      <c r="E7" s="153"/>
      <c r="F7" s="153"/>
      <c r="G7" s="25">
        <v>6330647.39</v>
      </c>
      <c r="H7" s="25">
        <f>Лист1!H26+Лист2!J19</f>
        <v>6758000</v>
      </c>
      <c r="I7" s="25">
        <f>Лист1!I26+Лист2!K19</f>
        <v>6330647.39</v>
      </c>
      <c r="J7" s="25">
        <f>Лист1!J26+Лист2!L19</f>
        <v>6958792.13</v>
      </c>
      <c r="K7" s="19">
        <f t="shared" si="0"/>
        <v>109.92228284570436</v>
      </c>
      <c r="L7" s="19">
        <f t="shared" si="1"/>
        <v>102.97117682746375</v>
      </c>
    </row>
    <row r="8" spans="1:12" ht="15.75" customHeight="1">
      <c r="A8" s="152" t="s">
        <v>37</v>
      </c>
      <c r="B8" s="152"/>
      <c r="C8" s="152"/>
      <c r="D8" s="152"/>
      <c r="E8" s="152"/>
      <c r="F8" s="152"/>
      <c r="G8" s="25">
        <v>6842061.14</v>
      </c>
      <c r="H8" s="25">
        <f>Лист1!H27</f>
        <v>5051100</v>
      </c>
      <c r="I8" s="25">
        <f>Лист1!I27</f>
        <v>6842061.14</v>
      </c>
      <c r="J8" s="25">
        <f>Лист1!J27</f>
        <v>5051355.71</v>
      </c>
      <c r="K8" s="19">
        <f t="shared" si="0"/>
        <v>73.82798263039199</v>
      </c>
      <c r="L8" s="19">
        <f t="shared" si="1"/>
        <v>100.00506246164203</v>
      </c>
    </row>
    <row r="9" spans="1:12" ht="15.75" customHeight="1">
      <c r="A9" s="152" t="s">
        <v>38</v>
      </c>
      <c r="B9" s="152"/>
      <c r="C9" s="152"/>
      <c r="D9" s="152"/>
      <c r="E9" s="152"/>
      <c r="F9" s="152"/>
      <c r="G9" s="25">
        <v>2553920.86</v>
      </c>
      <c r="H9" s="25">
        <f>Лист1!H28+Лист2!O19</f>
        <v>2831000</v>
      </c>
      <c r="I9" s="25">
        <f>Лист1!I28+Лист2!P19</f>
        <v>2553920.8600000003</v>
      </c>
      <c r="J9" s="25">
        <f>Лист1!J28+Лист2!Q19</f>
        <v>2831651.2800000003</v>
      </c>
      <c r="K9" s="19">
        <f t="shared" si="0"/>
        <v>110.8746682150519</v>
      </c>
      <c r="L9" s="19">
        <f t="shared" si="1"/>
        <v>100.02300529848111</v>
      </c>
    </row>
    <row r="10" spans="1:12" ht="25.5" customHeight="1">
      <c r="A10" s="153" t="s">
        <v>39</v>
      </c>
      <c r="B10" s="153"/>
      <c r="C10" s="153"/>
      <c r="D10" s="153"/>
      <c r="E10" s="153"/>
      <c r="F10" s="153"/>
      <c r="G10" s="25">
        <v>199974.95</v>
      </c>
      <c r="H10" s="25">
        <f>Лист1!H29</f>
        <v>45000</v>
      </c>
      <c r="I10" s="25">
        <f>Лист1!I29</f>
        <v>199974.95</v>
      </c>
      <c r="J10" s="25">
        <f>Лист1!J29</f>
        <v>45594.63</v>
      </c>
      <c r="K10" s="19">
        <f t="shared" si="0"/>
        <v>22.80017072138285</v>
      </c>
      <c r="L10" s="19">
        <f t="shared" si="1"/>
        <v>101.32139999999998</v>
      </c>
    </row>
    <row r="11" spans="1:12" ht="14.25" customHeight="1">
      <c r="A11" s="152" t="s">
        <v>89</v>
      </c>
      <c r="B11" s="152"/>
      <c r="C11" s="152"/>
      <c r="D11" s="152"/>
      <c r="E11" s="152"/>
      <c r="F11" s="152"/>
      <c r="G11" s="123">
        <v>1276052</v>
      </c>
      <c r="H11" s="25">
        <f>Лист2!T19</f>
        <v>2745863</v>
      </c>
      <c r="I11" s="25">
        <f>Лист2!U19</f>
        <v>1276052</v>
      </c>
      <c r="J11" s="25">
        <f>Лист2!V19</f>
        <v>3147060.21</v>
      </c>
      <c r="K11" s="19">
        <f t="shared" si="0"/>
        <v>246.62476215702807</v>
      </c>
      <c r="L11" s="19">
        <f t="shared" si="1"/>
        <v>114.61096966600299</v>
      </c>
    </row>
    <row r="12" spans="1:12" ht="15.75" customHeight="1">
      <c r="A12" s="152" t="s">
        <v>90</v>
      </c>
      <c r="B12" s="152"/>
      <c r="C12" s="152"/>
      <c r="D12" s="152"/>
      <c r="E12" s="152"/>
      <c r="F12" s="152"/>
      <c r="G12" s="25">
        <v>8014816.32</v>
      </c>
      <c r="H12" s="25">
        <f>Лист2!Y19</f>
        <v>8143600</v>
      </c>
      <c r="I12" s="25">
        <f>Лист2!Z19</f>
        <v>8014816.32</v>
      </c>
      <c r="J12" s="25">
        <f>Лист2!AA19</f>
        <v>8318876.399999999</v>
      </c>
      <c r="K12" s="19">
        <f t="shared" si="0"/>
        <v>103.79372486979214</v>
      </c>
      <c r="L12" s="19">
        <f t="shared" si="1"/>
        <v>102.15232084090573</v>
      </c>
    </row>
    <row r="13" spans="1:12" ht="15.75" customHeight="1">
      <c r="A13" s="152" t="s">
        <v>40</v>
      </c>
      <c r="B13" s="152"/>
      <c r="C13" s="152"/>
      <c r="D13" s="152"/>
      <c r="E13" s="152"/>
      <c r="F13" s="152"/>
      <c r="G13" s="25">
        <v>1372244.37</v>
      </c>
      <c r="H13" s="25">
        <f>Лист1!H30</f>
        <v>1448000</v>
      </c>
      <c r="I13" s="25">
        <f>Лист1!I30</f>
        <v>1372244.37</v>
      </c>
      <c r="J13" s="25">
        <f>Лист1!J30</f>
        <v>1457777.18</v>
      </c>
      <c r="K13" s="19">
        <f t="shared" si="0"/>
        <v>106.23305964082765</v>
      </c>
      <c r="L13" s="19">
        <f t="shared" si="1"/>
        <v>100.67521961325967</v>
      </c>
    </row>
    <row r="14" spans="1:12" ht="15" customHeight="1">
      <c r="A14" s="152" t="s">
        <v>41</v>
      </c>
      <c r="B14" s="152"/>
      <c r="C14" s="152"/>
      <c r="D14" s="152"/>
      <c r="E14" s="152"/>
      <c r="F14" s="152"/>
      <c r="G14" s="25">
        <v>1041901.33</v>
      </c>
      <c r="H14" s="25">
        <f>Лист1!H31</f>
        <v>668000</v>
      </c>
      <c r="I14" s="25">
        <f>Лист1!I31</f>
        <v>1041901.33</v>
      </c>
      <c r="J14" s="25">
        <f>Лист1!J31</f>
        <v>668270</v>
      </c>
      <c r="K14" s="19">
        <f t="shared" si="0"/>
        <v>64.13947086524978</v>
      </c>
      <c r="L14" s="19">
        <f t="shared" si="1"/>
        <v>100.04041916167665</v>
      </c>
    </row>
    <row r="15" spans="1:12" ht="15.75" customHeight="1">
      <c r="A15" s="152" t="s">
        <v>42</v>
      </c>
      <c r="B15" s="152"/>
      <c r="C15" s="152"/>
      <c r="D15" s="152"/>
      <c r="E15" s="152"/>
      <c r="F15" s="152"/>
      <c r="G15" s="25">
        <v>1429062.54</v>
      </c>
      <c r="H15" s="25">
        <f>Лист1!H32+Лист2!AD19</f>
        <v>1772600</v>
      </c>
      <c r="I15" s="25">
        <f>Лист1!I32+Лист2!AE19</f>
        <v>1429062.54</v>
      </c>
      <c r="J15" s="25">
        <f>Лист1!J32+Лист2!AF19</f>
        <v>1776736.68</v>
      </c>
      <c r="K15" s="19">
        <f t="shared" si="0"/>
        <v>124.3288260848262</v>
      </c>
      <c r="L15" s="19">
        <f t="shared" si="1"/>
        <v>100.23336793410809</v>
      </c>
    </row>
    <row r="16" spans="1:12" ht="15" customHeight="1">
      <c r="A16" s="152" t="s">
        <v>43</v>
      </c>
      <c r="B16" s="152"/>
      <c r="C16" s="152"/>
      <c r="D16" s="152"/>
      <c r="E16" s="152"/>
      <c r="F16" s="152"/>
      <c r="G16" s="25"/>
      <c r="H16" s="25"/>
      <c r="I16" s="25"/>
      <c r="J16" s="25"/>
      <c r="K16" s="19"/>
      <c r="L16" s="19"/>
    </row>
    <row r="17" spans="1:12" ht="16.5" customHeight="1">
      <c r="A17" s="151" t="s">
        <v>44</v>
      </c>
      <c r="B17" s="151"/>
      <c r="C17" s="151"/>
      <c r="D17" s="151"/>
      <c r="E17" s="151"/>
      <c r="F17" s="151"/>
      <c r="G17" s="121">
        <f>G18+G19+G20+G21+G22+G23+G24+G25+G26+G27+G28+G29+G30+G31</f>
        <v>11941096.999999998</v>
      </c>
      <c r="H17" s="121">
        <f>SUM(H18:H31)</f>
        <v>12641910</v>
      </c>
      <c r="I17" s="121">
        <f>I18+I19+I20+I21+I22+I23+I24+I25+I26+I27+I28+I29+I30+I31</f>
        <v>11941096.999999998</v>
      </c>
      <c r="J17" s="121">
        <f>J18+J19+J20+J21+J22+J23+J24+J25+J26+J27+J28+J29+J30+J31</f>
        <v>13097118.11</v>
      </c>
      <c r="K17" s="111">
        <f>J17/I17*100</f>
        <v>109.68102938951088</v>
      </c>
      <c r="L17" s="111">
        <f aca="true" t="shared" si="2" ref="L17:L25">J17/H17*100</f>
        <v>103.6007858780833</v>
      </c>
    </row>
    <row r="18" spans="1:12" ht="26.25" customHeight="1">
      <c r="A18" s="153" t="s">
        <v>45</v>
      </c>
      <c r="B18" s="153"/>
      <c r="C18" s="153"/>
      <c r="D18" s="153"/>
      <c r="E18" s="153"/>
      <c r="F18" s="153"/>
      <c r="G18" s="25">
        <v>7083.33</v>
      </c>
      <c r="H18" s="25">
        <f>Лист1!H35</f>
        <v>21000</v>
      </c>
      <c r="I18" s="25">
        <f>Лист1!I35</f>
        <v>7083.33</v>
      </c>
      <c r="J18" s="25">
        <f>Лист1!J35</f>
        <v>21437.67</v>
      </c>
      <c r="K18" s="19">
        <f aca="true" t="shared" si="3" ref="K18:K30">J18/I18*100</f>
        <v>302.64960124687116</v>
      </c>
      <c r="L18" s="19">
        <f t="shared" si="2"/>
        <v>102.08414285714285</v>
      </c>
    </row>
    <row r="19" spans="1:12" ht="15" customHeight="1">
      <c r="A19" s="152" t="s">
        <v>46</v>
      </c>
      <c r="B19" s="152"/>
      <c r="C19" s="152"/>
      <c r="D19" s="152"/>
      <c r="E19" s="152"/>
      <c r="F19" s="152"/>
      <c r="G19" s="25">
        <v>6014611.75</v>
      </c>
      <c r="H19" s="25">
        <f>Лист1!H36+Лист2!AI19</f>
        <v>6741600</v>
      </c>
      <c r="I19" s="25">
        <f>Лист1!I36+Лист2!AJ19</f>
        <v>6014611.75</v>
      </c>
      <c r="J19" s="25">
        <f>Лист1!J36+Лист2!AK19</f>
        <v>7120478.9</v>
      </c>
      <c r="K19" s="19">
        <f t="shared" si="3"/>
        <v>118.38634305863552</v>
      </c>
      <c r="L19" s="19">
        <f t="shared" si="2"/>
        <v>105.62001453660852</v>
      </c>
    </row>
    <row r="20" spans="1:12" ht="15" customHeight="1">
      <c r="A20" s="152" t="s">
        <v>47</v>
      </c>
      <c r="B20" s="152"/>
      <c r="C20" s="152"/>
      <c r="D20" s="152"/>
      <c r="E20" s="152"/>
      <c r="F20" s="152"/>
      <c r="G20" s="25">
        <v>671070.82</v>
      </c>
      <c r="H20" s="25">
        <f>Лист1!H37+Лист2!AN19</f>
        <v>567400</v>
      </c>
      <c r="I20" s="25">
        <f>Лист1!I37+Лист2!AO19</f>
        <v>671070.8200000001</v>
      </c>
      <c r="J20" s="25">
        <f>Лист1!J37+Лист2!AP19</f>
        <v>574559.36</v>
      </c>
      <c r="K20" s="19">
        <f t="shared" si="3"/>
        <v>85.61828988481423</v>
      </c>
      <c r="L20" s="19">
        <f t="shared" si="2"/>
        <v>101.26178357419808</v>
      </c>
    </row>
    <row r="21" spans="1:12" ht="26.25" customHeight="1">
      <c r="A21" s="153" t="s">
        <v>91</v>
      </c>
      <c r="B21" s="153"/>
      <c r="C21" s="153"/>
      <c r="D21" s="153"/>
      <c r="E21" s="153"/>
      <c r="F21" s="153"/>
      <c r="G21" s="25">
        <v>429839.56</v>
      </c>
      <c r="H21" s="25">
        <f>Лист2!AS17</f>
        <v>256500</v>
      </c>
      <c r="I21" s="25">
        <f>Лист2!AT19</f>
        <v>417523.39</v>
      </c>
      <c r="J21" s="25">
        <f>Лист2!AU19</f>
        <v>256925.02</v>
      </c>
      <c r="K21" s="19">
        <f t="shared" si="3"/>
        <v>61.535479485352894</v>
      </c>
      <c r="L21" s="19">
        <f t="shared" si="2"/>
        <v>100.16569980506821</v>
      </c>
    </row>
    <row r="22" spans="1:12" ht="29.25" customHeight="1">
      <c r="A22" s="153" t="s">
        <v>92</v>
      </c>
      <c r="B22" s="153"/>
      <c r="C22" s="153"/>
      <c r="D22" s="153"/>
      <c r="E22" s="153"/>
      <c r="F22" s="153"/>
      <c r="G22" s="25"/>
      <c r="H22" s="25">
        <f>Лист2!AX19</f>
        <v>16000</v>
      </c>
      <c r="I22" s="25">
        <f>Лист2!AY17</f>
        <v>12316.17</v>
      </c>
      <c r="J22" s="25">
        <f>Лист2!AZ17</f>
        <v>16359.14</v>
      </c>
      <c r="K22" s="19">
        <f t="shared" si="3"/>
        <v>132.82651993273882</v>
      </c>
      <c r="L22" s="19">
        <f t="shared" si="2"/>
        <v>102.244625</v>
      </c>
    </row>
    <row r="23" spans="1:12" ht="17.25" customHeight="1">
      <c r="A23" s="152" t="s">
        <v>48</v>
      </c>
      <c r="B23" s="152"/>
      <c r="C23" s="152"/>
      <c r="D23" s="152"/>
      <c r="E23" s="152"/>
      <c r="F23" s="152"/>
      <c r="G23" s="25">
        <v>116849.67</v>
      </c>
      <c r="H23" s="25">
        <f>Лист1!H38</f>
        <v>124000</v>
      </c>
      <c r="I23" s="25">
        <f>Лист1!I38</f>
        <v>116849.67</v>
      </c>
      <c r="J23" s="25">
        <f>Лист1!J38</f>
        <v>125947.78</v>
      </c>
      <c r="K23" s="19">
        <f t="shared" si="3"/>
        <v>107.78616661904137</v>
      </c>
      <c r="L23" s="19">
        <f t="shared" si="2"/>
        <v>101.57079032258065</v>
      </c>
    </row>
    <row r="24" spans="1:12" ht="17.25" customHeight="1">
      <c r="A24" s="152" t="s">
        <v>49</v>
      </c>
      <c r="B24" s="152"/>
      <c r="C24" s="152"/>
      <c r="D24" s="152"/>
      <c r="E24" s="152"/>
      <c r="F24" s="152"/>
      <c r="G24" s="25">
        <v>754579.8</v>
      </c>
      <c r="H24" s="25">
        <f>Лист1!H39</f>
        <v>2031500</v>
      </c>
      <c r="I24" s="25">
        <f>Лист1!I39</f>
        <v>754579.8</v>
      </c>
      <c r="J24" s="25">
        <f>Лист1!J39</f>
        <v>2031561</v>
      </c>
      <c r="K24" s="19">
        <f t="shared" si="3"/>
        <v>269.2307692307692</v>
      </c>
      <c r="L24" s="19">
        <f t="shared" si="2"/>
        <v>100.00300270735909</v>
      </c>
    </row>
    <row r="25" spans="1:12" ht="24" customHeight="1">
      <c r="A25" s="153" t="s">
        <v>93</v>
      </c>
      <c r="B25" s="153"/>
      <c r="C25" s="153"/>
      <c r="D25" s="153"/>
      <c r="E25" s="153"/>
      <c r="F25" s="153"/>
      <c r="G25" s="16">
        <v>151911.94</v>
      </c>
      <c r="H25" s="16">
        <f>Лист1!H40+Лист2!BC19</f>
        <v>185000</v>
      </c>
      <c r="I25" s="25">
        <f>Лист1!I40+Лист2!BD19</f>
        <v>151911.94</v>
      </c>
      <c r="J25" s="16">
        <f>Лист2!BE19+Лист1!J40</f>
        <v>200388.03</v>
      </c>
      <c r="K25" s="19">
        <f t="shared" si="3"/>
        <v>131.91065165779597</v>
      </c>
      <c r="L25" s="19">
        <f t="shared" si="2"/>
        <v>108.31785405405405</v>
      </c>
    </row>
    <row r="26" spans="1:12" ht="14.25" customHeight="1">
      <c r="A26" s="153" t="s">
        <v>94</v>
      </c>
      <c r="B26" s="153"/>
      <c r="C26" s="153"/>
      <c r="D26" s="153"/>
      <c r="E26" s="153"/>
      <c r="F26" s="153"/>
      <c r="G26" s="25">
        <v>120001.01</v>
      </c>
      <c r="H26" s="16">
        <f>Лист1!H41+Лист2!BH19</f>
        <v>29100</v>
      </c>
      <c r="I26" s="25">
        <f>Лист1!I41+Лист2!BI19</f>
        <v>120001.01</v>
      </c>
      <c r="J26" s="25">
        <f>Лист1!J41+Лист2!BJ19</f>
        <v>29772.53</v>
      </c>
      <c r="K26" s="19">
        <f t="shared" si="3"/>
        <v>24.81023284720687</v>
      </c>
      <c r="L26" s="19"/>
    </row>
    <row r="27" spans="1:12" ht="15.75" customHeight="1">
      <c r="A27" s="152" t="s">
        <v>95</v>
      </c>
      <c r="B27" s="152"/>
      <c r="C27" s="152"/>
      <c r="D27" s="152"/>
      <c r="E27" s="152"/>
      <c r="F27" s="152"/>
      <c r="G27" s="25">
        <v>641148</v>
      </c>
      <c r="H27" s="16">
        <f>Лист1!H42+Лист2!BR19</f>
        <v>832030</v>
      </c>
      <c r="I27" s="25">
        <f>Лист1!I42+Лист2!BS19</f>
        <v>641148</v>
      </c>
      <c r="J27" s="25">
        <f>Лист1!J42+Лист2!BT19</f>
        <v>832658.98</v>
      </c>
      <c r="K27" s="19">
        <f t="shared" si="3"/>
        <v>129.87001129224453</v>
      </c>
      <c r="L27" s="19">
        <f>J27/H27*100</f>
        <v>100.07559583188106</v>
      </c>
    </row>
    <row r="28" spans="1:12" ht="16.5" customHeight="1">
      <c r="A28" s="152" t="s">
        <v>53</v>
      </c>
      <c r="B28" s="152"/>
      <c r="C28" s="152"/>
      <c r="D28" s="152"/>
      <c r="E28" s="152"/>
      <c r="F28" s="152"/>
      <c r="G28" s="25">
        <v>1011479.82</v>
      </c>
      <c r="H28" s="16">
        <f>Лист1!H43+Лист2!BM19</f>
        <v>432480</v>
      </c>
      <c r="I28" s="25">
        <f>Лист1!I43+Лист2!BN19</f>
        <v>1011479.82</v>
      </c>
      <c r="J28" s="25">
        <f>Лист1!J43+Лист2!BO19</f>
        <v>432856.69999999995</v>
      </c>
      <c r="K28" s="19">
        <f t="shared" si="3"/>
        <v>42.79439801379329</v>
      </c>
      <c r="L28" s="19">
        <f>J28/H28*100</f>
        <v>100.08710229374769</v>
      </c>
    </row>
    <row r="29" spans="1:12" ht="17.25" customHeight="1">
      <c r="A29" s="152" t="s">
        <v>54</v>
      </c>
      <c r="B29" s="152"/>
      <c r="C29" s="152"/>
      <c r="D29" s="152"/>
      <c r="E29" s="152"/>
      <c r="F29" s="152"/>
      <c r="G29" s="25">
        <v>1948174.7</v>
      </c>
      <c r="H29" s="16">
        <f>Лист1!H44+Лист2!BW19</f>
        <v>1320300</v>
      </c>
      <c r="I29" s="25">
        <f>Лист1!I44+Лист2!BX19</f>
        <v>1948174.7</v>
      </c>
      <c r="J29" s="25">
        <f>Лист1!J44+Лист2!BY19</f>
        <v>1333975.91</v>
      </c>
      <c r="K29" s="19">
        <f t="shared" si="3"/>
        <v>68.47311537307203</v>
      </c>
      <c r="L29" s="19">
        <f>J29/H29*100</f>
        <v>101.03581837461182</v>
      </c>
    </row>
    <row r="30" spans="1:12" ht="16.5" customHeight="1">
      <c r="A30" s="153" t="s">
        <v>55</v>
      </c>
      <c r="B30" s="153"/>
      <c r="C30" s="153"/>
      <c r="D30" s="153"/>
      <c r="E30" s="153"/>
      <c r="F30" s="153"/>
      <c r="G30" s="25">
        <v>5900</v>
      </c>
      <c r="H30" s="25"/>
      <c r="I30" s="25">
        <f>Лист1!I45+Лист2!CH19</f>
        <v>5900</v>
      </c>
      <c r="J30" s="25">
        <f>Лист1!J45+Лист2!CI19</f>
        <v>35100</v>
      </c>
      <c r="K30" s="19">
        <f t="shared" si="3"/>
        <v>594.9152542372882</v>
      </c>
      <c r="L30" s="19"/>
    </row>
    <row r="31" spans="1:12" ht="15.75" customHeight="1">
      <c r="A31" s="153" t="s">
        <v>56</v>
      </c>
      <c r="B31" s="153"/>
      <c r="C31" s="153"/>
      <c r="D31" s="153"/>
      <c r="E31" s="153"/>
      <c r="F31" s="153"/>
      <c r="G31" s="25">
        <v>68446.6</v>
      </c>
      <c r="H31" s="25">
        <f>Лист2!CB19</f>
        <v>85000</v>
      </c>
      <c r="I31" s="25">
        <f>Лист1!I46+Лист2!CC19</f>
        <v>68446.6</v>
      </c>
      <c r="J31" s="25">
        <f>Лист2!CD19</f>
        <v>85097.09</v>
      </c>
      <c r="K31" s="19">
        <f>J31/I31*100</f>
        <v>124.32624849152477</v>
      </c>
      <c r="L31" s="19">
        <f>J31/I31*100</f>
        <v>124.32624849152477</v>
      </c>
    </row>
    <row r="32" spans="1:12" ht="16.5" customHeight="1">
      <c r="A32" s="151" t="s">
        <v>57</v>
      </c>
      <c r="B32" s="151"/>
      <c r="C32" s="151"/>
      <c r="D32" s="151"/>
      <c r="E32" s="151"/>
      <c r="F32" s="151"/>
      <c r="G32" s="33">
        <f>G5+G17</f>
        <v>82258826.11000001</v>
      </c>
      <c r="H32" s="33">
        <f>H5+H17</f>
        <v>87113173</v>
      </c>
      <c r="I32" s="33">
        <f>I5+I17</f>
        <v>82258826.11000001</v>
      </c>
      <c r="J32" s="33">
        <f>J5+J17</f>
        <v>88636980.07000002</v>
      </c>
      <c r="K32" s="17">
        <f>J32/I32*100</f>
        <v>107.75376243695827</v>
      </c>
      <c r="L32" s="17">
        <f>J32/H32*100</f>
        <v>101.74922691657669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2019-01-15T13:00:45Z</cp:lastPrinted>
  <dcterms:created xsi:type="dcterms:W3CDTF">2019-01-05T09:42:34Z</dcterms:created>
  <dcterms:modified xsi:type="dcterms:W3CDTF">2019-01-15T13:01:50Z</dcterms:modified>
  <cp:category/>
  <cp:version/>
  <cp:contentType/>
  <cp:contentStatus/>
</cp:coreProperties>
</file>