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810" windowHeight="9465"/>
  </bookViews>
  <sheets>
    <sheet name="139 Указ Главы" sheetId="4" r:id="rId1"/>
  </sheets>
  <definedNames>
    <definedName name="_xlnm.Print_Area" localSheetId="0">'139 Указ Главы'!$A$1:$J$48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G26" i="4"/>
  <c r="H26" i="4"/>
  <c r="I26" i="4"/>
  <c r="E26" i="4"/>
  <c r="F4" i="4"/>
  <c r="G4" i="4"/>
  <c r="H4" i="4"/>
  <c r="I4" i="4"/>
  <c r="E4" i="4"/>
  <c r="F13" i="4"/>
  <c r="G13" i="4"/>
  <c r="H13" i="4"/>
  <c r="I13" i="4"/>
  <c r="E13" i="4"/>
  <c r="J41" i="4" l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42" i="4"/>
  <c r="J25" i="4"/>
  <c r="J24" i="4"/>
  <c r="J23" i="4"/>
  <c r="J22" i="4"/>
  <c r="J21" i="4"/>
  <c r="J20" i="4"/>
  <c r="J19" i="4"/>
  <c r="J18" i="4"/>
  <c r="J17" i="4"/>
  <c r="J16" i="4"/>
  <c r="J15" i="4"/>
  <c r="J14" i="4"/>
  <c r="J12" i="4"/>
  <c r="J11" i="4"/>
  <c r="J10" i="4"/>
  <c r="J9" i="4"/>
  <c r="J8" i="4"/>
  <c r="J7" i="4"/>
  <c r="J6" i="4"/>
  <c r="J5" i="4"/>
</calcChain>
</file>

<file path=xl/sharedStrings.xml><?xml version="1.0" encoding="utf-8"?>
<sst xmlns="http://schemas.openxmlformats.org/spreadsheetml/2006/main" count="221" uniqueCount="131">
  <si>
    <t>Наименование муниципального района (городского округа)</t>
  </si>
  <si>
    <t>Наименование объекта</t>
  </si>
  <si>
    <t>Адрес объекта</t>
  </si>
  <si>
    <t>Дата окончания работ</t>
  </si>
  <si>
    <t>Примечание (указать причину не заключения контрактов)</t>
  </si>
  <si>
    <t>Объем выполненных работ</t>
  </si>
  <si>
    <t>Экспертиза</t>
  </si>
  <si>
    <t>№ объекта</t>
  </si>
  <si>
    <t>Итого:</t>
  </si>
  <si>
    <t>Общая сумма по распределению (тыс.рублей)</t>
  </si>
  <si>
    <t>г. Чебоксары</t>
  </si>
  <si>
    <t>дворовые территории МКД Московского района г. Чебоксары</t>
  </si>
  <si>
    <t>-</t>
  </si>
  <si>
    <t>Выполнение работ по благоустройству дворовых территорий многоквартирных домов Московского района г. Чебоксары</t>
  </si>
  <si>
    <t>Выполнение работ по благоустройству дворовых территорий многоквартирных домов Калининского района г. Чебоксары</t>
  </si>
  <si>
    <t xml:space="preserve">дворовые территории МКД Калининского района г. Чебоксары  
</t>
  </si>
  <si>
    <t>Выполнение работ по благоустройству дворовых территорий многоквартирных домов Ленинского района г. Чебоксары</t>
  </si>
  <si>
    <t>дворовые территории МКД Ленинского района г. Чебоксары</t>
  </si>
  <si>
    <t>1.1</t>
  </si>
  <si>
    <t>1.2</t>
  </si>
  <si>
    <t>1.3</t>
  </si>
  <si>
    <t>1.4</t>
  </si>
  <si>
    <t>1.5</t>
  </si>
  <si>
    <t>1.6</t>
  </si>
  <si>
    <t>1.7</t>
  </si>
  <si>
    <t>1.8</t>
  </si>
  <si>
    <t>Благоустройство дворовых территорий многоквартирных домов №№ 17, 19, 23 по ул. Гастелло г. Чебоксары</t>
  </si>
  <si>
    <t>Благоустройство дворовых территорий многоквартирных домов №№ 15, 21/1 по ул. Р.Зорге и №№ 7, 9, 11 по ул. Никитина г. Чебоксары.</t>
  </si>
  <si>
    <t>Благоустройство дворовых территорий многоквартирных домов №№ 25,27,29,31,33,35,37,39,41,43 по ул. Декабристов, №№ 100, 102, 102 корп.1, 102 корп.2, 102 корп.3, 104, 104 корп.1, 104 корп.2 по ул. Калинина и №№ 13, 15, 15 корп.1,19,21,23 по ул. П. Лумумбы г. Чебоксары.</t>
  </si>
  <si>
    <t>Благоустройство дворовой территории многоквартирного дома № 1/72 по ул. Гастелло г. Чебоксары</t>
  </si>
  <si>
    <t>Благоустройство дворовых территорий многоквартирных домов №№ 44, 46, 48 по ул. Л. Комсомола, №№ 4, 6, 8, 10, 12, 14, 16 по ул. Пролетарская, №№ 31, 35, 37 по ул. Шумилова и №№ 7, 9, 13, 15, 17, 19 по ул. 324 Стрелковой дивизии г. Чебоксары.</t>
  </si>
  <si>
    <t>Благоустройство и ремонт дорожного покрытия проездов и тротуаров дворовых территорий многоквартирных домов №№ 34 корп.2, 38 корп. 1, 48, 52, 54, 56, 58 по пр-кту Тракторостроителей г. Чебоксары</t>
  </si>
  <si>
    <t>дворовая территория многоквартирных домов №№ 17, 19, 23 по ул. Гастелло г. Чебоксары</t>
  </si>
  <si>
    <t>дворовая территория многоквартирных домов №№ 25,27,29,31,33,35,37,39,41,43 по ул. Декабристов, №№ 100, 102, 102 корп.1, 102 корп.2, 102 корп.3, 104, 104 корп.1, 104 корп.2 по ул. Калинина и №№ 13, 15, 15 корп.1,19,21,23 по ул. П. Лумумбы г. Чебоксары.</t>
  </si>
  <si>
    <t>дворовая территория многоквартирного дома № 1/72 по ул. Гастелло г. Чебоксары</t>
  </si>
  <si>
    <t>дворовая территория многоквартирных домов домов №№ 15, 21/1 по ул. Р.Зорге и №№ 7, 9, 11 по ул. Никитина г. Чебоксары.</t>
  </si>
  <si>
    <t>дворовая территория многоквартирных домов №№ 44, 46, 48 по ул. Л. Комсомола, №№ 4, 6, 8, 10, 12, 14, 16 по ул. Пролетарская, №№ 31, 35, 37 по ул. Шумилова и №№ 7, 9, 13, 15, 17, 19 по ул. 324 Стрелковой дивизии г. Чебоксары.</t>
  </si>
  <si>
    <t>Благоустройство дворовых территорий многоквартирных домов №№ 56 корп. 1, 56 корп. 2, 56 корп. 3 по пр. Тракторостроителей г. Чебоксары</t>
  </si>
  <si>
    <t>дворовая территория многоквартирных домов №№ 56 корп. 1, 56 корп. 2, 56 корп. 3 по пр. Тракторостроителей г. Чебоксары</t>
  </si>
  <si>
    <t>Благоустройство дворовых территорий многоквартирных домов №№ 34/8 корп. 1, 36, 38, 40а, 40 корп.1 по ул. Л.Комсомола, №№ 4, 6, 8, 12, 14 по ул. 324 Стрелковой дивизии, №№ 10, 16, 16 корп.1, 18 по бульвару Эгерский и №№ 15, 17, 19, 21, 23, 27 по ул. Шумилова г. Чебоксары</t>
  </si>
  <si>
    <t>дворовая территория многоквартирных домов №№ 34/8 корп. 1, 36, 38, 40а, 40 корп.1 по ул. Л.Комсомола, №№ 4, 6, 8, 12, 14 по ул. 324 Стрелковой дивизии, №№ 10, 16, 16 корп.1, 18 по бульвару Эгерский и №№ 15, 17, 19, 21, 23, 27 по ул. Шумилова г. Чебоксары</t>
  </si>
  <si>
    <t>дворовая территория многоквартирных домов №№ 34 корп.2, 38 корп. 1, 48, 52, 54, 56, 58 по пр-кту Тракторостроителей г. Чебоксары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</si>
  <si>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</si>
  <si>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</si>
  <si>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</si>
  <si>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</si>
  <si>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</si>
  <si>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</si>
  <si>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</si>
  <si>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</si>
  <si>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</si>
  <si>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</si>
  <si>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</si>
  <si>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</si>
  <si>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Благоустройство дворовых территорий по ул. Б. Хмельницкого,123, ул. Б. Хмельницкого,125, пер. Ягодный,6/1, пер. Ягодный,7 г. Чебоксары</t>
  </si>
  <si>
    <t>Благоустройство дворовых территорий по пр. Мира,64, пр. Мира,66, пр. Мира,68, пр. Мира,70 г. Чебоксары</t>
  </si>
  <si>
    <t>Благоустройство дворовых территорий по ул. Совхозная,12, ул. Совхозная,14, ул. Совхозная,16, ул. Совхозная,18 г. Чебоксары</t>
  </si>
  <si>
    <t>Благоустройство дворовых территорий по пр. 9-ой Пятилетки,24, пр. 9-ой Пятилетки,26 г. Чебоксары</t>
  </si>
  <si>
    <t>Благоустройство территорий многоквартирных домов №№ 82, 84, 90 пр-ту Мира г. Чебоксары</t>
  </si>
  <si>
    <t>Благоустройство дворовых территорий по пр. 9-ой Пятилетки,5, пр. 9-ой Пятилетки,5/1, ул. Хузангая,10, ул. Хузангая,10/1 г. Чебоксары</t>
  </si>
  <si>
    <t>Благоустройство дворовых территорий многоквартирных домов № 19 по ул. Ю. Гагарина и № 14/1 по ул. Маршака г. Чебоксары</t>
  </si>
  <si>
    <t>Благоустройство дворовых территорий многоквартирных домов №№ 35, 37 по проезду Базовый г. Чебоксары</t>
  </si>
  <si>
    <t>Благоустройство дворовых территорий многоквартирных домов №№ 13, 15, 15А, 17, 17А по пр-ту Мира г. Чебоксары</t>
  </si>
  <si>
    <t>Благоустройство дворовых территорий многоквартирных домов №№ 9, 13 по ул. Строителей г. Чебоксары</t>
  </si>
  <si>
    <t>Благоустройство дворовой территории многоквартирного дома № 7 по ул. Тукташа г. Чебоксары</t>
  </si>
  <si>
    <t>Благоустройство дворовой территории многоквартирного дома № 11 по ул. Хузангая г. Чебоксар</t>
  </si>
  <si>
    <t>дворовые территории многоквартирных домов по ул. Б. Хмельницкого,123, ул. Б. Хмельницкого,125, пер. Ягодный,6/1, пер. Ягодный,7 г. Чебоксары</t>
  </si>
  <si>
    <t>дворовые территории многоквартирных домов по пр. Мира,64, пр. Мира,66, пр. Мира,68, пр. Мира,70 г. Чебоксары</t>
  </si>
  <si>
    <t>дворовые территории многоквартирных домов по ул. Совхозная,12, ул. Совхозная,14, ул. Совхозная,16, ул. Совхозная,18 г. Чебоксары</t>
  </si>
  <si>
    <t>дворовые территории многоквартирных домов по пр. 9-ой Пятилетки,24, пр. 9-ой Пятилетки,26 г. Чебоксары</t>
  </si>
  <si>
    <t>дворовые территории многоквартирных домов №№ 82, 84, 90 пр-ту Мира г. Чебоксары</t>
  </si>
  <si>
    <t>дворовые территории многоквартирных домов по пр. 9-ой Пятилетки,5, пр. 9-ой Пятилетки,5/1, ул. Хузангая,10, ул. Хузангая,10/1 г. Чебоксары</t>
  </si>
  <si>
    <t>дворовые территории многоквартирных домов № 19 по ул. Ю. Гагарина и № 14/1 по ул. Маршака г. Чебоксары</t>
  </si>
  <si>
    <t>дворовые территории многоквартирных домов №№ 35, 37 по проезду Базовый г. Чебоксары</t>
  </si>
  <si>
    <t>дворовые территории многоквартирных домов №№ 13, 15, 15А, 17, 17А по пр-ту Мира г. Чебоксары</t>
  </si>
  <si>
    <t>дворовые территории многоквартирных домов №№ 9, 13 по ул. Строителей г. Чебоксары</t>
  </si>
  <si>
    <t>дворовые территории многоквартирных домов № 7 по ул. Тукташа г. Чебоксары</t>
  </si>
  <si>
    <t>дворовые территории многоквартирных домов № 11 по ул. Хузангая г. Чебоксар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</si>
  <si>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</si>
  <si>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</si>
  <si>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</si>
  <si>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</si>
  <si>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</si>
  <si>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</si>
  <si>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</si>
  <si>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</si>
  <si>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</si>
  <si>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</si>
  <si>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</si>
  <si>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</si>
  <si>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</si>
  <si>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</si>
  <si>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</si>
  <si>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Благоустройство дворовых территорий многоквартирных домов №№ 4, 6, 8 по ул. 139 Стрелковой дивизии, №№ 1, 5 по ул. Эльгера и № 36 по ул. М. Павлова г. Чебоксары.</t>
  </si>
  <si>
    <t>Благоустройство дворовой территории многоквартирного дома №5 по ул. Ахазова г. Чебоксары</t>
  </si>
  <si>
    <t>Благоустройство дворовых территорий многоквартирных домов №№ 47, 51 по пр-ту М. Горького г. Чебоксары</t>
  </si>
  <si>
    <t>Благоустройство дворовой территории многоквартирных домов №№ 18, 20 по ул. Т. Кривова г. Чебоксары</t>
  </si>
  <si>
    <t>Благоустройство дворовых территорий многоквартирных домов №№ 5, 5 корп.1, 5 корп. 2, 7, 7 корп. 1 по ул. Энтузиастов и №№ 4, 6, 6 корп. 2, 8 по ул. Грасиса г. Чебоксары.</t>
  </si>
  <si>
    <t>Благоустройство дворовой территории многоквартирных домов №№ 52, 54 по пр-ту Московский г. Чебоксары</t>
  </si>
  <si>
    <t>Благоустройство дворовых территорий многоквартирных домов №№ 5, 5а, 5 корп. 1 по пл. Победа и № 2 корп. 1 по ул. Социалистическая г. Чебоксары.</t>
  </si>
  <si>
    <t>Благоустройство дворовых территорий многоквартирных домов №№ 13, 15 по ул. А. Королева г. Чебоксары</t>
  </si>
  <si>
    <t>Благоустройство дворовых территорий многоквартирных домов №№ 25, 25/1 по бульвару Миттова г. Чебоксары.</t>
  </si>
  <si>
    <t>Благоустройство дворовой территории многоквартирных домов №№ 15, 15А, 15Б по ул. Сверчкова г. Чебоксары</t>
  </si>
  <si>
    <t>Благоустройство дворовой территории многоквартирных домов №№ 6, 8, 14 по ул. Эльгера г. Чебоксары</t>
  </si>
  <si>
    <t>Благоустройство дворовых территорий многоквартирных домов №№ 18 корп. 1, 20, 22, 28 по ул. Пирогова г. Чебоксары</t>
  </si>
  <si>
    <t>Благоустройство дворовых территорий многоквартирных домов №№ 1, 3, 5, 8, 10, 12, 14 по ул. Красина и №№ 6/1, 4 по ул. Афанасьева г. Чебоксары</t>
  </si>
  <si>
    <t>Благоустройство дворовых территорий многоквартирных домов №№ 27, 29, 33, 33/1 по б-ру А. Миттова г. Чебоксары</t>
  </si>
  <si>
    <t>Благоустройство дворовой территории многоквартирногодома № 31 по пр-ту М. Горького  г. Чебоксары</t>
  </si>
  <si>
    <t>дворовые территории многоквартирных домов №№ 4, 6, 8 по ул. 139 Стрелковой дивизии, №№ 1, 5 по ул. Эльгера и № 36 по ул. М. Павлова г. Чебоксары.</t>
  </si>
  <si>
    <t>дворовой территория многоквартирного дома №5 по ул. Ахазова г. Чебоксары</t>
  </si>
  <si>
    <t>дворовые территории многоквартирных домов №№ 47, 51 по пр-ту М. Горького г. Чебоксары</t>
  </si>
  <si>
    <t>дворовые территории многоквартирных домов №№ 18, 20 по ул. Т. Кривова г. Чебоксары</t>
  </si>
  <si>
    <t>дворовые территории многоквартирных домов №№ 5, 5 корп.1, 5 корп. 2, 7, 7 корп. 1 по ул. Энтузиастов и №№ 4, 6, 6 корп. 2, 8 по ул. Грасиса г. Чебоксары.</t>
  </si>
  <si>
    <t>дворовые территории многоквартирных домов №№ 52, 54 по пр-ту Московский г. Чебоксары</t>
  </si>
  <si>
    <t>дворовые территории многоквартирных домов №№ 5, 5а, 5 корп. 1 по пл. Победа и № 2 корп. 1 по ул. Социалистическая г. Чебоксары.</t>
  </si>
  <si>
    <t>дворовые территории многоквартирных домов №№ 13, 15 по ул. А. Королева г. Чебоксары</t>
  </si>
  <si>
    <t>дворовые территории многоквартирных домов №№ 25, 25/1 по бульвару Миттова г. Чебоксары.</t>
  </si>
  <si>
    <t>дворовые территории многоквартирных домов №№ 15, 15А, 15Б по ул. Сверчкова г. Чебоксары</t>
  </si>
  <si>
    <t>дворовые территории многоквартирных домов №№ 6, 8, 14 по ул. Эльгера г. Чебоксары</t>
  </si>
  <si>
    <t>дворовые территории многоквартирных домов №№ 18 корп. 1, 20, 22, 28 по ул. Пирогова г. Чебоксары</t>
  </si>
  <si>
    <t>дворовые территории многоквартирных домов №№ 1, 3, 5, 8, 10, 12, 14 по ул. Красина и №№ 6/1, 4 по ул. Афанасьева г. Чебоксары</t>
  </si>
  <si>
    <t>дворовые территории многоквартирных домов №№ 27, 29, 33, 33/1 по б-ру А. Миттова г. Чебоксары</t>
  </si>
  <si>
    <t>дворовые территории многоквартирных домов № 31 по пр-ту М. Горького  г. Чебоксары</t>
  </si>
  <si>
    <t>Информация по объектам реализации мероприятий по благоустройсту дворовых территорий города чебоксары в рамках реализации Указа Главы Чувашской Республики № 139 от 27.11.2019 «О дополнительных мерах по повышению комфортности среды проживания граждан в муниципальных образованиях Чувашской Республики»</t>
  </si>
  <si>
    <t>Директор МБУ «Управление жилфондом г. Чебоксары»                                                      А.В. Шестаков</t>
  </si>
  <si>
    <t>Площадь  ремонтируемых проездов м2</t>
  </si>
  <si>
    <t>Площадь ремонтируемых тротуаров м2</t>
  </si>
  <si>
    <t>Площадь строительства тротуаров м2</t>
  </si>
  <si>
    <t>Площадь строительства площадки под МАФ м2</t>
  </si>
  <si>
    <t>Площадь строительствапарковки м2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</si>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</sst>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Border="1"/>
    <xf numFmtId="0" fontId="0" fillId="0" borderId="8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4" fontId="1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0" fillId="8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3" borderId="0" xfId="0" applyFill="1"/>
    <xf numFmtId="4" fontId="3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="50" zoomScaleNormal="55" zoomScaleSheetLayoutView="50" workbookViewId="0">
      <selection sqref="A1:M1"/>
    </sheetView>
  </sheetViews>
  <sheetFormatPr defaultRowHeight="15" x14ac:dyDescent="0.25"/>
  <cols>
    <col min="1" max="1" width="23.5703125" customWidth="1"/>
    <col min="2" max="2" width="10.140625" customWidth="1"/>
    <col min="3" max="3" width="50" customWidth="1"/>
    <col min="4" max="4" width="53" customWidth="1"/>
    <col min="5" max="9" width="24.140625" customWidth="1"/>
    <col min="10" max="10" width="22.42578125" customWidth="1"/>
    <col min="11" max="11" width="18.7109375" hidden="1" customWidth="1"/>
    <col min="12" max="12" width="19.7109375" hidden="1" customWidth="1"/>
    <col min="13" max="13" width="22.140625" hidden="1" customWidth="1"/>
    <col min="14" max="14" width="0.140625" customWidth="1"/>
    <col min="15" max="15" width="9.140625" hidden="1" customWidth="1"/>
    <col min="16" max="16" width="21.5703125" hidden="1" customWidth="1"/>
  </cols>
  <sheetData>
    <row r="1" spans="1:16" ht="69" customHeight="1" x14ac:dyDescent="0.25">
      <c r="A1" s="73" t="s">
        <v>123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2"/>
      <c r="O1" s="22"/>
      <c r="P1" s="23"/>
    </row>
    <row r="2" spans="1:16" s="61" customFormat="1" ht="191.25" customHeight="1" x14ac:dyDescent="0.35">
      <c r="A2" s="58" t="s">
        <v>0</v>
      </c>
      <c r="B2" s="59" t="s">
        <v>7</v>
      </c>
      <c r="C2" s="59" t="s">
        <v>1</v>
      </c>
      <c r="D2" s="60" t="s">
        <v>2</v>
      </c>
      <c r="E2" s="60" t="s">
        <v>125</v>
      </c>
      <c r="F2" s="60" t="s">
        <v>126</v>
      </c>
      <c r="G2" s="60" t="s">
        <v>127</v>
      </c>
      <c r="H2" s="60" t="s">
        <v>128</v>
      </c>
      <c r="I2" s="60" t="s">
        <v>129</v>
      </c>
      <c r="J2" s="60" t="s">
        <v>9</v>
      </c>
      <c r="K2" s="59" t="s">
        <v>3</v>
      </c>
      <c r="L2" s="59" t="s">
        <v>5</v>
      </c>
      <c r="M2" s="59" t="s">
        <v>4</v>
      </c>
      <c r="N2" s="68" t="s">
        <v>6</v>
      </c>
      <c r="O2" s="69"/>
      <c r="P2" s="70"/>
    </row>
    <row r="3" spans="1:16" ht="18.75" x14ac:dyDescent="0.25">
      <c r="A3" s="24">
        <v>1</v>
      </c>
      <c r="B3" s="5">
        <v>2</v>
      </c>
      <c r="C3" s="5">
        <v>3</v>
      </c>
      <c r="D3" s="4">
        <v>4</v>
      </c>
      <c r="E3" s="4"/>
      <c r="F3" s="4"/>
      <c r="G3" s="4"/>
      <c r="H3" s="4"/>
      <c r="I3" s="4"/>
      <c r="J3" s="4">
        <v>5</v>
      </c>
      <c r="K3" s="5">
        <v>16</v>
      </c>
      <c r="L3" s="5">
        <v>17</v>
      </c>
      <c r="M3" s="5">
        <v>18</v>
      </c>
      <c r="N3" s="6">
        <v>17</v>
      </c>
      <c r="O3" s="4">
        <v>18</v>
      </c>
      <c r="P3" s="25">
        <v>19</v>
      </c>
    </row>
    <row r="4" spans="1:16" s="21" customFormat="1" ht="75" x14ac:dyDescent="0.25">
      <c r="A4" s="71" t="s">
        <v>10</v>
      </c>
      <c r="B4" s="33">
        <v>1</v>
      </c>
      <c r="C4" s="34" t="s">
        <v>14</v>
      </c>
      <c r="D4" s="35" t="s">
        <v>15</v>
      </c>
      <c r="E4" s="65">
        <f>E5+E6+E7+E8+E9+E10+E11+E12</f>
        <v>42906</v>
      </c>
      <c r="F4" s="65">
        <f t="shared" ref="F4:I4" si="0">F5+F6+F7+F8+F9+F10+F11+F12</f>
        <v>14085</v>
      </c>
      <c r="G4" s="65">
        <f t="shared" si="0"/>
        <v>5250</v>
      </c>
      <c r="H4" s="65">
        <f t="shared" si="0"/>
        <v>7806</v>
      </c>
      <c r="I4" s="65">
        <f t="shared" si="0"/>
        <v>5880</v>
      </c>
      <c r="J4" s="36">
        <v>124866334.34</v>
      </c>
      <c r="K4" s="37" t="s">
        <v>12</v>
      </c>
      <c r="L4" s="37" t="s">
        <v>12</v>
      </c>
      <c r="M4" s="37"/>
      <c r="N4" s="20"/>
      <c r="O4" s="20"/>
      <c r="P4" s="26"/>
    </row>
    <row r="5" spans="1:16" s="17" customFormat="1" ht="75" x14ac:dyDescent="0.25">
      <c r="A5" s="72"/>
      <c r="B5" s="18" t="s">
        <v>18</v>
      </c>
      <c r="C5" s="13" t="s">
        <v>26</v>
      </c>
      <c r="D5" s="14" t="s">
        <v>32</v>
      </c>
      <c r="E5" s="64">
        <v>3700</v>
      </c>
      <c r="F5" s="64">
        <v>1550</v>
      </c>
      <c r="G5" s="64">
        <v>400</v>
      </c>
      <c r="H5" s="64">
        <v>506</v>
      </c>
      <c r="I5" s="64">
        <v>700</v>
      </c>
      <c r="J5" s="15">
        <f>10378040*0.968131056709978</f>
        <v>10047302.83177842</v>
      </c>
      <c r="K5" s="16" t="s">
        <v>12</v>
      </c>
      <c r="L5" s="16" t="s">
        <v>12</v>
      </c>
      <c r="M5" s="16"/>
      <c r="N5" s="16"/>
      <c r="O5" s="16"/>
      <c r="P5" s="38"/>
    </row>
    <row r="6" spans="1:16" s="17" customFormat="1" ht="75" x14ac:dyDescent="0.25">
      <c r="A6" s="72"/>
      <c r="B6" s="18" t="s">
        <v>19</v>
      </c>
      <c r="C6" s="13" t="s">
        <v>27</v>
      </c>
      <c r="D6" s="14" t="s">
        <v>35</v>
      </c>
      <c r="E6" s="64">
        <v>2656</v>
      </c>
      <c r="F6" s="64">
        <v>1750</v>
      </c>
      <c r="G6" s="64">
        <v>200</v>
      </c>
      <c r="H6" s="64">
        <v>740</v>
      </c>
      <c r="I6" s="64">
        <v>200</v>
      </c>
      <c r="J6" s="15">
        <f>11232000*0.968131056709978</f>
        <v>10874048.028966473</v>
      </c>
      <c r="K6" s="16" t="s">
        <v>12</v>
      </c>
      <c r="L6" s="16" t="s">
        <v>12</v>
      </c>
      <c r="M6" s="16"/>
      <c r="N6" s="16"/>
      <c r="O6" s="16"/>
      <c r="P6" s="38"/>
    </row>
    <row r="7" spans="1:16" s="17" customFormat="1" ht="168.75" x14ac:dyDescent="0.25">
      <c r="A7" s="72"/>
      <c r="B7" s="18" t="s">
        <v>20</v>
      </c>
      <c r="C7" s="13" t="s">
        <v>28</v>
      </c>
      <c r="D7" s="14" t="s">
        <v>33</v>
      </c>
      <c r="E7" s="64">
        <v>6750</v>
      </c>
      <c r="F7" s="64">
        <v>275</v>
      </c>
      <c r="G7" s="64">
        <v>1150</v>
      </c>
      <c r="H7" s="64">
        <v>1650</v>
      </c>
      <c r="I7" s="64">
        <v>0</v>
      </c>
      <c r="J7" s="15">
        <f>18168640*0.968131056709978</f>
        <v>17589624.642183173</v>
      </c>
      <c r="K7" s="16" t="s">
        <v>12</v>
      </c>
      <c r="L7" s="16" t="s">
        <v>12</v>
      </c>
      <c r="M7" s="16"/>
      <c r="N7" s="16"/>
      <c r="O7" s="16"/>
      <c r="P7" s="38"/>
    </row>
    <row r="8" spans="1:16" s="19" customFormat="1" ht="56.25" x14ac:dyDescent="0.25">
      <c r="A8" s="72"/>
      <c r="B8" s="18" t="s">
        <v>21</v>
      </c>
      <c r="C8" s="13" t="s">
        <v>29</v>
      </c>
      <c r="D8" s="14" t="s">
        <v>34</v>
      </c>
      <c r="E8" s="64">
        <v>1150</v>
      </c>
      <c r="F8" s="64">
        <v>100</v>
      </c>
      <c r="G8" s="64">
        <v>300</v>
      </c>
      <c r="H8" s="64">
        <v>400</v>
      </c>
      <c r="I8" s="64">
        <v>0</v>
      </c>
      <c r="J8" s="15">
        <f>4758550*0.968131056709978</f>
        <v>4606900.0399072655</v>
      </c>
      <c r="K8" s="16" t="s">
        <v>12</v>
      </c>
      <c r="L8" s="16" t="s">
        <v>12</v>
      </c>
      <c r="M8" s="16"/>
      <c r="N8" s="16"/>
      <c r="O8" s="16"/>
      <c r="P8" s="38"/>
    </row>
    <row r="9" spans="1:16" s="19" customFormat="1" ht="150" x14ac:dyDescent="0.25">
      <c r="A9" s="72"/>
      <c r="B9" s="18" t="s">
        <v>22</v>
      </c>
      <c r="C9" s="13" t="s">
        <v>30</v>
      </c>
      <c r="D9" s="14" t="s">
        <v>36</v>
      </c>
      <c r="E9" s="64">
        <v>8200</v>
      </c>
      <c r="F9" s="64">
        <v>3800</v>
      </c>
      <c r="G9" s="64">
        <v>770</v>
      </c>
      <c r="H9" s="64">
        <v>1650</v>
      </c>
      <c r="I9" s="64">
        <v>680</v>
      </c>
      <c r="J9" s="15">
        <f>26943980*0.968131056709978</f>
        <v>26085303.829372514</v>
      </c>
      <c r="K9" s="16" t="s">
        <v>12</v>
      </c>
      <c r="L9" s="16" t="s">
        <v>12</v>
      </c>
      <c r="M9" s="16"/>
      <c r="N9" s="16"/>
      <c r="O9" s="16"/>
      <c r="P9" s="38"/>
    </row>
    <row r="10" spans="1:16" s="19" customFormat="1" ht="93.75" x14ac:dyDescent="0.25">
      <c r="A10" s="72"/>
      <c r="B10" s="18" t="s">
        <v>23</v>
      </c>
      <c r="C10" s="13" t="s">
        <v>37</v>
      </c>
      <c r="D10" s="14" t="s">
        <v>38</v>
      </c>
      <c r="E10" s="64">
        <v>6700</v>
      </c>
      <c r="F10" s="64">
        <v>1400</v>
      </c>
      <c r="G10" s="64">
        <v>900</v>
      </c>
      <c r="H10" s="64">
        <v>490</v>
      </c>
      <c r="I10" s="64">
        <v>1650</v>
      </c>
      <c r="J10" s="15">
        <f>13564750*0.968131056709978</f>
        <v>13132455.751506675</v>
      </c>
      <c r="K10" s="16" t="s">
        <v>12</v>
      </c>
      <c r="L10" s="16" t="s">
        <v>12</v>
      </c>
      <c r="M10" s="16"/>
      <c r="N10" s="16"/>
      <c r="O10" s="16"/>
      <c r="P10" s="38"/>
    </row>
    <row r="11" spans="1:16" s="19" customFormat="1" ht="168.75" x14ac:dyDescent="0.25">
      <c r="A11" s="72"/>
      <c r="B11" s="18" t="s">
        <v>24</v>
      </c>
      <c r="C11" s="13" t="s">
        <v>39</v>
      </c>
      <c r="D11" s="14" t="s">
        <v>40</v>
      </c>
      <c r="E11" s="64">
        <v>7800</v>
      </c>
      <c r="F11" s="64">
        <v>2605</v>
      </c>
      <c r="G11" s="64">
        <v>600</v>
      </c>
      <c r="H11" s="64">
        <v>370</v>
      </c>
      <c r="I11" s="64">
        <v>1300</v>
      </c>
      <c r="J11" s="15">
        <f>17623750*0.968131056709978</f>
        <v>17062099.710692476</v>
      </c>
      <c r="K11" s="16" t="s">
        <v>12</v>
      </c>
      <c r="L11" s="16" t="s">
        <v>12</v>
      </c>
      <c r="M11" s="16"/>
      <c r="N11" s="16"/>
      <c r="O11" s="16"/>
      <c r="P11" s="38"/>
    </row>
    <row r="12" spans="1:16" s="19" customFormat="1" ht="104.45" customHeight="1" x14ac:dyDescent="0.25">
      <c r="A12" s="72"/>
      <c r="B12" s="18" t="s">
        <v>25</v>
      </c>
      <c r="C12" s="13" t="s">
        <v>31</v>
      </c>
      <c r="D12" s="14" t="s">
        <v>41</v>
      </c>
      <c r="E12" s="64">
        <v>5950</v>
      </c>
      <c r="F12" s="64">
        <v>2605</v>
      </c>
      <c r="G12" s="64">
        <v>930</v>
      </c>
      <c r="H12" s="64">
        <v>2000</v>
      </c>
      <c r="I12" s="64">
        <v>1350</v>
      </c>
      <c r="J12" s="15">
        <f>26307000*0.968131056709978</f>
        <v>25468623.70886939</v>
      </c>
      <c r="K12" s="16" t="s">
        <v>12</v>
      </c>
      <c r="L12" s="16" t="s">
        <v>12</v>
      </c>
      <c r="M12" s="16"/>
      <c r="N12" s="16"/>
      <c r="O12" s="16"/>
      <c r="P12" s="38"/>
    </row>
    <row r="13" spans="1:16" s="45" customFormat="1" ht="75" x14ac:dyDescent="0.25">
      <c r="A13" s="72"/>
      <c r="B13" s="39">
        <v>2</v>
      </c>
      <c r="C13" s="40" t="s">
        <v>16</v>
      </c>
      <c r="D13" s="41" t="s">
        <v>17</v>
      </c>
      <c r="E13" s="63">
        <f>E14+E15+E16+E17+E19+E18+E20+E21+E22+E23</f>
        <v>28960</v>
      </c>
      <c r="F13" s="63">
        <f t="shared" ref="F13:I13" si="1">F14+F15+F16+F17+F19+F18+F20+F21+F22+F23</f>
        <v>6080</v>
      </c>
      <c r="G13" s="63">
        <f t="shared" si="1"/>
        <v>1510</v>
      </c>
      <c r="H13" s="63">
        <f t="shared" si="1"/>
        <v>7273</v>
      </c>
      <c r="I13" s="63">
        <f t="shared" si="1"/>
        <v>1930</v>
      </c>
      <c r="J13" s="42">
        <v>87899599</v>
      </c>
      <c r="K13" s="43" t="s">
        <v>12</v>
      </c>
      <c r="L13" s="43" t="s">
        <v>12</v>
      </c>
      <c r="M13" s="43"/>
      <c r="N13" s="43"/>
      <c r="O13" s="43"/>
      <c r="P13" s="44"/>
    </row>
    <row r="14" spans="1:16" s="50" customFormat="1" ht="93.75" x14ac:dyDescent="0.25">
      <c r="A14" s="72"/>
      <c r="B14" s="46" t="s">
        <v>42</v>
      </c>
      <c r="C14" s="47" t="s">
        <v>54</v>
      </c>
      <c r="D14" s="47" t="s">
        <v>66</v>
      </c>
      <c r="E14" s="62">
        <v>3980</v>
      </c>
      <c r="F14" s="62">
        <v>540</v>
      </c>
      <c r="G14" s="62">
        <v>290</v>
      </c>
      <c r="H14" s="62">
        <v>450</v>
      </c>
      <c r="I14" s="62">
        <v>450</v>
      </c>
      <c r="J14" s="51">
        <f>8175470*0.999178703</f>
        <v>8168755.5110154096</v>
      </c>
      <c r="K14" s="48" t="s">
        <v>12</v>
      </c>
      <c r="L14" s="48" t="s">
        <v>12</v>
      </c>
      <c r="M14" s="48"/>
      <c r="N14" s="48"/>
      <c r="O14" s="48"/>
      <c r="P14" s="49"/>
    </row>
    <row r="15" spans="1:16" s="50" customFormat="1" ht="75" x14ac:dyDescent="0.25">
      <c r="A15" s="72"/>
      <c r="B15" s="46" t="s">
        <v>43</v>
      </c>
      <c r="C15" s="47" t="s">
        <v>55</v>
      </c>
      <c r="D15" s="47" t="s">
        <v>67</v>
      </c>
      <c r="E15" s="62">
        <v>2820</v>
      </c>
      <c r="F15" s="62">
        <v>550</v>
      </c>
      <c r="G15" s="62">
        <v>340</v>
      </c>
      <c r="H15" s="62">
        <v>900</v>
      </c>
      <c r="I15" s="62">
        <v>0</v>
      </c>
      <c r="J15" s="51">
        <f>8580940*0.999178703</f>
        <v>8573892.4997208193</v>
      </c>
      <c r="K15" s="48" t="s">
        <v>12</v>
      </c>
      <c r="L15" s="48" t="s">
        <v>12</v>
      </c>
      <c r="M15" s="48"/>
      <c r="N15" s="48"/>
      <c r="O15" s="48"/>
      <c r="P15" s="49"/>
    </row>
    <row r="16" spans="1:16" s="50" customFormat="1" ht="93.75" x14ac:dyDescent="0.25">
      <c r="A16" s="72"/>
      <c r="B16" s="46" t="s">
        <v>44</v>
      </c>
      <c r="C16" s="47" t="s">
        <v>56</v>
      </c>
      <c r="D16" s="47" t="s">
        <v>68</v>
      </c>
      <c r="E16" s="62">
        <v>4500</v>
      </c>
      <c r="F16" s="62">
        <v>620</v>
      </c>
      <c r="G16" s="62">
        <v>180</v>
      </c>
      <c r="H16" s="62">
        <v>1600</v>
      </c>
      <c r="I16" s="62">
        <v>400</v>
      </c>
      <c r="J16" s="51">
        <f>12843340*0.999178703</f>
        <v>12832791.80338802</v>
      </c>
      <c r="K16" s="48" t="s">
        <v>12</v>
      </c>
      <c r="L16" s="48" t="s">
        <v>12</v>
      </c>
      <c r="M16" s="48"/>
      <c r="N16" s="48"/>
      <c r="O16" s="48"/>
      <c r="P16" s="49"/>
    </row>
    <row r="17" spans="1:16" s="50" customFormat="1" ht="75" x14ac:dyDescent="0.25">
      <c r="A17" s="72"/>
      <c r="B17" s="46" t="s">
        <v>45</v>
      </c>
      <c r="C17" s="47" t="s">
        <v>57</v>
      </c>
      <c r="D17" s="47" t="s">
        <v>69</v>
      </c>
      <c r="E17" s="62">
        <v>1900</v>
      </c>
      <c r="F17" s="62">
        <v>1070</v>
      </c>
      <c r="G17" s="62">
        <v>100</v>
      </c>
      <c r="H17" s="62">
        <v>370</v>
      </c>
      <c r="I17" s="62">
        <v>400</v>
      </c>
      <c r="J17" s="51">
        <f>7139240*0.999178703</f>
        <v>7133376.5636057202</v>
      </c>
      <c r="K17" s="48" t="s">
        <v>12</v>
      </c>
      <c r="L17" s="48" t="s">
        <v>12</v>
      </c>
      <c r="M17" s="48"/>
      <c r="N17" s="48"/>
      <c r="O17" s="48"/>
      <c r="P17" s="49"/>
    </row>
    <row r="18" spans="1:16" s="50" customFormat="1" ht="56.25" x14ac:dyDescent="0.25">
      <c r="A18" s="72"/>
      <c r="B18" s="46" t="s">
        <v>46</v>
      </c>
      <c r="C18" s="47" t="s">
        <v>58</v>
      </c>
      <c r="D18" s="47" t="s">
        <v>70</v>
      </c>
      <c r="E18" s="62">
        <v>4140</v>
      </c>
      <c r="F18" s="62">
        <v>480</v>
      </c>
      <c r="G18" s="62">
        <v>180</v>
      </c>
      <c r="H18" s="62">
        <v>1100</v>
      </c>
      <c r="I18" s="62">
        <v>200</v>
      </c>
      <c r="J18" s="51">
        <f>10984190*0.999178703</f>
        <v>10975168.71770557</v>
      </c>
      <c r="K18" s="48" t="s">
        <v>12</v>
      </c>
      <c r="L18" s="48" t="s">
        <v>12</v>
      </c>
      <c r="M18" s="48"/>
      <c r="N18" s="48"/>
      <c r="O18" s="48"/>
      <c r="P18" s="49"/>
    </row>
    <row r="19" spans="1:16" s="50" customFormat="1" ht="93.75" x14ac:dyDescent="0.25">
      <c r="A19" s="72"/>
      <c r="B19" s="46" t="s">
        <v>47</v>
      </c>
      <c r="C19" s="47" t="s">
        <v>59</v>
      </c>
      <c r="D19" s="47" t="s">
        <v>71</v>
      </c>
      <c r="E19" s="62">
        <v>4450</v>
      </c>
      <c r="F19" s="62">
        <v>860</v>
      </c>
      <c r="G19" s="62">
        <v>380</v>
      </c>
      <c r="H19" s="62">
        <v>838</v>
      </c>
      <c r="I19" s="62">
        <v>280</v>
      </c>
      <c r="J19" s="51">
        <f>11474180*0.999178703</f>
        <v>11464756.290388539</v>
      </c>
      <c r="K19" s="48" t="s">
        <v>12</v>
      </c>
      <c r="L19" s="48" t="s">
        <v>12</v>
      </c>
      <c r="M19" s="48"/>
      <c r="N19" s="48"/>
      <c r="O19" s="48"/>
      <c r="P19" s="49"/>
    </row>
    <row r="20" spans="1:16" s="50" customFormat="1" ht="75" x14ac:dyDescent="0.25">
      <c r="A20" s="72"/>
      <c r="B20" s="46" t="s">
        <v>48</v>
      </c>
      <c r="C20" s="47" t="s">
        <v>60</v>
      </c>
      <c r="D20" s="47" t="s">
        <v>72</v>
      </c>
      <c r="E20" s="62">
        <v>2450</v>
      </c>
      <c r="F20" s="62">
        <v>310</v>
      </c>
      <c r="G20" s="62">
        <v>40</v>
      </c>
      <c r="H20" s="62">
        <v>340</v>
      </c>
      <c r="I20" s="62">
        <v>0</v>
      </c>
      <c r="J20" s="51">
        <f>6225530*0.999178703</f>
        <v>6220416.9908875898</v>
      </c>
      <c r="K20" s="48" t="s">
        <v>12</v>
      </c>
      <c r="L20" s="48" t="s">
        <v>12</v>
      </c>
      <c r="M20" s="48"/>
      <c r="N20" s="48"/>
      <c r="O20" s="48"/>
      <c r="P20" s="49"/>
    </row>
    <row r="21" spans="1:16" s="50" customFormat="1" ht="75" x14ac:dyDescent="0.25">
      <c r="A21" s="72"/>
      <c r="B21" s="46" t="s">
        <v>49</v>
      </c>
      <c r="C21" s="47" t="s">
        <v>61</v>
      </c>
      <c r="D21" s="47" t="s">
        <v>73</v>
      </c>
      <c r="E21" s="62">
        <v>1100</v>
      </c>
      <c r="F21" s="62">
        <v>30</v>
      </c>
      <c r="G21" s="62">
        <v>0</v>
      </c>
      <c r="H21" s="62">
        <v>0</v>
      </c>
      <c r="I21" s="62">
        <v>0</v>
      </c>
      <c r="J21" s="51">
        <f>1749340*0.999178703</f>
        <v>1747903.2723060199</v>
      </c>
      <c r="K21" s="48" t="s">
        <v>12</v>
      </c>
      <c r="L21" s="48" t="s">
        <v>12</v>
      </c>
      <c r="M21" s="48"/>
      <c r="N21" s="48"/>
      <c r="O21" s="48"/>
      <c r="P21" s="49"/>
    </row>
    <row r="22" spans="1:16" s="50" customFormat="1" ht="75" x14ac:dyDescent="0.25">
      <c r="A22" s="72"/>
      <c r="B22" s="46" t="s">
        <v>50</v>
      </c>
      <c r="C22" s="47" t="s">
        <v>62</v>
      </c>
      <c r="D22" s="47" t="s">
        <v>74</v>
      </c>
      <c r="E22" s="62">
        <v>3620</v>
      </c>
      <c r="F22" s="62">
        <v>1620</v>
      </c>
      <c r="G22" s="62">
        <v>0</v>
      </c>
      <c r="H22" s="62">
        <v>1250</v>
      </c>
      <c r="I22" s="62">
        <v>200</v>
      </c>
      <c r="J22" s="51">
        <f>12674570*0.999178703</f>
        <v>12664160.41368271</v>
      </c>
      <c r="K22" s="48" t="s">
        <v>12</v>
      </c>
      <c r="L22" s="48" t="s">
        <v>12</v>
      </c>
      <c r="M22" s="48"/>
      <c r="N22" s="48"/>
      <c r="O22" s="48"/>
      <c r="P22" s="49"/>
    </row>
    <row r="23" spans="1:16" s="50" customFormat="1" ht="75" x14ac:dyDescent="0.25">
      <c r="A23" s="72"/>
      <c r="B23" s="46" t="s">
        <v>51</v>
      </c>
      <c r="C23" s="47" t="s">
        <v>63</v>
      </c>
      <c r="D23" s="47" t="s">
        <v>75</v>
      </c>
      <c r="E23" s="62">
        <v>0</v>
      </c>
      <c r="F23" s="62">
        <v>0</v>
      </c>
      <c r="G23" s="62">
        <v>0</v>
      </c>
      <c r="H23" s="62">
        <v>425</v>
      </c>
      <c r="I23" s="62">
        <v>0</v>
      </c>
      <c r="J23" s="51">
        <f>2771980*0.999178703</f>
        <v>2769703.3811419401</v>
      </c>
      <c r="K23" s="48" t="s">
        <v>12</v>
      </c>
      <c r="L23" s="48" t="s">
        <v>12</v>
      </c>
      <c r="M23" s="48"/>
      <c r="N23" s="48"/>
      <c r="O23" s="48"/>
      <c r="P23" s="49"/>
    </row>
    <row r="24" spans="1:16" s="50" customFormat="1" ht="56.25" x14ac:dyDescent="0.25">
      <c r="A24" s="72"/>
      <c r="B24" s="46" t="s">
        <v>52</v>
      </c>
      <c r="C24" s="47" t="s">
        <v>64</v>
      </c>
      <c r="D24" s="47" t="s">
        <v>76</v>
      </c>
      <c r="E24" s="62">
        <v>0</v>
      </c>
      <c r="F24" s="62">
        <v>0</v>
      </c>
      <c r="G24" s="62">
        <v>100</v>
      </c>
      <c r="H24" s="62">
        <v>410</v>
      </c>
      <c r="I24" s="62">
        <v>0</v>
      </c>
      <c r="J24" s="51">
        <f>2822390*0.999178703</f>
        <v>2820071.9795601699</v>
      </c>
      <c r="K24" s="48" t="s">
        <v>12</v>
      </c>
      <c r="L24" s="48" t="s">
        <v>12</v>
      </c>
      <c r="M24" s="48"/>
      <c r="N24" s="48"/>
      <c r="O24" s="48"/>
      <c r="P24" s="49"/>
    </row>
    <row r="25" spans="1:16" s="50" customFormat="1" ht="56.25" x14ac:dyDescent="0.25">
      <c r="A25" s="72"/>
      <c r="B25" s="46" t="s">
        <v>53</v>
      </c>
      <c r="C25" s="47" t="s">
        <v>65</v>
      </c>
      <c r="D25" s="47" t="s">
        <v>77</v>
      </c>
      <c r="E25" s="62">
        <v>1300</v>
      </c>
      <c r="F25" s="62">
        <v>170</v>
      </c>
      <c r="G25" s="62">
        <v>250</v>
      </c>
      <c r="H25" s="62">
        <v>0</v>
      </c>
      <c r="I25" s="62">
        <v>450</v>
      </c>
      <c r="J25" s="51">
        <f>2530680*0.999178703</f>
        <v>2528601.56010804</v>
      </c>
      <c r="K25" s="48" t="s">
        <v>12</v>
      </c>
      <c r="L25" s="48" t="s">
        <v>12</v>
      </c>
      <c r="M25" s="48"/>
      <c r="N25" s="48"/>
      <c r="O25" s="48"/>
      <c r="P25" s="49"/>
    </row>
    <row r="26" spans="1:16" ht="75" x14ac:dyDescent="0.25">
      <c r="A26" s="72"/>
      <c r="B26" s="8">
        <v>3</v>
      </c>
      <c r="C26" s="9" t="s">
        <v>13</v>
      </c>
      <c r="D26" s="10" t="s">
        <v>11</v>
      </c>
      <c r="E26" s="67">
        <f>E27+E28+E29+E30+E31+E32+E33+E34+E35+E36+E37+E38+E39+E40+E41</f>
        <v>49955</v>
      </c>
      <c r="F26" s="67">
        <f t="shared" ref="F26:I26" si="2">F27+F28+F29+F30+F31+F32+F33+F34+F35+F36+F37+F38+F39+F40+F41</f>
        <v>9780</v>
      </c>
      <c r="G26" s="67">
        <f t="shared" si="2"/>
        <v>3918</v>
      </c>
      <c r="H26" s="67">
        <f t="shared" si="2"/>
        <v>2440</v>
      </c>
      <c r="I26" s="67">
        <f t="shared" si="2"/>
        <v>4290</v>
      </c>
      <c r="J26" s="11">
        <v>106382966.66</v>
      </c>
      <c r="K26" s="12" t="s">
        <v>12</v>
      </c>
      <c r="L26" s="12" t="s">
        <v>12</v>
      </c>
      <c r="M26" s="12"/>
      <c r="N26" s="1"/>
      <c r="O26" s="1"/>
      <c r="P26" s="27"/>
    </row>
    <row r="27" spans="1:16" ht="93.75" customHeight="1" x14ac:dyDescent="0.25">
      <c r="A27" s="72"/>
      <c r="B27" s="57" t="s">
        <v>78</v>
      </c>
      <c r="C27" s="7" t="s">
        <v>93</v>
      </c>
      <c r="D27" s="7" t="s">
        <v>108</v>
      </c>
      <c r="E27" s="66">
        <v>5588</v>
      </c>
      <c r="F27" s="66">
        <v>2720</v>
      </c>
      <c r="G27" s="66">
        <v>20</v>
      </c>
      <c r="H27" s="66">
        <v>264</v>
      </c>
      <c r="I27" s="66">
        <v>0</v>
      </c>
      <c r="J27" s="55">
        <f>11028610*0.9780974674</f>
        <v>10787055.509942314</v>
      </c>
      <c r="K27" s="56" t="s">
        <v>12</v>
      </c>
      <c r="L27" s="56" t="s">
        <v>12</v>
      </c>
      <c r="M27" s="56" t="s">
        <v>12</v>
      </c>
      <c r="N27" s="52"/>
      <c r="O27" s="52"/>
      <c r="P27" s="53"/>
    </row>
    <row r="28" spans="1:16" ht="93.75" customHeight="1" x14ac:dyDescent="0.25">
      <c r="A28" s="72"/>
      <c r="B28" s="57" t="s">
        <v>79</v>
      </c>
      <c r="C28" s="7" t="s">
        <v>94</v>
      </c>
      <c r="D28" s="7" t="s">
        <v>109</v>
      </c>
      <c r="E28" s="66">
        <v>1995</v>
      </c>
      <c r="F28" s="66">
        <v>490</v>
      </c>
      <c r="G28" s="66">
        <v>0</v>
      </c>
      <c r="H28" s="66">
        <v>0</v>
      </c>
      <c r="I28" s="66">
        <v>0</v>
      </c>
      <c r="J28" s="55">
        <f>2606110*0.9780974674</f>
        <v>2549029.5907658143</v>
      </c>
      <c r="K28" s="56" t="s">
        <v>12</v>
      </c>
      <c r="L28" s="56" t="s">
        <v>12</v>
      </c>
      <c r="M28" s="56" t="s">
        <v>12</v>
      </c>
      <c r="N28" s="52"/>
      <c r="O28" s="52"/>
      <c r="P28" s="53"/>
    </row>
    <row r="29" spans="1:16" ht="93.75" customHeight="1" x14ac:dyDescent="0.25">
      <c r="A29" s="72"/>
      <c r="B29" s="57" t="s">
        <v>80</v>
      </c>
      <c r="C29" s="7" t="s">
        <v>95</v>
      </c>
      <c r="D29" s="7" t="s">
        <v>110</v>
      </c>
      <c r="E29" s="66">
        <v>3468</v>
      </c>
      <c r="F29" s="66">
        <v>512</v>
      </c>
      <c r="G29" s="66">
        <v>512</v>
      </c>
      <c r="H29" s="66">
        <v>195</v>
      </c>
      <c r="I29" s="66">
        <v>490</v>
      </c>
      <c r="J29" s="55">
        <f>13737310*0.9780974674</f>
        <v>13436428.119888695</v>
      </c>
      <c r="K29" s="56" t="s">
        <v>12</v>
      </c>
      <c r="L29" s="56" t="s">
        <v>12</v>
      </c>
      <c r="M29" s="56" t="s">
        <v>12</v>
      </c>
      <c r="N29" s="52"/>
      <c r="O29" s="52"/>
      <c r="P29" s="53"/>
    </row>
    <row r="30" spans="1:16" ht="93.75" customHeight="1" x14ac:dyDescent="0.25">
      <c r="A30" s="72"/>
      <c r="B30" s="57" t="s">
        <v>81</v>
      </c>
      <c r="C30" s="7" t="s">
        <v>96</v>
      </c>
      <c r="D30" s="7" t="s">
        <v>111</v>
      </c>
      <c r="E30" s="66">
        <v>1140</v>
      </c>
      <c r="F30" s="66">
        <v>318</v>
      </c>
      <c r="G30" s="66">
        <v>0</v>
      </c>
      <c r="H30" s="66">
        <v>0</v>
      </c>
      <c r="I30" s="66">
        <v>0</v>
      </c>
      <c r="J30" s="55">
        <f>1851560*0.9780974674</f>
        <v>1811006.1467391441</v>
      </c>
      <c r="K30" s="56" t="s">
        <v>12</v>
      </c>
      <c r="L30" s="56" t="s">
        <v>12</v>
      </c>
      <c r="M30" s="56" t="s">
        <v>12</v>
      </c>
      <c r="N30" s="52"/>
      <c r="O30" s="52"/>
      <c r="P30" s="53"/>
    </row>
    <row r="31" spans="1:16" ht="93.75" customHeight="1" x14ac:dyDescent="0.25">
      <c r="A31" s="72"/>
      <c r="B31" s="57" t="s">
        <v>82</v>
      </c>
      <c r="C31" s="7" t="s">
        <v>97</v>
      </c>
      <c r="D31" s="7" t="s">
        <v>112</v>
      </c>
      <c r="E31" s="66">
        <v>5710</v>
      </c>
      <c r="F31" s="66">
        <v>270</v>
      </c>
      <c r="G31" s="66">
        <v>15</v>
      </c>
      <c r="H31" s="66">
        <v>120</v>
      </c>
      <c r="I31" s="66">
        <v>0</v>
      </c>
      <c r="J31" s="55">
        <f>8929920*0.9780974674</f>
        <v>8734332.1360846087</v>
      </c>
      <c r="K31" s="56" t="s">
        <v>12</v>
      </c>
      <c r="L31" s="56" t="s">
        <v>12</v>
      </c>
      <c r="M31" s="56" t="s">
        <v>12</v>
      </c>
      <c r="N31" s="52"/>
      <c r="O31" s="52"/>
      <c r="P31" s="53"/>
    </row>
    <row r="32" spans="1:16" ht="93.75" customHeight="1" x14ac:dyDescent="0.25">
      <c r="A32" s="72"/>
      <c r="B32" s="57" t="s">
        <v>83</v>
      </c>
      <c r="C32" s="7" t="s">
        <v>98</v>
      </c>
      <c r="D32" s="7" t="s">
        <v>113</v>
      </c>
      <c r="E32" s="66">
        <v>1250</v>
      </c>
      <c r="F32" s="66">
        <v>300</v>
      </c>
      <c r="G32" s="66">
        <v>30</v>
      </c>
      <c r="H32" s="66">
        <v>0</v>
      </c>
      <c r="I32" s="66">
        <v>0</v>
      </c>
      <c r="J32" s="55">
        <f>4481830*0.9780974674</f>
        <v>4383666.5723173423</v>
      </c>
      <c r="K32" s="56" t="s">
        <v>12</v>
      </c>
      <c r="L32" s="56" t="s">
        <v>12</v>
      </c>
      <c r="M32" s="56" t="s">
        <v>12</v>
      </c>
      <c r="N32" s="52"/>
      <c r="O32" s="52"/>
      <c r="P32" s="53"/>
    </row>
    <row r="33" spans="1:16" ht="93.75" customHeight="1" x14ac:dyDescent="0.25">
      <c r="A33" s="72"/>
      <c r="B33" s="57" t="s">
        <v>84</v>
      </c>
      <c r="C33" s="7" t="s">
        <v>99</v>
      </c>
      <c r="D33" s="7" t="s">
        <v>114</v>
      </c>
      <c r="E33" s="66">
        <v>2960</v>
      </c>
      <c r="F33" s="66">
        <v>336</v>
      </c>
      <c r="G33" s="66">
        <v>36</v>
      </c>
      <c r="H33" s="66">
        <v>120</v>
      </c>
      <c r="I33" s="66">
        <v>0</v>
      </c>
      <c r="J33" s="55">
        <f>4528550*0.9780974674</f>
        <v>4429363.2859942699</v>
      </c>
      <c r="K33" s="56" t="s">
        <v>12</v>
      </c>
      <c r="L33" s="56" t="s">
        <v>12</v>
      </c>
      <c r="M33" s="56" t="s">
        <v>12</v>
      </c>
      <c r="N33" s="52"/>
      <c r="O33" s="52"/>
      <c r="P33" s="53"/>
    </row>
    <row r="34" spans="1:16" ht="93.75" customHeight="1" x14ac:dyDescent="0.25">
      <c r="A34" s="72"/>
      <c r="B34" s="57" t="s">
        <v>85</v>
      </c>
      <c r="C34" s="7" t="s">
        <v>100</v>
      </c>
      <c r="D34" s="7" t="s">
        <v>115</v>
      </c>
      <c r="E34" s="66">
        <v>550</v>
      </c>
      <c r="F34" s="66">
        <v>0</v>
      </c>
      <c r="G34" s="66">
        <v>15</v>
      </c>
      <c r="H34" s="66">
        <v>160</v>
      </c>
      <c r="I34" s="66">
        <v>720</v>
      </c>
      <c r="J34" s="55">
        <f>2212810*0.9780974674</f>
        <v>2164343.8568373942</v>
      </c>
      <c r="K34" s="56" t="s">
        <v>12</v>
      </c>
      <c r="L34" s="56" t="s">
        <v>12</v>
      </c>
      <c r="M34" s="56" t="s">
        <v>12</v>
      </c>
      <c r="N34" s="52"/>
      <c r="O34" s="52"/>
      <c r="P34" s="53"/>
    </row>
    <row r="35" spans="1:16" ht="93.75" customHeight="1" x14ac:dyDescent="0.25">
      <c r="A35" s="72"/>
      <c r="B35" s="57" t="s">
        <v>86</v>
      </c>
      <c r="C35" s="7" t="s">
        <v>101</v>
      </c>
      <c r="D35" s="7" t="s">
        <v>116</v>
      </c>
      <c r="E35" s="66">
        <v>1225</v>
      </c>
      <c r="F35" s="66">
        <v>550</v>
      </c>
      <c r="G35" s="66">
        <v>215</v>
      </c>
      <c r="H35" s="66">
        <v>440</v>
      </c>
      <c r="I35" s="66">
        <v>0</v>
      </c>
      <c r="J35" s="55">
        <f>5486500*0.9780974674</f>
        <v>5366331.7548901001</v>
      </c>
      <c r="K35" s="56" t="s">
        <v>12</v>
      </c>
      <c r="L35" s="56" t="s">
        <v>12</v>
      </c>
      <c r="M35" s="56" t="s">
        <v>12</v>
      </c>
      <c r="N35" s="52"/>
      <c r="O35" s="52"/>
      <c r="P35" s="53"/>
    </row>
    <row r="36" spans="1:16" ht="93.75" customHeight="1" x14ac:dyDescent="0.25">
      <c r="A36" s="72"/>
      <c r="B36" s="57" t="s">
        <v>87</v>
      </c>
      <c r="C36" s="7" t="s">
        <v>102</v>
      </c>
      <c r="D36" s="7" t="s">
        <v>117</v>
      </c>
      <c r="E36" s="66">
        <v>8668</v>
      </c>
      <c r="F36" s="66">
        <v>970</v>
      </c>
      <c r="G36" s="66">
        <v>115</v>
      </c>
      <c r="H36" s="66">
        <v>126</v>
      </c>
      <c r="I36" s="66">
        <v>0</v>
      </c>
      <c r="J36" s="55">
        <f>9667480*0.9780974674</f>
        <v>9455737.7041401528</v>
      </c>
      <c r="K36" s="56" t="s">
        <v>12</v>
      </c>
      <c r="L36" s="56" t="s">
        <v>12</v>
      </c>
      <c r="M36" s="56" t="s">
        <v>12</v>
      </c>
      <c r="N36" s="52"/>
      <c r="O36" s="52"/>
      <c r="P36" s="53"/>
    </row>
    <row r="37" spans="1:16" ht="93.75" customHeight="1" x14ac:dyDescent="0.25">
      <c r="A37" s="72"/>
      <c r="B37" s="57" t="s">
        <v>88</v>
      </c>
      <c r="C37" s="7" t="s">
        <v>103</v>
      </c>
      <c r="D37" s="7" t="s">
        <v>118</v>
      </c>
      <c r="E37" s="66">
        <v>1512</v>
      </c>
      <c r="F37" s="66">
        <v>609</v>
      </c>
      <c r="G37" s="66">
        <v>0</v>
      </c>
      <c r="H37" s="66">
        <v>0</v>
      </c>
      <c r="I37" s="66">
        <v>0</v>
      </c>
      <c r="J37" s="55">
        <f>2778320*0.9780974674</f>
        <v>2717467.7556267679</v>
      </c>
      <c r="K37" s="56" t="s">
        <v>12</v>
      </c>
      <c r="L37" s="56" t="s">
        <v>12</v>
      </c>
      <c r="M37" s="56" t="s">
        <v>12</v>
      </c>
      <c r="N37" s="52"/>
      <c r="O37" s="52"/>
      <c r="P37" s="53"/>
    </row>
    <row r="38" spans="1:16" ht="93.75" customHeight="1" x14ac:dyDescent="0.25">
      <c r="A38" s="72"/>
      <c r="B38" s="57" t="s">
        <v>89</v>
      </c>
      <c r="C38" s="7" t="s">
        <v>104</v>
      </c>
      <c r="D38" s="7" t="s">
        <v>119</v>
      </c>
      <c r="E38" s="66">
        <v>4235</v>
      </c>
      <c r="F38" s="66">
        <v>720</v>
      </c>
      <c r="G38" s="66">
        <v>800</v>
      </c>
      <c r="H38" s="66">
        <v>655</v>
      </c>
      <c r="I38" s="66">
        <v>590</v>
      </c>
      <c r="J38" s="55">
        <f>14116620*0.9780974674</f>
        <v>13807430.270248188</v>
      </c>
      <c r="K38" s="56" t="s">
        <v>12</v>
      </c>
      <c r="L38" s="56" t="s">
        <v>12</v>
      </c>
      <c r="M38" s="56" t="s">
        <v>12</v>
      </c>
      <c r="N38" s="52"/>
      <c r="O38" s="52"/>
      <c r="P38" s="53"/>
    </row>
    <row r="39" spans="1:16" ht="93.75" customHeight="1" x14ac:dyDescent="0.25">
      <c r="A39" s="72"/>
      <c r="B39" s="57" t="s">
        <v>90</v>
      </c>
      <c r="C39" s="7" t="s">
        <v>105</v>
      </c>
      <c r="D39" s="7" t="s">
        <v>120</v>
      </c>
      <c r="E39" s="66">
        <v>6235</v>
      </c>
      <c r="F39" s="66">
        <v>950</v>
      </c>
      <c r="G39" s="66">
        <v>1500</v>
      </c>
      <c r="H39" s="66"/>
      <c r="I39" s="66">
        <v>1290</v>
      </c>
      <c r="J39" s="55">
        <f>14408660*0.9780974674</f>
        <v>14093073.854627684</v>
      </c>
      <c r="K39" s="56" t="s">
        <v>12</v>
      </c>
      <c r="L39" s="56" t="s">
        <v>12</v>
      </c>
      <c r="M39" s="56" t="s">
        <v>12</v>
      </c>
      <c r="N39" s="52"/>
      <c r="O39" s="52"/>
      <c r="P39" s="53"/>
    </row>
    <row r="40" spans="1:16" ht="93.75" customHeight="1" x14ac:dyDescent="0.25">
      <c r="A40" s="72"/>
      <c r="B40" s="57" t="s">
        <v>91</v>
      </c>
      <c r="C40" s="7" t="s">
        <v>106</v>
      </c>
      <c r="D40" s="7" t="s">
        <v>121</v>
      </c>
      <c r="E40" s="66">
        <v>4542</v>
      </c>
      <c r="F40" s="66">
        <v>675</v>
      </c>
      <c r="G40" s="66">
        <v>360</v>
      </c>
      <c r="H40" s="66">
        <v>360</v>
      </c>
      <c r="I40" s="66">
        <v>850</v>
      </c>
      <c r="J40" s="55">
        <f>10684100*0.9780974674</f>
        <v>10450091.151448341</v>
      </c>
      <c r="K40" s="56" t="s">
        <v>12</v>
      </c>
      <c r="L40" s="56" t="s">
        <v>12</v>
      </c>
      <c r="M40" s="56" t="s">
        <v>12</v>
      </c>
      <c r="N40" s="52"/>
      <c r="O40" s="52"/>
      <c r="P40" s="53"/>
    </row>
    <row r="41" spans="1:16" ht="93.75" customHeight="1" x14ac:dyDescent="0.25">
      <c r="A41" s="72"/>
      <c r="B41" s="57" t="s">
        <v>92</v>
      </c>
      <c r="C41" s="7" t="s">
        <v>107</v>
      </c>
      <c r="D41" s="7" t="s">
        <v>122</v>
      </c>
      <c r="E41" s="66">
        <v>877</v>
      </c>
      <c r="F41" s="66">
        <v>360</v>
      </c>
      <c r="G41" s="66">
        <v>300</v>
      </c>
      <c r="H41" s="66">
        <v>0</v>
      </c>
      <c r="I41" s="66">
        <v>350</v>
      </c>
      <c r="J41" s="55">
        <f>2246820*0.9780974674</f>
        <v>2197608.9517036681</v>
      </c>
      <c r="K41" s="56" t="s">
        <v>12</v>
      </c>
      <c r="L41" s="56" t="s">
        <v>12</v>
      </c>
      <c r="M41" s="56" t="s">
        <v>12</v>
      </c>
      <c r="N41" s="52"/>
      <c r="O41" s="52"/>
      <c r="P41" s="53"/>
    </row>
    <row r="42" spans="1:16" ht="19.5" thickBot="1" x14ac:dyDescent="0.3">
      <c r="A42" s="28" t="s">
        <v>8</v>
      </c>
      <c r="B42" s="29"/>
      <c r="C42" s="54"/>
      <c r="D42" s="29"/>
      <c r="E42" s="29"/>
      <c r="F42" s="29"/>
      <c r="G42" s="29"/>
      <c r="H42" s="29"/>
      <c r="I42" s="29"/>
      <c r="J42" s="30">
        <f>J26+J13+J4</f>
        <v>319148900</v>
      </c>
      <c r="K42" s="31"/>
      <c r="L42" s="31"/>
      <c r="M42" s="31"/>
      <c r="N42" s="31"/>
      <c r="O42" s="31"/>
      <c r="P42" s="32"/>
    </row>
    <row r="43" spans="1:16" x14ac:dyDescent="0.25">
      <c r="D43" s="2"/>
      <c r="E43" s="2"/>
      <c r="F43" s="2"/>
      <c r="G43" s="2"/>
      <c r="H43" s="2"/>
      <c r="I43" s="2"/>
      <c r="J43" s="2"/>
    </row>
    <row r="44" spans="1:16" ht="93.75" customHeight="1" x14ac:dyDescent="0.25">
      <c r="B44" s="77" t="s">
        <v>130</v>
      </c>
      <c r="C44" s="78"/>
      <c r="D44" s="78"/>
      <c r="E44" s="78"/>
      <c r="F44" s="78"/>
      <c r="G44" s="78"/>
      <c r="H44" s="78"/>
      <c r="I44" s="78"/>
      <c r="J44" s="78"/>
    </row>
    <row r="45" spans="1:16" ht="75.75" customHeight="1" x14ac:dyDescent="0.25">
      <c r="B45" s="79" t="s">
        <v>124</v>
      </c>
      <c r="C45" s="80"/>
      <c r="D45" s="80"/>
      <c r="E45" s="80"/>
      <c r="F45" s="80"/>
      <c r="G45" s="80"/>
      <c r="H45" s="80"/>
      <c r="I45" s="80"/>
      <c r="J45" s="80"/>
    </row>
    <row r="46" spans="1:16" x14ac:dyDescent="0.25">
      <c r="D46" s="2"/>
      <c r="E46" s="2"/>
      <c r="F46" s="2"/>
      <c r="G46" s="2"/>
      <c r="H46" s="2"/>
      <c r="I46" s="2"/>
      <c r="J46" s="2"/>
    </row>
    <row r="47" spans="1:16" ht="18.75" x14ac:dyDescent="0.25">
      <c r="C47" s="75"/>
      <c r="D47" s="3"/>
      <c r="E47" s="3"/>
      <c r="F47" s="3"/>
      <c r="G47" s="3"/>
      <c r="H47" s="3"/>
      <c r="I47" s="3"/>
      <c r="J47" s="3"/>
    </row>
    <row r="48" spans="1:16" x14ac:dyDescent="0.25">
      <c r="C48" s="76"/>
      <c r="D48" s="2"/>
      <c r="E48" s="2"/>
      <c r="F48" s="2"/>
      <c r="G48" s="2"/>
      <c r="H48" s="2"/>
      <c r="I48" s="2"/>
      <c r="J48" s="2"/>
    </row>
  </sheetData>
  <mergeCells count="6">
    <mergeCell ref="N2:P2"/>
    <mergeCell ref="A4:A41"/>
    <mergeCell ref="A1:M1"/>
    <mergeCell ref="C47:C48"/>
    <mergeCell ref="B44:J44"/>
    <mergeCell ref="B45:J45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139 Указ Главы</vt:lpstr>
      <vt:lpstr>'139 Указ Главы'!Область_печати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Вовк Ольга Сергеевна</dc:creator>
  <cp:lastModifiedBy>Загоскина Татьяна Валерьевна</cp:lastModifiedBy>
  <cp:lastPrinted>2020-05-19T12:09:27Z</cp:lastPrinted>
  <dcterms:created xsi:type="dcterms:W3CDTF">2017-12-08T06:46:47Z</dcterms:created>
  <dcterms:modified xsi:type="dcterms:W3CDTF">2020-05-27T14:10:14Z</dcterms:modified>
</cp:coreProperties>
</file>