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9200" windowHeight="11760"/>
  </bookViews>
  <sheets>
    <sheet name="юноши" sheetId="1" r:id="rId1"/>
    <sheet name="девушки" sheetId="3" r:id="rId2"/>
    <sheet name="Карточка" sheetId="2" state="hidden" r:id="rId3"/>
  </sheets>
  <definedNames>
    <definedName name="_GoBack" localSheetId="1">девушки!$F$101</definedName>
    <definedName name="_xlnm._FilterDatabase" localSheetId="1" hidden="1">девушки!$B$100:$N$252</definedName>
    <definedName name="_xlnm._FilterDatabase" localSheetId="0" hidden="1">юноши!$B$100:$N$222</definedName>
    <definedName name="_xlnm.Print_Titles" localSheetId="1">девушки!$99:$99</definedName>
    <definedName name="_xlnm.Print_Titles" localSheetId="0">юноши!$99:$99</definedName>
    <definedName name="_xlnm.Print_Area" localSheetId="2">Карточка!$A$7:$P$211</definedName>
  </definedNames>
  <calcPr calcId="125725"/>
</workbook>
</file>

<file path=xl/calcChain.xml><?xml version="1.0" encoding="utf-8"?>
<calcChain xmlns="http://schemas.openxmlformats.org/spreadsheetml/2006/main">
  <c r="C132" i="2"/>
  <c r="C50"/>
  <c r="N204"/>
  <c r="L204"/>
  <c r="C204"/>
  <c r="H201"/>
  <c r="G201"/>
  <c r="C201"/>
  <c r="H199"/>
  <c r="G199"/>
  <c r="C199"/>
  <c r="M197"/>
  <c r="J197"/>
  <c r="C197"/>
  <c r="N195"/>
  <c r="J195"/>
  <c r="C195"/>
  <c r="N182"/>
  <c r="L182"/>
  <c r="C182"/>
  <c r="H179"/>
  <c r="G179"/>
  <c r="C179"/>
  <c r="H177"/>
  <c r="G177"/>
  <c r="C177"/>
  <c r="M175"/>
  <c r="J175"/>
  <c r="C175"/>
  <c r="N173"/>
  <c r="J173"/>
  <c r="C173"/>
  <c r="N163"/>
  <c r="L163"/>
  <c r="C163"/>
  <c r="H160"/>
  <c r="G160"/>
  <c r="C160"/>
  <c r="H158"/>
  <c r="G158"/>
  <c r="C158"/>
  <c r="M156"/>
  <c r="J156"/>
  <c r="C156"/>
  <c r="N154"/>
  <c r="J154"/>
  <c r="C154"/>
  <c r="N141"/>
  <c r="L141"/>
  <c r="C141"/>
  <c r="H138"/>
  <c r="G138"/>
  <c r="C138"/>
  <c r="H136"/>
  <c r="G136"/>
  <c r="C136"/>
  <c r="M134"/>
  <c r="J134"/>
  <c r="C134"/>
  <c r="N132"/>
  <c r="J132"/>
  <c r="N122"/>
  <c r="L122"/>
  <c r="C122"/>
  <c r="H119"/>
  <c r="G119"/>
  <c r="C119"/>
  <c r="H117"/>
  <c r="G117"/>
  <c r="C117"/>
  <c r="M115"/>
  <c r="J115"/>
  <c r="C115"/>
  <c r="N113"/>
  <c r="J113"/>
  <c r="C113"/>
  <c r="N100"/>
  <c r="L100"/>
  <c r="C100"/>
  <c r="H97"/>
  <c r="G97"/>
  <c r="C97"/>
  <c r="H95"/>
  <c r="G95"/>
  <c r="C95"/>
  <c r="M93"/>
  <c r="J93"/>
  <c r="C93"/>
  <c r="N91"/>
  <c r="J91"/>
  <c r="C91"/>
  <c r="N81"/>
  <c r="L81"/>
  <c r="C81"/>
  <c r="H78"/>
  <c r="G78"/>
  <c r="C78"/>
  <c r="H76"/>
  <c r="G76"/>
  <c r="C76"/>
  <c r="M74"/>
  <c r="J74"/>
  <c r="C74"/>
  <c r="N72"/>
  <c r="J72"/>
  <c r="C72"/>
  <c r="N59"/>
  <c r="L59"/>
  <c r="C59"/>
  <c r="H56"/>
  <c r="G56"/>
  <c r="C56"/>
  <c r="H54"/>
  <c r="G54"/>
  <c r="C54"/>
  <c r="M52"/>
  <c r="J52"/>
  <c r="C52"/>
  <c r="N50"/>
  <c r="J50"/>
  <c r="N40"/>
  <c r="L40"/>
  <c r="C40"/>
  <c r="H37"/>
  <c r="G37"/>
  <c r="C37"/>
  <c r="H35"/>
  <c r="G35"/>
  <c r="C35"/>
  <c r="M33"/>
  <c r="J33"/>
  <c r="C33"/>
  <c r="N31"/>
  <c r="J31"/>
  <c r="C31"/>
  <c r="G15"/>
  <c r="G13"/>
  <c r="N18"/>
  <c r="L18"/>
  <c r="C18"/>
  <c r="H15"/>
  <c r="C15"/>
  <c r="H13"/>
  <c r="C13"/>
  <c r="M11"/>
  <c r="J11"/>
  <c r="C11"/>
  <c r="N9"/>
  <c r="J9"/>
  <c r="C9"/>
</calcChain>
</file>

<file path=xl/sharedStrings.xml><?xml version="1.0" encoding="utf-8"?>
<sst xmlns="http://schemas.openxmlformats.org/spreadsheetml/2006/main" count="724" uniqueCount="185">
  <si>
    <t>СФО</t>
  </si>
  <si>
    <t>АЛТАЙСКИЙ КР.</t>
  </si>
  <si>
    <t>АМУРСКАЯ ОБЛ.</t>
  </si>
  <si>
    <t>ДВФО</t>
  </si>
  <si>
    <t>АРХАНГЕЛЬСКАЯ ОБЛ.</t>
  </si>
  <si>
    <t>СЗФО</t>
  </si>
  <si>
    <t>АСТРАХАНСКАЯ ОБЛ.</t>
  </si>
  <si>
    <t>ЮФО</t>
  </si>
  <si>
    <t>БЕЛГОРОДСКАЯ ОБЛ.</t>
  </si>
  <si>
    <t>ЦФО</t>
  </si>
  <si>
    <t>БРЯНСКАЯ ОБЛ.</t>
  </si>
  <si>
    <t>ВЛАДИМИРСКАЯ ОБЛ.</t>
  </si>
  <si>
    <t>ВОЛГОГРАДСКАЯ ОБЛ.</t>
  </si>
  <si>
    <t>4х100</t>
  </si>
  <si>
    <t>ВОЛОГОДСКАЯ ОБЛ.</t>
  </si>
  <si>
    <t>4х200</t>
  </si>
  <si>
    <t>ВОРОНЕЖСКАЯ ОБЛ.</t>
  </si>
  <si>
    <t>4х400</t>
  </si>
  <si>
    <t>ЕВРЕЙСКАЯ АО</t>
  </si>
  <si>
    <t>4х800</t>
  </si>
  <si>
    <t>ЗАБАЙКАЛЬСКИЙ КР.</t>
  </si>
  <si>
    <t>110СБ</t>
  </si>
  <si>
    <t>ИВАНОВСКАЯ ОБЛ.</t>
  </si>
  <si>
    <t>400СБ</t>
  </si>
  <si>
    <t>ИРКУТСКАЯ ОБЛ.</t>
  </si>
  <si>
    <t>2000СП</t>
  </si>
  <si>
    <t>КАБАРДИНО-БАЛКАРСКАЯ  РЕСП.</t>
  </si>
  <si>
    <t>3000СП</t>
  </si>
  <si>
    <t>КАЛИНИНГРАДСКАЯ ОБЛ.</t>
  </si>
  <si>
    <t>3000СХ</t>
  </si>
  <si>
    <t>КАЛУЖСКАЯ ОБЛ.</t>
  </si>
  <si>
    <t>5000СХ</t>
  </si>
  <si>
    <t>КАМЧАТСКАЯ ОБЛ.</t>
  </si>
  <si>
    <t>10000СХ</t>
  </si>
  <si>
    <t>КАРАЧАЕВО-ЧЕРКЕССКАЯ  РЕСП.</t>
  </si>
  <si>
    <t>20км СХ</t>
  </si>
  <si>
    <t>КЕМЕРОВСКАЯ ОБЛ.</t>
  </si>
  <si>
    <t>35км СХ</t>
  </si>
  <si>
    <t>КИРОВСКАЯ ОБЛ.</t>
  </si>
  <si>
    <t>ПФО</t>
  </si>
  <si>
    <t>50км СХ</t>
  </si>
  <si>
    <t>ВЫСОТА</t>
  </si>
  <si>
    <t>КОСТРОМСКАЯ ОБЛ.</t>
  </si>
  <si>
    <t>ШЕСТ</t>
  </si>
  <si>
    <t>КРАСНОДАРСКИЙ КР.</t>
  </si>
  <si>
    <t>ДЛИНА</t>
  </si>
  <si>
    <t>КРАСНОЯРСКИЙ КР.</t>
  </si>
  <si>
    <t>ТРОЙНОЙ</t>
  </si>
  <si>
    <t>КУРГАНСКАЯ ОБЛ.</t>
  </si>
  <si>
    <t>УФО</t>
  </si>
  <si>
    <t>ДИСК</t>
  </si>
  <si>
    <t>КУРСКАЯ ОБЛ.</t>
  </si>
  <si>
    <t>МОЛОТ</t>
  </si>
  <si>
    <t>ЛЕНИНГРАДСКАЯ ОБЛ.</t>
  </si>
  <si>
    <t>КОПЬЕ</t>
  </si>
  <si>
    <t>ЛИПЕЦКАЯ ОБЛ.</t>
  </si>
  <si>
    <t>ЯДРО</t>
  </si>
  <si>
    <t>МАГАДАНСКАЯ ОБЛ.</t>
  </si>
  <si>
    <t>6БОРЬЕ</t>
  </si>
  <si>
    <t>МОСКВА-1</t>
  </si>
  <si>
    <t>МОС</t>
  </si>
  <si>
    <t>8БОРЬЕ</t>
  </si>
  <si>
    <t>МОСКВА-2</t>
  </si>
  <si>
    <t>10БОРЬЕ</t>
  </si>
  <si>
    <t>МОСКОВСКАЯ ОБЛ.</t>
  </si>
  <si>
    <t>МУРМАНСКАЯ ОБЛ.</t>
  </si>
  <si>
    <t>НЕНЕЦКИЙ АО</t>
  </si>
  <si>
    <t>НИЖЕГОРОДСКАЯ ОБЛ.</t>
  </si>
  <si>
    <t>НОВГОРОДСКАЯ ОБЛ.</t>
  </si>
  <si>
    <t>НОВОСИБИРСКАЯ ОБЛ.</t>
  </si>
  <si>
    <t>ОМСКАЯ ОБЛ.</t>
  </si>
  <si>
    <t>ОРЕНБУРГСКАЯ ОБЛ.</t>
  </si>
  <si>
    <t>ОРЛОВСКАЯ ОБЛ.</t>
  </si>
  <si>
    <t>ПЕНЗЕНСКАЯ ОБЛ.</t>
  </si>
  <si>
    <t>ПЕРМСКИЙ КР.</t>
  </si>
  <si>
    <t>ПРИМОРСКИЙ КР.</t>
  </si>
  <si>
    <t>ПСКОВСКАЯ ОБЛ.</t>
  </si>
  <si>
    <t>РЕСП. АДЫГЕЯ</t>
  </si>
  <si>
    <t>РЕСП. АЛТАЙ</t>
  </si>
  <si>
    <t>РЕСП. БАШКОРТОСТАН</t>
  </si>
  <si>
    <t>РЕСП. БУРЯТИЯ</t>
  </si>
  <si>
    <t>РЕСП. ДАГЕСТАН</t>
  </si>
  <si>
    <t>РЕСП. ИНГУШЕТИЯ</t>
  </si>
  <si>
    <t>РЕСП. КАЛМЫКИЯ</t>
  </si>
  <si>
    <t>РЕСП. КАРЕЛИЯ</t>
  </si>
  <si>
    <t>РЕСП. КОМИ</t>
  </si>
  <si>
    <t>РЕСП. МАРИЙ ЭЛ</t>
  </si>
  <si>
    <t>РЕСП. МОРДОВИЯ</t>
  </si>
  <si>
    <t>РЕСП. САХА (ЯКУТИЯ)</t>
  </si>
  <si>
    <t>РЕСП. СЕВЕРНАЯ ОСЕТИЯ – АЛАНИЯ</t>
  </si>
  <si>
    <t>РЕСП. ТАТАРСТАН</t>
  </si>
  <si>
    <t>РЕСП. ТУВА</t>
  </si>
  <si>
    <t>РЕСП. ХАКАСИЯ</t>
  </si>
  <si>
    <t>РОСТОВСКАЯ ОБЛ.</t>
  </si>
  <si>
    <t>РЯЗАНСКАЯ ОБЛ.</t>
  </si>
  <si>
    <t>САМАРСКАЯ ОБЛ.</t>
  </si>
  <si>
    <t>САНКТ-ПЕТЕРБУРГ-1</t>
  </si>
  <si>
    <t>СПб</t>
  </si>
  <si>
    <t>САНКТ-ПЕТЕРБУРГ-2</t>
  </si>
  <si>
    <t>САРАТОВСКАЯ ОБЛ.</t>
  </si>
  <si>
    <t>САХАЛИНСКАЯ ОБЛ.</t>
  </si>
  <si>
    <t>СВЕРДЛОВСКАЯ ОБЛ.</t>
  </si>
  <si>
    <t>СМОЛЕНСКАЯ ОБЛ.</t>
  </si>
  <si>
    <t>СТАВРОПОЛЬСКИЙ КР.</t>
  </si>
  <si>
    <t>ТАМБОВСКАЯ ОБЛ.</t>
  </si>
  <si>
    <t>ТВЕРСКАЯ ОБЛ.</t>
  </si>
  <si>
    <t>ТОМСКАЯ ОБЛ.</t>
  </si>
  <si>
    <t>ТУЛЬСКАЯ ОБЛ.</t>
  </si>
  <si>
    <t>ТЮМЕНСКАЯ ОБЛ.</t>
  </si>
  <si>
    <t>УДМУРТСКАЯ РЕСП.</t>
  </si>
  <si>
    <t>УЛЬЯНОВСКАЯ ОБЛ.</t>
  </si>
  <si>
    <t>ХАБАРОВСКИЙ КР.</t>
  </si>
  <si>
    <t>ХАНТЫ-МАНСИЙСКИЙ АО</t>
  </si>
  <si>
    <t>ЧЕЛЯБИНСКАЯ ОБЛ.</t>
  </si>
  <si>
    <t>ЧЕЧЕНСКАЯ РЕСП.</t>
  </si>
  <si>
    <t>ЧУВАШСКАЯ РЕСП.</t>
  </si>
  <si>
    <t>ЧУКОТСКИЙ АО</t>
  </si>
  <si>
    <t>ЯМАЛО-НЕНЕЦКИЙ АО</t>
  </si>
  <si>
    <t>ЯРОСЛАВСКАЯ ОБЛ.</t>
  </si>
  <si>
    <t>МОСКВА</t>
  </si>
  <si>
    <t>САНКТ-ПЕТЕРБУРГ</t>
  </si>
  <si>
    <t>Автохронометраж</t>
  </si>
  <si>
    <t>Номер
▼ ▼</t>
  </si>
  <si>
    <t>Фамилия, Имя</t>
  </si>
  <si>
    <t>З/ч</t>
  </si>
  <si>
    <t>Дата рожд.</t>
  </si>
  <si>
    <t>Квал.</t>
  </si>
  <si>
    <t xml:space="preserve"> Команда</t>
  </si>
  <si>
    <t xml:space="preserve"> Паралл. зачет</t>
  </si>
  <si>
    <t>Ведомство,  ДСО</t>
  </si>
  <si>
    <t>Организация</t>
  </si>
  <si>
    <t>Тренер</t>
  </si>
  <si>
    <t>Личн.
рек.</t>
  </si>
  <si>
    <t>Вид</t>
  </si>
  <si>
    <t>Лучш.
сезона</t>
  </si>
  <si>
    <t>Печать личной карточки участника соревнований</t>
  </si>
  <si>
    <t>Индекс
команды:</t>
  </si>
  <si>
    <t>Вид программы</t>
  </si>
  <si>
    <t>Фамилия Имя участника</t>
  </si>
  <si>
    <t>Квалиф.</t>
  </si>
  <si>
    <t>Фамилия Имя Отчество тренера (ов)</t>
  </si>
  <si>
    <t>Личн. рекорд</t>
  </si>
  <si>
    <t>Субъект РФ,  команда</t>
  </si>
  <si>
    <t>Ведомство, ДСО</t>
  </si>
  <si>
    <t>Параллельный зачет</t>
  </si>
  <si>
    <t>Соревнования</t>
  </si>
  <si>
    <t>Разряд</t>
  </si>
  <si>
    <t>Место</t>
  </si>
  <si>
    <t>Очки</t>
  </si>
  <si>
    <t>Квалиф. (забеги)</t>
  </si>
  <si>
    <t>Основные (п/финал)</t>
  </si>
  <si>
    <t>Финал</t>
  </si>
  <si>
    <t>Возрастная группа</t>
  </si>
  <si>
    <t>Номер участ.</t>
  </si>
  <si>
    <t>Зачет:</t>
  </si>
  <si>
    <t>Лучш. сезона</t>
  </si>
  <si>
    <t>Результаты</t>
  </si>
  <si>
    <t>Лучший рез.</t>
  </si>
  <si>
    <t>Выберите меню "Файл" -&gt; "Печать" и укажите диапазон страниц для печати</t>
  </si>
  <si>
    <t>Всего страниц - пять.  На каждой странице расположено по две карточки</t>
  </si>
  <si>
    <r>
      <t>Введите начало диапазона печати</t>
    </r>
    <r>
      <rPr>
        <sz val="12"/>
        <rFont val="Century Gothic"/>
        <family val="2"/>
        <charset val="204"/>
      </rPr>
      <t xml:space="preserve"> (число от 101 до 991):</t>
    </r>
  </si>
  <si>
    <t>НОВОЧЕБОКСАРСК</t>
  </si>
  <si>
    <t>ОБРАЗЕЦ</t>
  </si>
  <si>
    <t>СШОР№3</t>
  </si>
  <si>
    <t>Петров П.П.</t>
  </si>
  <si>
    <t>60м</t>
  </si>
  <si>
    <t>длина</t>
  </si>
  <si>
    <t>60 сб</t>
  </si>
  <si>
    <t xml:space="preserve">                                                                                                           15.15- Финал 60м с/б юноши 2001-02гг.р.                                                                                                          
15.20- Финал 60м девушки 2003-04гг.р.                                                                                                          15.25- Финал 60м юноши 2003-04гг.р.                                                                                                             15.30- Финал 60м девушки 2001-02гг.р.                                                                                                           15.35 Финал 60м юноши 2001-02гг.р.                                                                                                                                                                                                                   
15.40- Прыжок в высоту девушки 2003-04гг.р.,девушки 2001-02гг.р.                                                                                                   15.40- Прыжок в высоту девушки юноши 2003-04гг.р.,юноши 2001-02гг.р.
 Толкание ядра девушки 2003-04гг.р.,девушки 2001-02гг.р.                                             Толкание ядра  юноши 2003-04гг.р.,юноши 2001-02гг.р.                                                                                                          </t>
  </si>
  <si>
    <t xml:space="preserve">Жукова Анастасия </t>
  </si>
  <si>
    <t>ДЮСШ №2</t>
  </si>
  <si>
    <t>Мясоедов К.В,</t>
  </si>
  <si>
    <t>Иванова Анастасия</t>
  </si>
  <si>
    <t>1 юн</t>
  </si>
  <si>
    <t>Фёдоров Кирилл</t>
  </si>
  <si>
    <t>Сергеев Дмитрий</t>
  </si>
  <si>
    <t>Михайлов А.А.</t>
  </si>
  <si>
    <t>2 юн</t>
  </si>
  <si>
    <t>Сухих Ирина</t>
  </si>
  <si>
    <t>Сидягин В.Б.</t>
  </si>
  <si>
    <t>Кудряшова Александра</t>
  </si>
  <si>
    <t>девушки 2001-02</t>
  </si>
  <si>
    <t>девушки 2003 и моложе</t>
  </si>
  <si>
    <t>юноши 2001-02</t>
  </si>
  <si>
    <t>юноши 2003 и моложе</t>
  </si>
</sst>
</file>

<file path=xl/styles.xml><?xml version="1.0" encoding="utf-8"?>
<styleSheet xmlns="http://schemas.openxmlformats.org/spreadsheetml/2006/main">
  <numFmts count="1">
    <numFmt numFmtId="164" formatCode="dd/mm/yy;@"/>
  </numFmts>
  <fonts count="60">
    <font>
      <sz val="10"/>
      <name val="Arial Cyr"/>
      <charset val="204"/>
    </font>
    <font>
      <b/>
      <sz val="9"/>
      <name val="Arial"/>
      <family val="2"/>
    </font>
    <font>
      <sz val="9"/>
      <name val="Arial Cyr"/>
      <family val="2"/>
      <charset val="204"/>
    </font>
    <font>
      <sz val="9"/>
      <name val="Arial Narrow"/>
      <family val="2"/>
      <charset val="204"/>
    </font>
    <font>
      <sz val="8"/>
      <name val="Arial"/>
      <family val="2"/>
    </font>
    <font>
      <sz val="8"/>
      <name val="Arial Cyr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b/>
      <sz val="8"/>
      <color indexed="10"/>
      <name val="Arial Cyr"/>
      <charset val="204"/>
    </font>
    <font>
      <b/>
      <sz val="9"/>
      <name val="Arial"/>
      <family val="2"/>
      <charset val="204"/>
    </font>
    <font>
      <b/>
      <sz val="9"/>
      <name val="Arial Narrow"/>
      <family val="2"/>
      <charset val="204"/>
    </font>
    <font>
      <sz val="9"/>
      <name val="Arial"/>
      <family val="2"/>
      <charset val="204"/>
    </font>
    <font>
      <b/>
      <sz val="9"/>
      <color indexed="14"/>
      <name val="Arial"/>
      <family val="2"/>
      <charset val="204"/>
    </font>
    <font>
      <sz val="9"/>
      <color indexed="14"/>
      <name val="Arial Narrow"/>
      <family val="2"/>
      <charset val="204"/>
    </font>
    <font>
      <b/>
      <sz val="8"/>
      <color indexed="14"/>
      <name val="Arial"/>
      <family val="2"/>
      <charset val="204"/>
    </font>
    <font>
      <b/>
      <sz val="8"/>
      <color indexed="14"/>
      <name val="Arial Narrow"/>
      <family val="2"/>
      <charset val="204"/>
    </font>
    <font>
      <sz val="10"/>
      <name val="Arial"/>
      <family val="2"/>
    </font>
    <font>
      <sz val="8"/>
      <name val="Arial Cyr"/>
      <charset val="204"/>
    </font>
    <font>
      <sz val="9"/>
      <color indexed="62"/>
      <name val="Arial Narrow"/>
      <family val="2"/>
      <charset val="204"/>
    </font>
    <font>
      <sz val="9"/>
      <color indexed="55"/>
      <name val="Arial Narrow"/>
      <family val="2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sz val="9"/>
      <color indexed="23"/>
      <name val="Arial Narrow"/>
      <family val="2"/>
      <charset val="204"/>
    </font>
    <font>
      <b/>
      <sz val="9"/>
      <color indexed="10"/>
      <name val="Arial Cyr"/>
      <charset val="204"/>
    </font>
    <font>
      <b/>
      <u/>
      <sz val="9"/>
      <name val="Arial Cyr"/>
      <charset val="204"/>
    </font>
    <font>
      <b/>
      <sz val="23"/>
      <color indexed="62"/>
      <name val="Arial Narrow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0"/>
      <color indexed="23"/>
      <name val="Arial"/>
      <family val="2"/>
      <charset val="204"/>
    </font>
    <font>
      <b/>
      <sz val="12"/>
      <color indexed="9"/>
      <name val="Arial Cyr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sz val="14"/>
      <name val="Arial Cyr"/>
      <charset val="204"/>
    </font>
    <font>
      <b/>
      <sz val="12"/>
      <name val="Arial Narrow"/>
      <family val="2"/>
      <charset val="204"/>
    </font>
    <font>
      <sz val="8"/>
      <color indexed="9"/>
      <name val="Arial Narrow"/>
      <family val="2"/>
      <charset val="204"/>
    </font>
    <font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Arial Narrow"/>
      <family val="2"/>
      <charset val="204"/>
    </font>
    <font>
      <sz val="7"/>
      <name val="Arial"/>
      <family val="2"/>
      <charset val="204"/>
    </font>
    <font>
      <sz val="11"/>
      <name val="Arial"/>
      <family val="2"/>
      <charset val="204"/>
    </font>
    <font>
      <sz val="10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23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43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6"/>
        <bgColor indexed="42"/>
      </patternFill>
    </fill>
    <fill>
      <patternFill patternType="lightUp">
        <fgColor indexed="43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hair">
        <color indexed="17"/>
      </right>
      <top style="medium">
        <color indexed="17"/>
      </top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medium">
        <color indexed="17"/>
      </top>
      <bottom style="medium">
        <color indexed="1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dotted">
        <color indexed="29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17"/>
      </bottom>
      <diagonal/>
    </border>
    <border>
      <left style="thin">
        <color indexed="22"/>
      </left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tted">
        <color indexed="29"/>
      </left>
      <right/>
      <top style="dotted">
        <color indexed="29"/>
      </top>
      <bottom style="dotted">
        <color indexed="29"/>
      </bottom>
      <diagonal/>
    </border>
    <border>
      <left/>
      <right style="dotted">
        <color indexed="29"/>
      </right>
      <top style="dotted">
        <color indexed="29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1" fontId="1" fillId="0" borderId="0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vertical="top" wrapText="1"/>
      <protection locked="0" hidden="1"/>
    </xf>
    <xf numFmtId="0" fontId="5" fillId="2" borderId="1" xfId="0" applyNumberFormat="1" applyFont="1" applyFill="1" applyBorder="1" applyAlignment="1" applyProtection="1">
      <alignment vertical="top" wrapText="1"/>
      <protection locked="0" hidden="1"/>
    </xf>
    <xf numFmtId="0" fontId="6" fillId="2" borderId="1" xfId="0" applyNumberFormat="1" applyFont="1" applyFill="1" applyBorder="1" applyAlignment="1" applyProtection="1">
      <alignment vertical="top" wrapText="1"/>
      <protection locked="0" hidden="1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vertical="top"/>
      <protection locked="0"/>
    </xf>
    <xf numFmtId="49" fontId="8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 applyAlignment="1" applyProtection="1">
      <alignment horizontal="center" vertical="top" wrapText="1"/>
      <protection locked="0" hidden="1"/>
    </xf>
    <xf numFmtId="0" fontId="5" fillId="0" borderId="0" xfId="0" applyNumberFormat="1" applyFont="1" applyBorder="1" applyAlignment="1" applyProtection="1">
      <alignment vertical="top" wrapText="1"/>
      <protection locked="0"/>
    </xf>
    <xf numFmtId="49" fontId="8" fillId="0" borderId="0" xfId="0" applyNumberFormat="1" applyFont="1" applyBorder="1" applyAlignment="1" applyProtection="1">
      <alignment vertical="top" wrapText="1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1" fontId="10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4" borderId="3" xfId="0" applyNumberFormat="1" applyFont="1" applyFill="1" applyBorder="1" applyAlignment="1" applyProtection="1">
      <alignment vertical="top" wrapText="1"/>
      <protection locked="0"/>
    </xf>
    <xf numFmtId="49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NumberFormat="1" applyFont="1" applyFill="1" applyBorder="1" applyAlignment="1" applyProtection="1">
      <alignment horizontal="center" vertical="top"/>
      <protection locked="0"/>
    </xf>
    <xf numFmtId="0" fontId="10" fillId="4" borderId="3" xfId="0" applyNumberFormat="1" applyFont="1" applyFill="1" applyBorder="1" applyAlignment="1" applyProtection="1">
      <alignment horizontal="left" vertical="top" wrapText="1"/>
      <protection locked="0"/>
    </xf>
    <xf numFmtId="49" fontId="10" fillId="4" borderId="3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vertical="top"/>
      <protection locked="0"/>
    </xf>
    <xf numFmtId="0" fontId="17" fillId="3" borderId="0" xfId="0" applyFont="1" applyFill="1" applyBorder="1" applyAlignment="1" applyProtection="1">
      <alignment vertical="top"/>
      <protection locked="0"/>
    </xf>
    <xf numFmtId="49" fontId="8" fillId="5" borderId="4" xfId="0" applyNumberFormat="1" applyFont="1" applyFill="1" applyBorder="1" applyAlignment="1" applyProtection="1">
      <alignment vertical="top" wrapText="1"/>
      <protection locked="0"/>
    </xf>
    <xf numFmtId="49" fontId="4" fillId="5" borderId="4" xfId="0" applyNumberFormat="1" applyFont="1" applyFill="1" applyBorder="1" applyAlignment="1" applyProtection="1">
      <alignment horizontal="left" vertical="top" wrapText="1"/>
      <protection locked="0"/>
    </xf>
    <xf numFmtId="49" fontId="7" fillId="5" borderId="4" xfId="0" applyNumberFormat="1" applyFont="1" applyFill="1" applyBorder="1" applyAlignment="1" applyProtection="1">
      <alignment horizontal="left" vertical="top" wrapText="1"/>
      <protection locked="0"/>
    </xf>
    <xf numFmtId="49" fontId="6" fillId="5" borderId="4" xfId="0" applyNumberFormat="1" applyFont="1" applyFill="1" applyBorder="1" applyAlignment="1" applyProtection="1">
      <alignment horizontal="left" vertical="top" wrapText="1"/>
      <protection locked="0"/>
    </xf>
    <xf numFmtId="49" fontId="19" fillId="0" borderId="0" xfId="0" applyNumberFormat="1" applyFont="1" applyBorder="1" applyAlignment="1" applyProtection="1">
      <alignment horizontal="center" vertical="top"/>
      <protection locked="0"/>
    </xf>
    <xf numFmtId="49" fontId="19" fillId="5" borderId="4" xfId="0" applyNumberFormat="1" applyFont="1" applyFill="1" applyBorder="1" applyAlignment="1" applyProtection="1">
      <alignment horizontal="center" vertical="top"/>
      <protection locked="0"/>
    </xf>
    <xf numFmtId="49" fontId="19" fillId="5" borderId="5" xfId="0" applyNumberFormat="1" applyFont="1" applyFill="1" applyBorder="1" applyAlignment="1" applyProtection="1">
      <alignment horizontal="center" vertical="top"/>
      <protection locked="0"/>
    </xf>
    <xf numFmtId="1" fontId="13" fillId="6" borderId="0" xfId="0" applyNumberFormat="1" applyFont="1" applyFill="1" applyBorder="1" applyAlignment="1" applyProtection="1">
      <alignment horizontal="center" vertical="top" wrapText="1"/>
      <protection locked="0"/>
    </xf>
    <xf numFmtId="49" fontId="13" fillId="6" borderId="0" xfId="0" applyNumberFormat="1" applyFont="1" applyFill="1" applyBorder="1" applyAlignment="1" applyProtection="1">
      <alignment vertical="top" wrapText="1"/>
      <protection locked="0"/>
    </xf>
    <xf numFmtId="0" fontId="15" fillId="6" borderId="0" xfId="0" applyNumberFormat="1" applyFont="1" applyFill="1" applyBorder="1" applyAlignment="1" applyProtection="1">
      <alignment horizontal="left" vertical="top" wrapText="1"/>
      <protection locked="0"/>
    </xf>
    <xf numFmtId="49" fontId="15" fillId="6" borderId="0" xfId="0" applyNumberFormat="1" applyFont="1" applyFill="1" applyBorder="1" applyAlignment="1" applyProtection="1">
      <alignment horizontal="left" vertical="top" wrapText="1"/>
      <protection locked="0"/>
    </xf>
    <xf numFmtId="49" fontId="16" fillId="6" borderId="0" xfId="0" applyNumberFormat="1" applyFont="1" applyFill="1" applyBorder="1" applyAlignment="1" applyProtection="1">
      <alignment horizontal="left" vertical="top" wrapText="1"/>
      <protection locked="0"/>
    </xf>
    <xf numFmtId="49" fontId="13" fillId="6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Fill="1" applyBorder="1" applyAlignment="1" applyProtection="1">
      <alignment horizontal="left" vertical="top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11" fillId="4" borderId="3" xfId="0" applyNumberFormat="1" applyFont="1" applyFill="1" applyBorder="1" applyAlignment="1" applyProtection="1">
      <alignment horizontal="left" vertical="top"/>
      <protection locked="0"/>
    </xf>
    <xf numFmtId="0" fontId="14" fillId="6" borderId="0" xfId="0" applyNumberFormat="1" applyFont="1" applyFill="1" applyBorder="1" applyAlignment="1" applyProtection="1">
      <alignment horizontal="left" vertical="top"/>
      <protection locked="0"/>
    </xf>
    <xf numFmtId="49" fontId="3" fillId="5" borderId="4" xfId="0" applyNumberFormat="1" applyFont="1" applyFill="1" applyBorder="1" applyAlignment="1" applyProtection="1">
      <alignment horizontal="left" vertical="top"/>
      <protection locked="0"/>
    </xf>
    <xf numFmtId="1" fontId="1" fillId="5" borderId="4" xfId="0" applyNumberFormat="1" applyFont="1" applyFill="1" applyBorder="1" applyAlignment="1" applyProtection="1">
      <alignment horizontal="center" vertical="top"/>
      <protection locked="0"/>
    </xf>
    <xf numFmtId="49" fontId="3" fillId="7" borderId="0" xfId="0" applyNumberFormat="1" applyFont="1" applyFill="1" applyBorder="1" applyAlignment="1" applyProtection="1">
      <alignment horizontal="left" vertical="top"/>
    </xf>
    <xf numFmtId="0" fontId="5" fillId="7" borderId="0" xfId="0" applyNumberFormat="1" applyFont="1" applyFill="1" applyBorder="1" applyAlignment="1" applyProtection="1">
      <alignment vertical="top" wrapText="1"/>
      <protection locked="0"/>
    </xf>
    <xf numFmtId="49" fontId="7" fillId="7" borderId="0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Border="1" applyAlignment="1" applyProtection="1">
      <alignment horizontal="left" vertical="top" wrapText="1"/>
    </xf>
    <xf numFmtId="0" fontId="10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Border="1" applyAlignment="1" applyProtection="1">
      <alignment horizontal="right" vertical="top"/>
      <protection locked="0"/>
    </xf>
    <xf numFmtId="0" fontId="3" fillId="7" borderId="0" xfId="0" applyNumberFormat="1" applyFont="1" applyFill="1" applyBorder="1" applyAlignment="1" applyProtection="1">
      <alignment horizontal="right" vertical="top"/>
    </xf>
    <xf numFmtId="0" fontId="14" fillId="6" borderId="0" xfId="0" applyNumberFormat="1" applyFont="1" applyFill="1" applyBorder="1" applyAlignment="1" applyProtection="1">
      <alignment horizontal="center" vertical="top" wrapText="1"/>
      <protection locked="0"/>
    </xf>
    <xf numFmtId="0" fontId="19" fillId="5" borderId="5" xfId="0" applyNumberFormat="1" applyFont="1" applyFill="1" applyBorder="1" applyAlignment="1" applyProtection="1">
      <alignment horizontal="center" vertical="top"/>
      <protection locked="0"/>
    </xf>
    <xf numFmtId="49" fontId="8" fillId="0" borderId="0" xfId="0" applyNumberFormat="1" applyFont="1" applyBorder="1" applyAlignment="1" applyProtection="1">
      <alignment horizontal="center" vertical="top"/>
      <protection locked="0"/>
    </xf>
    <xf numFmtId="1" fontId="8" fillId="0" borderId="0" xfId="0" applyNumberFormat="1" applyFont="1" applyBorder="1" applyAlignment="1" applyProtection="1">
      <alignment horizontal="center" vertical="top"/>
      <protection locked="0"/>
    </xf>
    <xf numFmtId="49" fontId="24" fillId="0" borderId="0" xfId="0" applyNumberFormat="1" applyFont="1" applyBorder="1" applyAlignment="1" applyProtection="1">
      <alignment horizontal="right" vertical="top"/>
      <protection locked="0"/>
    </xf>
    <xf numFmtId="49" fontId="25" fillId="0" borderId="0" xfId="0" applyNumberFormat="1" applyFont="1" applyBorder="1" applyAlignment="1" applyProtection="1">
      <alignment horizontal="right" vertical="top"/>
      <protection locked="0"/>
    </xf>
    <xf numFmtId="0" fontId="8" fillId="0" borderId="0" xfId="0" applyNumberFormat="1" applyFont="1" applyBorder="1" applyAlignment="1" applyProtection="1">
      <alignment horizontal="center" vertical="top"/>
      <protection locked="0"/>
    </xf>
    <xf numFmtId="0" fontId="8" fillId="7" borderId="0" xfId="0" applyNumberFormat="1" applyFont="1" applyFill="1" applyBorder="1" applyAlignment="1" applyProtection="1">
      <alignment horizontal="center" vertical="top"/>
    </xf>
    <xf numFmtId="0" fontId="13" fillId="6" borderId="0" xfId="0" applyNumberFormat="1" applyFont="1" applyFill="1" applyBorder="1" applyAlignment="1" applyProtection="1">
      <alignment horizontal="center" vertical="top"/>
      <protection locked="0"/>
    </xf>
    <xf numFmtId="49" fontId="8" fillId="5" borderId="4" xfId="0" applyNumberFormat="1" applyFont="1" applyFill="1" applyBorder="1" applyAlignment="1" applyProtection="1">
      <alignment horizontal="center" vertical="top"/>
      <protection locked="0"/>
    </xf>
    <xf numFmtId="0" fontId="8" fillId="5" borderId="4" xfId="0" applyNumberFormat="1" applyFont="1" applyFill="1" applyBorder="1" applyAlignment="1" applyProtection="1">
      <alignment horizontal="center" vertical="top"/>
      <protection locked="0"/>
    </xf>
    <xf numFmtId="49" fontId="7" fillId="7" borderId="0" xfId="0" applyNumberFormat="1" applyFont="1" applyFill="1" applyBorder="1" applyAlignment="1" applyProtection="1">
      <alignment horizontal="left" vertical="top" wrapText="1"/>
    </xf>
    <xf numFmtId="0" fontId="22" fillId="7" borderId="0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0" fillId="0" borderId="0" xfId="0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2" fillId="0" borderId="0" xfId="0" applyFont="1" applyBorder="1" applyProtection="1">
      <protection hidden="1"/>
    </xf>
    <xf numFmtId="0" fontId="0" fillId="0" borderId="11" xfId="0" applyBorder="1" applyProtection="1">
      <protection hidden="1"/>
    </xf>
    <xf numFmtId="0" fontId="7" fillId="0" borderId="0" xfId="0" applyFont="1" applyProtection="1">
      <protection hidden="1"/>
    </xf>
    <xf numFmtId="0" fontId="7" fillId="0" borderId="1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31" fillId="0" borderId="0" xfId="0" applyFont="1" applyBorder="1" applyProtection="1">
      <protection hidden="1"/>
    </xf>
    <xf numFmtId="0" fontId="36" fillId="0" borderId="0" xfId="0" applyFont="1" applyBorder="1" applyProtection="1">
      <protection hidden="1"/>
    </xf>
    <xf numFmtId="0" fontId="39" fillId="0" borderId="0" xfId="0" applyFont="1" applyProtection="1">
      <protection hidden="1"/>
    </xf>
    <xf numFmtId="0" fontId="39" fillId="0" borderId="10" xfId="0" applyFont="1" applyBorder="1" applyProtection="1">
      <protection hidden="1"/>
    </xf>
    <xf numFmtId="0" fontId="39" fillId="0" borderId="0" xfId="0" applyFont="1" applyBorder="1" applyProtection="1">
      <protection hidden="1"/>
    </xf>
    <xf numFmtId="0" fontId="39" fillId="0" borderId="12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11" xfId="0" applyFont="1" applyBorder="1" applyProtection="1">
      <protection hidden="1"/>
    </xf>
    <xf numFmtId="0" fontId="34" fillId="0" borderId="13" xfId="0" applyFont="1" applyBorder="1" applyAlignment="1" applyProtection="1">
      <protection hidden="1"/>
    </xf>
    <xf numFmtId="0" fontId="41" fillId="0" borderId="0" xfId="0" applyFont="1" applyProtection="1">
      <protection hidden="1"/>
    </xf>
    <xf numFmtId="0" fontId="41" fillId="0" borderId="10" xfId="0" applyFont="1" applyBorder="1" applyProtection="1">
      <protection hidden="1"/>
    </xf>
    <xf numFmtId="0" fontId="37" fillId="0" borderId="13" xfId="0" applyFont="1" applyBorder="1" applyAlignment="1" applyProtection="1">
      <protection hidden="1"/>
    </xf>
    <xf numFmtId="0" fontId="41" fillId="0" borderId="0" xfId="0" applyFont="1" applyBorder="1" applyProtection="1">
      <protection hidden="1"/>
    </xf>
    <xf numFmtId="0" fontId="41" fillId="0" borderId="11" xfId="0" applyFont="1" applyBorder="1" applyProtection="1">
      <protection hidden="1"/>
    </xf>
    <xf numFmtId="0" fontId="12" fillId="0" borderId="7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7" fillId="0" borderId="15" xfId="0" applyFont="1" applyBorder="1" applyProtection="1">
      <protection hidden="1"/>
    </xf>
    <xf numFmtId="0" fontId="12" fillId="0" borderId="16" xfId="0" applyFont="1" applyBorder="1" applyProtection="1">
      <protection hidden="1"/>
    </xf>
    <xf numFmtId="0" fontId="39" fillId="0" borderId="15" xfId="0" applyFont="1" applyBorder="1" applyProtection="1">
      <protection hidden="1"/>
    </xf>
    <xf numFmtId="0" fontId="39" fillId="0" borderId="14" xfId="0" applyFont="1" applyBorder="1" applyProtection="1">
      <protection hidden="1"/>
    </xf>
    <xf numFmtId="0" fontId="39" fillId="0" borderId="16" xfId="0" applyFont="1" applyBorder="1" applyProtection="1">
      <protection hidden="1"/>
    </xf>
    <xf numFmtId="0" fontId="39" fillId="0" borderId="1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39" fillId="0" borderId="18" xfId="0" applyFont="1" applyBorder="1" applyProtection="1">
      <protection hidden="1"/>
    </xf>
    <xf numFmtId="0" fontId="39" fillId="0" borderId="19" xfId="0" applyFont="1" applyBorder="1" applyProtection="1">
      <protection hidden="1"/>
    </xf>
    <xf numFmtId="0" fontId="39" fillId="0" borderId="17" xfId="0" applyFon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8" xfId="0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36" fillId="0" borderId="13" xfId="0" applyFont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protection hidden="1"/>
    </xf>
    <xf numFmtId="0" fontId="39" fillId="0" borderId="0" xfId="0" applyFont="1" applyBorder="1" applyAlignment="1" applyProtection="1">
      <protection hidden="1"/>
    </xf>
    <xf numFmtId="0" fontId="40" fillId="0" borderId="13" xfId="0" applyFont="1" applyBorder="1" applyAlignment="1" applyProtection="1">
      <alignment horizontal="center"/>
      <protection hidden="1"/>
    </xf>
    <xf numFmtId="0" fontId="40" fillId="0" borderId="0" xfId="0" applyFont="1" applyBorder="1" applyAlignment="1" applyProtection="1">
      <protection hidden="1"/>
    </xf>
    <xf numFmtId="0" fontId="41" fillId="0" borderId="13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36" fillId="0" borderId="13" xfId="0" applyFont="1" applyBorder="1" applyAlignment="1" applyProtection="1">
      <protection hidden="1"/>
    </xf>
    <xf numFmtId="0" fontId="36" fillId="0" borderId="13" xfId="0" applyFont="1" applyBorder="1" applyAlignment="1" applyProtection="1">
      <alignment horizontal="left"/>
      <protection hidden="1"/>
    </xf>
    <xf numFmtId="0" fontId="12" fillId="0" borderId="14" xfId="0" applyFont="1" applyBorder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46" fillId="0" borderId="0" xfId="0" applyFont="1" applyBorder="1" applyProtection="1">
      <protection hidden="1"/>
    </xf>
    <xf numFmtId="0" fontId="0" fillId="3" borderId="0" xfId="0" applyFill="1" applyProtection="1">
      <protection hidden="1"/>
    </xf>
    <xf numFmtId="0" fontId="31" fillId="0" borderId="0" xfId="0" applyFont="1" applyFill="1" applyBorder="1" applyAlignment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7" fillId="3" borderId="0" xfId="0" applyFont="1" applyFill="1" applyProtection="1">
      <protection hidden="1"/>
    </xf>
    <xf numFmtId="0" fontId="39" fillId="3" borderId="0" xfId="0" applyFont="1" applyFill="1" applyProtection="1">
      <protection hidden="1"/>
    </xf>
    <xf numFmtId="0" fontId="41" fillId="3" borderId="0" xfId="0" applyFont="1" applyFill="1" applyProtection="1">
      <protection hidden="1"/>
    </xf>
    <xf numFmtId="1" fontId="1" fillId="0" borderId="20" xfId="0" applyNumberFormat="1" applyFont="1" applyFill="1" applyBorder="1" applyAlignment="1" applyProtection="1">
      <alignment horizontal="center" vertical="top"/>
      <protection locked="0"/>
    </xf>
    <xf numFmtId="0" fontId="33" fillId="0" borderId="21" xfId="0" applyFont="1" applyBorder="1" applyAlignment="1" applyProtection="1">
      <alignment horizontal="center"/>
      <protection hidden="1"/>
    </xf>
    <xf numFmtId="0" fontId="47" fillId="0" borderId="13" xfId="0" applyFont="1" applyBorder="1" applyAlignment="1" applyProtection="1">
      <alignment horizontal="center"/>
      <protection hidden="1"/>
    </xf>
    <xf numFmtId="0" fontId="12" fillId="0" borderId="19" xfId="0" applyFont="1" applyBorder="1" applyProtection="1">
      <protection hidden="1"/>
    </xf>
    <xf numFmtId="0" fontId="48" fillId="0" borderId="0" xfId="0" applyFont="1" applyProtection="1">
      <protection hidden="1"/>
    </xf>
    <xf numFmtId="0" fontId="20" fillId="7" borderId="0" xfId="0" applyFont="1" applyFill="1" applyAlignment="1" applyProtection="1">
      <alignment horizontal="left" vertical="top"/>
    </xf>
    <xf numFmtId="0" fontId="12" fillId="0" borderId="4" xfId="0" applyFont="1" applyBorder="1" applyAlignment="1">
      <alignment vertical="top" wrapText="1"/>
    </xf>
    <xf numFmtId="164" fontId="1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1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" fontId="1" fillId="0" borderId="22" xfId="0" applyNumberFormat="1" applyFont="1" applyFill="1" applyBorder="1" applyAlignment="1" applyProtection="1">
      <alignment horizontal="center" vertical="top"/>
      <protection locked="0"/>
    </xf>
    <xf numFmtId="0" fontId="12" fillId="0" borderId="23" xfId="0" applyFont="1" applyBorder="1" applyAlignment="1">
      <alignment vertical="top" wrapText="1"/>
    </xf>
    <xf numFmtId="164" fontId="12" fillId="0" borderId="23" xfId="0" applyNumberFormat="1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49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center" vertical="top"/>
    </xf>
    <xf numFmtId="0" fontId="49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50" fillId="0" borderId="1" xfId="0" applyFont="1" applyBorder="1" applyAlignment="1">
      <alignment vertical="top" wrapText="1"/>
    </xf>
    <xf numFmtId="0" fontId="51" fillId="7" borderId="0" xfId="0" applyFont="1" applyFill="1" applyAlignment="1" applyProtection="1">
      <alignment horizontal="left" vertical="top"/>
    </xf>
    <xf numFmtId="0" fontId="52" fillId="6" borderId="24" xfId="0" applyFont="1" applyFill="1" applyBorder="1" applyAlignment="1" applyProtection="1">
      <alignment horizontal="left" vertical="top" wrapText="1"/>
      <protection locked="0"/>
    </xf>
    <xf numFmtId="49" fontId="52" fillId="6" borderId="24" xfId="0" applyNumberFormat="1" applyFont="1" applyFill="1" applyBorder="1" applyAlignment="1" applyProtection="1">
      <alignment horizontal="center" vertical="top"/>
      <protection locked="0"/>
    </xf>
    <xf numFmtId="0" fontId="52" fillId="6" borderId="24" xfId="0" applyFont="1" applyFill="1" applyBorder="1" applyAlignment="1" applyProtection="1">
      <alignment horizontal="center" vertical="top"/>
      <protection locked="0"/>
    </xf>
    <xf numFmtId="49" fontId="52" fillId="6" borderId="24" xfId="0" applyNumberFormat="1" applyFont="1" applyFill="1" applyBorder="1" applyAlignment="1" applyProtection="1">
      <alignment horizontal="left" vertical="top" wrapText="1"/>
      <protection locked="0"/>
    </xf>
    <xf numFmtId="0" fontId="52" fillId="6" borderId="24" xfId="0" applyNumberFormat="1" applyFont="1" applyFill="1" applyBorder="1" applyAlignment="1" applyProtection="1">
      <alignment horizontal="center" vertical="top"/>
      <protection locked="0"/>
    </xf>
    <xf numFmtId="0" fontId="52" fillId="0" borderId="1" xfId="0" applyFont="1" applyBorder="1" applyAlignment="1">
      <alignment vertical="top" wrapText="1"/>
    </xf>
    <xf numFmtId="14" fontId="0" fillId="0" borderId="0" xfId="0" applyNumberFormat="1"/>
    <xf numFmtId="0" fontId="12" fillId="0" borderId="1" xfId="0" applyFont="1" applyBorder="1" applyAlignment="1">
      <alignment horizontal="left" vertical="top" wrapText="1"/>
    </xf>
    <xf numFmtId="164" fontId="53" fillId="0" borderId="1" xfId="0" applyNumberFormat="1" applyFont="1" applyBorder="1" applyAlignment="1">
      <alignment horizontal="center" vertical="top" wrapText="1"/>
    </xf>
    <xf numFmtId="0" fontId="55" fillId="0" borderId="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1" xfId="0" applyFont="1" applyBorder="1" applyAlignment="1">
      <alignment horizontal="center" vertical="top" wrapText="1"/>
    </xf>
    <xf numFmtId="0" fontId="57" fillId="0" borderId="1" xfId="0" applyFont="1" applyBorder="1" applyAlignment="1">
      <alignment vertical="top" wrapText="1"/>
    </xf>
    <xf numFmtId="0" fontId="54" fillId="0" borderId="1" xfId="0" applyFont="1" applyBorder="1" applyAlignment="1">
      <alignment vertical="top" wrapText="1"/>
    </xf>
    <xf numFmtId="0" fontId="54" fillId="0" borderId="1" xfId="0" applyFont="1" applyBorder="1" applyAlignment="1">
      <alignment horizontal="left" vertical="top" wrapText="1"/>
    </xf>
    <xf numFmtId="0" fontId="54" fillId="0" borderId="1" xfId="0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left" vertical="top" wrapText="1"/>
    </xf>
    <xf numFmtId="0" fontId="22" fillId="7" borderId="0" xfId="0" applyNumberFormat="1" applyFont="1" applyFill="1" applyBorder="1" applyAlignment="1" applyProtection="1">
      <alignment vertical="top" wrapText="1"/>
      <protection locked="0"/>
    </xf>
    <xf numFmtId="0" fontId="58" fillId="0" borderId="25" xfId="0" applyFont="1" applyBorder="1"/>
    <xf numFmtId="14" fontId="54" fillId="0" borderId="25" xfId="0" applyNumberFormat="1" applyFont="1" applyBorder="1" applyAlignment="1">
      <alignment horizontal="center"/>
    </xf>
    <xf numFmtId="0" fontId="58" fillId="0" borderId="1" xfId="0" applyFont="1" applyBorder="1"/>
    <xf numFmtId="14" fontId="54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58" fillId="0" borderId="25" xfId="0" applyFont="1" applyBorder="1" applyAlignment="1">
      <alignment horizontal="center"/>
    </xf>
    <xf numFmtId="0" fontId="52" fillId="0" borderId="1" xfId="0" applyFont="1" applyFill="1" applyBorder="1" applyAlignment="1">
      <alignment wrapText="1"/>
    </xf>
    <xf numFmtId="14" fontId="53" fillId="0" borderId="1" xfId="0" applyNumberFormat="1" applyFont="1" applyBorder="1"/>
    <xf numFmtId="14" fontId="54" fillId="0" borderId="1" xfId="0" applyNumberFormat="1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0" fontId="58" fillId="0" borderId="1" xfId="0" applyFont="1" applyBorder="1" applyAlignment="1">
      <alignment wrapText="1"/>
    </xf>
    <xf numFmtId="0" fontId="58" fillId="0" borderId="1" xfId="0" applyFont="1" applyBorder="1" applyAlignment="1">
      <alignment horizontal="center" vertical="center"/>
    </xf>
    <xf numFmtId="0" fontId="54" fillId="0" borderId="0" xfId="0" applyFont="1" applyBorder="1" applyAlignment="1">
      <alignment vertical="top" wrapText="1"/>
    </xf>
    <xf numFmtId="49" fontId="52" fillId="6" borderId="26" xfId="0" applyNumberFormat="1" applyFont="1" applyFill="1" applyBorder="1" applyAlignment="1" applyProtection="1">
      <alignment horizontal="left" vertical="top" wrapText="1"/>
      <protection locked="0"/>
    </xf>
    <xf numFmtId="0" fontId="52" fillId="6" borderId="1" xfId="0" applyFont="1" applyFill="1" applyBorder="1" applyAlignment="1" applyProtection="1">
      <alignment horizontal="left" vertical="top" wrapText="1"/>
      <protection locked="0"/>
    </xf>
    <xf numFmtId="0" fontId="58" fillId="0" borderId="1" xfId="0" applyFont="1" applyBorder="1" applyAlignment="1">
      <alignment horizontal="left"/>
    </xf>
    <xf numFmtId="0" fontId="58" fillId="0" borderId="1" xfId="0" applyFont="1" applyFill="1" applyBorder="1" applyAlignment="1">
      <alignment horizontal="left"/>
    </xf>
    <xf numFmtId="0" fontId="17" fillId="9" borderId="0" xfId="0" applyFont="1" applyFill="1" applyBorder="1" applyAlignment="1" applyProtection="1">
      <alignment vertical="top"/>
      <protection locked="0"/>
    </xf>
    <xf numFmtId="1" fontId="1" fillId="9" borderId="22" xfId="0" applyNumberFormat="1" applyFont="1" applyFill="1" applyBorder="1" applyAlignment="1" applyProtection="1">
      <alignment horizontal="center" vertical="top"/>
      <protection locked="0"/>
    </xf>
    <xf numFmtId="0" fontId="12" fillId="9" borderId="23" xfId="0" applyFont="1" applyFill="1" applyBorder="1" applyAlignment="1">
      <alignment vertical="top" wrapText="1"/>
    </xf>
    <xf numFmtId="164" fontId="12" fillId="9" borderId="23" xfId="0" applyNumberFormat="1" applyFont="1" applyFill="1" applyBorder="1" applyAlignment="1">
      <alignment horizontal="center" vertical="top" wrapText="1"/>
    </xf>
    <xf numFmtId="0" fontId="12" fillId="9" borderId="23" xfId="0" applyFont="1" applyFill="1" applyBorder="1" applyAlignment="1">
      <alignment horizontal="center" vertical="top" wrapText="1"/>
    </xf>
    <xf numFmtId="0" fontId="3" fillId="9" borderId="23" xfId="0" applyFont="1" applyFill="1" applyBorder="1" applyAlignment="1">
      <alignment horizontal="center" vertical="top" wrapText="1"/>
    </xf>
    <xf numFmtId="49" fontId="23" fillId="7" borderId="27" xfId="0" applyNumberFormat="1" applyFont="1" applyFill="1" applyBorder="1" applyAlignment="1" applyProtection="1">
      <alignment horizontal="center" vertical="top"/>
    </xf>
    <xf numFmtId="0" fontId="42" fillId="0" borderId="28" xfId="0" applyFont="1" applyBorder="1" applyAlignment="1" applyProtection="1">
      <alignment horizontal="center" vertical="center"/>
      <protection hidden="1"/>
    </xf>
    <xf numFmtId="0" fontId="42" fillId="0" borderId="29" xfId="0" applyFont="1" applyBorder="1" applyAlignment="1" applyProtection="1">
      <alignment horizontal="center" vertical="center"/>
      <protection hidden="1"/>
    </xf>
    <xf numFmtId="0" fontId="45" fillId="0" borderId="28" xfId="0" applyFont="1" applyBorder="1" applyAlignment="1" applyProtection="1">
      <alignment horizontal="center" vertical="center"/>
      <protection hidden="1"/>
    </xf>
    <xf numFmtId="0" fontId="45" fillId="0" borderId="29" xfId="0" applyFont="1" applyBorder="1" applyAlignment="1" applyProtection="1">
      <alignment horizontal="center" vertical="center"/>
      <protection hidden="1"/>
    </xf>
    <xf numFmtId="0" fontId="36" fillId="0" borderId="30" xfId="0" applyFont="1" applyBorder="1" applyAlignment="1" applyProtection="1">
      <alignment horizontal="center" vertical="center"/>
      <protection hidden="1"/>
    </xf>
    <xf numFmtId="0" fontId="36" fillId="0" borderId="3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36" fillId="0" borderId="13" xfId="0" applyNumberFormat="1" applyFont="1" applyBorder="1" applyAlignment="1" applyProtection="1">
      <alignment horizontal="center"/>
      <protection hidden="1"/>
    </xf>
    <xf numFmtId="0" fontId="39" fillId="0" borderId="12" xfId="0" applyFont="1" applyBorder="1" applyAlignment="1" applyProtection="1">
      <alignment horizontal="center"/>
      <protection hidden="1"/>
    </xf>
    <xf numFmtId="1" fontId="44" fillId="8" borderId="16" xfId="0" applyNumberFormat="1" applyFont="1" applyFill="1" applyBorder="1" applyAlignment="1" applyProtection="1">
      <alignment horizontal="center"/>
      <protection locked="0"/>
    </xf>
    <xf numFmtId="1" fontId="44" fillId="0" borderId="15" xfId="0" applyNumberFormat="1" applyFont="1" applyBorder="1" applyProtection="1">
      <protection locked="0"/>
    </xf>
    <xf numFmtId="0" fontId="33" fillId="0" borderId="33" xfId="0" applyFont="1" applyBorder="1" applyAlignment="1" applyProtection="1">
      <alignment horizontal="center"/>
      <protection hidden="1"/>
    </xf>
    <xf numFmtId="0" fontId="33" fillId="0" borderId="34" xfId="0" applyFont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0" fontId="43" fillId="0" borderId="13" xfId="0" applyFont="1" applyBorder="1" applyAlignment="1" applyProtection="1">
      <alignment horizontal="left"/>
      <protection hidden="1"/>
    </xf>
    <xf numFmtId="0" fontId="39" fillId="0" borderId="12" xfId="0" applyFont="1" applyBorder="1" applyAlignment="1" applyProtection="1">
      <alignment horizontal="left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38" fillId="0" borderId="13" xfId="0" applyFont="1" applyBorder="1" applyAlignment="1" applyProtection="1">
      <alignment horizontal="left"/>
      <protection hidden="1"/>
    </xf>
    <xf numFmtId="0" fontId="41" fillId="0" borderId="0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3"/>
  <sheetViews>
    <sheetView showGridLines="0" tabSelected="1" topLeftCell="A98" zoomScale="99" workbookViewId="0">
      <selection activeCell="B112" sqref="B112"/>
    </sheetView>
  </sheetViews>
  <sheetFormatPr defaultRowHeight="13.5" outlineLevelRow="1"/>
  <cols>
    <col min="1" max="1" width="7" style="144" customWidth="1"/>
    <col min="2" max="2" width="25.5703125" style="144" customWidth="1"/>
    <col min="3" max="3" width="10.28515625" style="145" customWidth="1"/>
    <col min="4" max="4" width="6" style="144" customWidth="1"/>
    <col min="5" max="5" width="20.7109375" style="146" customWidth="1"/>
    <col min="6" max="6" width="2.7109375" style="147" hidden="1" customWidth="1"/>
    <col min="7" max="7" width="18.7109375" style="146" hidden="1" customWidth="1"/>
    <col min="8" max="8" width="2.7109375" style="147" hidden="1" customWidth="1"/>
    <col min="9" max="9" width="10.85546875" style="148" hidden="1" customWidth="1"/>
    <col min="10" max="10" width="17.7109375" style="148" customWidth="1"/>
    <col min="11" max="11" width="25.7109375" style="149" customWidth="1"/>
    <col min="12" max="12" width="6.7109375" style="150" hidden="1" customWidth="1"/>
    <col min="13" max="13" width="6.7109375" style="150" customWidth="1"/>
    <col min="14" max="14" width="8.7109375" style="151" customWidth="1"/>
    <col min="15" max="16384" width="9.140625" style="152"/>
  </cols>
  <sheetData>
    <row r="1" spans="1:14" s="7" customFormat="1" ht="26.1" hidden="1" customHeight="1" outlineLevel="1">
      <c r="A1" s="1"/>
      <c r="B1" s="2"/>
      <c r="C1" s="51"/>
      <c r="D1" s="52">
        <v>1</v>
      </c>
      <c r="E1" s="3" t="s">
        <v>1</v>
      </c>
      <c r="F1" s="34"/>
      <c r="G1" s="4" t="s">
        <v>0</v>
      </c>
      <c r="H1" s="34"/>
      <c r="I1" s="5"/>
      <c r="J1" s="5"/>
      <c r="K1" s="6"/>
      <c r="L1" s="25"/>
      <c r="M1" s="25"/>
      <c r="N1" s="46">
        <v>100</v>
      </c>
    </row>
    <row r="2" spans="1:14" s="7" customFormat="1" ht="26.1" hidden="1" customHeight="1" outlineLevel="1">
      <c r="A2" s="1"/>
      <c r="B2" s="2"/>
      <c r="C2" s="51"/>
      <c r="D2" s="52">
        <v>2</v>
      </c>
      <c r="E2" s="3" t="s">
        <v>2</v>
      </c>
      <c r="F2" s="34"/>
      <c r="G2" s="4" t="s">
        <v>3</v>
      </c>
      <c r="H2" s="34"/>
      <c r="I2" s="5"/>
      <c r="J2" s="5"/>
      <c r="K2" s="6"/>
      <c r="L2" s="25"/>
      <c r="M2" s="25"/>
      <c r="N2" s="46">
        <v>200</v>
      </c>
    </row>
    <row r="3" spans="1:14" s="7" customFormat="1" ht="26.1" hidden="1" customHeight="1" outlineLevel="1">
      <c r="A3" s="1"/>
      <c r="B3" s="2"/>
      <c r="C3" s="51"/>
      <c r="D3" s="52">
        <v>3</v>
      </c>
      <c r="E3" s="3" t="s">
        <v>4</v>
      </c>
      <c r="F3" s="34"/>
      <c r="G3" s="4" t="s">
        <v>5</v>
      </c>
      <c r="H3" s="34"/>
      <c r="I3" s="5"/>
      <c r="J3" s="5"/>
      <c r="K3" s="6"/>
      <c r="L3" s="25"/>
      <c r="M3" s="25"/>
      <c r="N3" s="46">
        <v>400</v>
      </c>
    </row>
    <row r="4" spans="1:14" s="7" customFormat="1" ht="26.1" hidden="1" customHeight="1" outlineLevel="1">
      <c r="A4" s="1"/>
      <c r="B4" s="2"/>
      <c r="C4" s="51"/>
      <c r="D4" s="52">
        <v>4</v>
      </c>
      <c r="E4" s="3" t="s">
        <v>6</v>
      </c>
      <c r="F4" s="34"/>
      <c r="G4" s="4" t="s">
        <v>7</v>
      </c>
      <c r="H4" s="34"/>
      <c r="I4" s="5"/>
      <c r="J4" s="5"/>
      <c r="K4" s="6"/>
      <c r="L4" s="25"/>
      <c r="M4" s="25"/>
      <c r="N4" s="46">
        <v>800</v>
      </c>
    </row>
    <row r="5" spans="1:14" s="7" customFormat="1" ht="26.1" hidden="1" customHeight="1" outlineLevel="1">
      <c r="A5" s="1"/>
      <c r="B5" s="2"/>
      <c r="C5" s="51"/>
      <c r="D5" s="52">
        <v>5</v>
      </c>
      <c r="E5" s="3" t="s">
        <v>8</v>
      </c>
      <c r="F5" s="34"/>
      <c r="G5" s="4" t="s">
        <v>9</v>
      </c>
      <c r="H5" s="34"/>
      <c r="I5" s="5"/>
      <c r="J5" s="5"/>
      <c r="K5" s="6"/>
      <c r="L5" s="25"/>
      <c r="M5" s="25"/>
      <c r="N5" s="46">
        <v>1500</v>
      </c>
    </row>
    <row r="6" spans="1:14" s="7" customFormat="1" ht="26.1" hidden="1" customHeight="1" outlineLevel="1">
      <c r="A6" s="1"/>
      <c r="B6" s="2"/>
      <c r="C6" s="51"/>
      <c r="D6" s="52">
        <v>6</v>
      </c>
      <c r="E6" s="3" t="s">
        <v>10</v>
      </c>
      <c r="F6" s="34"/>
      <c r="G6" s="4" t="s">
        <v>9</v>
      </c>
      <c r="H6" s="34"/>
      <c r="I6" s="5"/>
      <c r="J6" s="5"/>
      <c r="K6" s="6"/>
      <c r="L6" s="25"/>
      <c r="M6" s="25"/>
      <c r="N6" s="46">
        <v>3000</v>
      </c>
    </row>
    <row r="7" spans="1:14" s="7" customFormat="1" ht="26.1" hidden="1" customHeight="1" outlineLevel="1">
      <c r="A7" s="1"/>
      <c r="B7" s="2"/>
      <c r="C7" s="51"/>
      <c r="D7" s="52">
        <v>7</v>
      </c>
      <c r="E7" s="3" t="s">
        <v>11</v>
      </c>
      <c r="F7" s="34"/>
      <c r="G7" s="4" t="s">
        <v>9</v>
      </c>
      <c r="H7" s="34"/>
      <c r="I7" s="5"/>
      <c r="J7" s="5"/>
      <c r="K7" s="6"/>
      <c r="L7" s="25"/>
      <c r="M7" s="25"/>
      <c r="N7" s="46">
        <v>5000</v>
      </c>
    </row>
    <row r="8" spans="1:14" s="7" customFormat="1" ht="26.1" hidden="1" customHeight="1" outlineLevel="1">
      <c r="A8" s="1"/>
      <c r="B8" s="2"/>
      <c r="C8" s="51"/>
      <c r="D8" s="52">
        <v>8</v>
      </c>
      <c r="E8" s="3" t="s">
        <v>12</v>
      </c>
      <c r="F8" s="34"/>
      <c r="G8" s="4" t="s">
        <v>7</v>
      </c>
      <c r="H8" s="34"/>
      <c r="I8" s="5"/>
      <c r="J8" s="5"/>
      <c r="K8" s="6"/>
      <c r="L8" s="25"/>
      <c r="M8" s="25"/>
      <c r="N8" s="46">
        <v>10000</v>
      </c>
    </row>
    <row r="9" spans="1:14" s="7" customFormat="1" ht="26.1" hidden="1" customHeight="1" outlineLevel="1">
      <c r="A9" s="1"/>
      <c r="B9" s="2"/>
      <c r="C9" s="51"/>
      <c r="D9" s="52">
        <v>9</v>
      </c>
      <c r="E9" s="3" t="s">
        <v>14</v>
      </c>
      <c r="F9" s="34"/>
      <c r="G9" s="4" t="s">
        <v>5</v>
      </c>
      <c r="H9" s="34"/>
      <c r="I9" s="5"/>
      <c r="J9" s="5"/>
      <c r="K9" s="6"/>
      <c r="L9" s="25"/>
      <c r="M9" s="25"/>
      <c r="N9" s="46" t="s">
        <v>13</v>
      </c>
    </row>
    <row r="10" spans="1:14" s="7" customFormat="1" ht="26.1" hidden="1" customHeight="1" outlineLevel="1">
      <c r="A10" s="1"/>
      <c r="B10" s="2"/>
      <c r="C10" s="51"/>
      <c r="D10" s="52">
        <v>10</v>
      </c>
      <c r="E10" s="3" t="s">
        <v>16</v>
      </c>
      <c r="F10" s="34"/>
      <c r="G10" s="4" t="s">
        <v>9</v>
      </c>
      <c r="H10" s="34"/>
      <c r="I10" s="5"/>
      <c r="J10" s="5"/>
      <c r="K10" s="6"/>
      <c r="L10" s="25"/>
      <c r="M10" s="25"/>
      <c r="N10" s="46" t="s">
        <v>15</v>
      </c>
    </row>
    <row r="11" spans="1:14" s="7" customFormat="1" ht="26.1" hidden="1" customHeight="1" outlineLevel="1">
      <c r="A11" s="1"/>
      <c r="B11" s="2"/>
      <c r="C11" s="51"/>
      <c r="D11" s="52">
        <v>11</v>
      </c>
      <c r="E11" s="3" t="s">
        <v>18</v>
      </c>
      <c r="F11" s="34"/>
      <c r="G11" s="4" t="s">
        <v>3</v>
      </c>
      <c r="H11" s="34"/>
      <c r="I11" s="5"/>
      <c r="J11" s="5"/>
      <c r="K11" s="6"/>
      <c r="L11" s="25"/>
      <c r="M11" s="25"/>
      <c r="N11" s="46" t="s">
        <v>17</v>
      </c>
    </row>
    <row r="12" spans="1:14" s="7" customFormat="1" ht="26.1" hidden="1" customHeight="1" outlineLevel="1">
      <c r="A12" s="1"/>
      <c r="B12" s="2"/>
      <c r="C12" s="53"/>
      <c r="D12" s="52">
        <v>12</v>
      </c>
      <c r="E12" s="3" t="s">
        <v>20</v>
      </c>
      <c r="F12" s="34"/>
      <c r="G12" s="4" t="s">
        <v>0</v>
      </c>
      <c r="H12" s="34"/>
      <c r="I12" s="5"/>
      <c r="J12" s="5"/>
      <c r="K12" s="6"/>
      <c r="L12" s="25"/>
      <c r="M12" s="25"/>
      <c r="N12" s="46" t="s">
        <v>19</v>
      </c>
    </row>
    <row r="13" spans="1:14" s="7" customFormat="1" ht="26.1" hidden="1" customHeight="1" outlineLevel="1">
      <c r="A13" s="1"/>
      <c r="B13" s="2"/>
      <c r="C13" s="54"/>
      <c r="D13" s="52">
        <v>13</v>
      </c>
      <c r="E13" s="3" t="s">
        <v>22</v>
      </c>
      <c r="F13" s="34"/>
      <c r="G13" s="4" t="s">
        <v>9</v>
      </c>
      <c r="H13" s="34"/>
      <c r="I13" s="5"/>
      <c r="J13" s="5"/>
      <c r="K13" s="6"/>
      <c r="L13" s="25"/>
      <c r="M13" s="25"/>
      <c r="N13" s="46" t="s">
        <v>21</v>
      </c>
    </row>
    <row r="14" spans="1:14" s="7" customFormat="1" ht="26.1" hidden="1" customHeight="1" outlineLevel="1">
      <c r="A14" s="1"/>
      <c r="B14" s="2"/>
      <c r="C14" s="51"/>
      <c r="D14" s="52">
        <v>14</v>
      </c>
      <c r="E14" s="3" t="s">
        <v>24</v>
      </c>
      <c r="F14" s="34"/>
      <c r="G14" s="4" t="s">
        <v>0</v>
      </c>
      <c r="H14" s="34"/>
      <c r="I14" s="5"/>
      <c r="J14" s="5"/>
      <c r="K14" s="6"/>
      <c r="L14" s="25"/>
      <c r="M14" s="25"/>
      <c r="N14" s="46" t="s">
        <v>23</v>
      </c>
    </row>
    <row r="15" spans="1:14" s="7" customFormat="1" ht="26.1" hidden="1" customHeight="1" outlineLevel="1">
      <c r="A15" s="1"/>
      <c r="B15" s="2"/>
      <c r="C15" s="51"/>
      <c r="D15" s="52">
        <v>15</v>
      </c>
      <c r="E15" s="3" t="s">
        <v>26</v>
      </c>
      <c r="F15" s="34"/>
      <c r="G15" s="4" t="s">
        <v>7</v>
      </c>
      <c r="H15" s="34"/>
      <c r="I15" s="5"/>
      <c r="J15" s="5"/>
      <c r="K15" s="6"/>
      <c r="L15" s="25"/>
      <c r="M15" s="25"/>
      <c r="N15" s="46" t="s">
        <v>25</v>
      </c>
    </row>
    <row r="16" spans="1:14" s="7" customFormat="1" ht="26.1" hidden="1" customHeight="1" outlineLevel="1">
      <c r="A16" s="1"/>
      <c r="B16" s="2"/>
      <c r="C16" s="51"/>
      <c r="D16" s="52">
        <v>16</v>
      </c>
      <c r="E16" s="3" t="s">
        <v>28</v>
      </c>
      <c r="F16" s="34"/>
      <c r="G16" s="4" t="s">
        <v>5</v>
      </c>
      <c r="H16" s="34"/>
      <c r="I16" s="5"/>
      <c r="J16" s="5"/>
      <c r="K16" s="6"/>
      <c r="L16" s="25"/>
      <c r="M16" s="25"/>
      <c r="N16" s="46" t="s">
        <v>27</v>
      </c>
    </row>
    <row r="17" spans="1:14" s="7" customFormat="1" ht="26.1" hidden="1" customHeight="1" outlineLevel="1">
      <c r="A17" s="1"/>
      <c r="B17" s="2"/>
      <c r="C17" s="51"/>
      <c r="D17" s="52">
        <v>17</v>
      </c>
      <c r="E17" s="3" t="s">
        <v>30</v>
      </c>
      <c r="F17" s="34"/>
      <c r="G17" s="4" t="s">
        <v>9</v>
      </c>
      <c r="H17" s="34"/>
      <c r="I17" s="5"/>
      <c r="J17" s="5"/>
      <c r="K17" s="6"/>
      <c r="L17" s="25"/>
      <c r="M17" s="25"/>
      <c r="N17" s="46" t="s">
        <v>29</v>
      </c>
    </row>
    <row r="18" spans="1:14" s="7" customFormat="1" ht="26.1" hidden="1" customHeight="1" outlineLevel="1">
      <c r="A18" s="1"/>
      <c r="B18" s="2"/>
      <c r="C18" s="51"/>
      <c r="D18" s="52">
        <v>18</v>
      </c>
      <c r="E18" s="3" t="s">
        <v>32</v>
      </c>
      <c r="F18" s="34"/>
      <c r="G18" s="4" t="s">
        <v>3</v>
      </c>
      <c r="H18" s="34"/>
      <c r="I18" s="5"/>
      <c r="J18" s="5"/>
      <c r="K18" s="6"/>
      <c r="L18" s="25"/>
      <c r="M18" s="25"/>
      <c r="N18" s="46" t="s">
        <v>31</v>
      </c>
    </row>
    <row r="19" spans="1:14" s="7" customFormat="1" ht="26.1" hidden="1" customHeight="1" outlineLevel="1">
      <c r="A19" s="1"/>
      <c r="B19" s="2"/>
      <c r="C19" s="51"/>
      <c r="D19" s="52">
        <v>19</v>
      </c>
      <c r="E19" s="3" t="s">
        <v>34</v>
      </c>
      <c r="F19" s="34"/>
      <c r="G19" s="4" t="s">
        <v>7</v>
      </c>
      <c r="H19" s="34"/>
      <c r="I19" s="5"/>
      <c r="J19" s="5"/>
      <c r="K19" s="6"/>
      <c r="L19" s="25"/>
      <c r="M19" s="25"/>
      <c r="N19" s="46" t="s">
        <v>33</v>
      </c>
    </row>
    <row r="20" spans="1:14" s="7" customFormat="1" ht="26.1" hidden="1" customHeight="1" outlineLevel="1">
      <c r="A20" s="1"/>
      <c r="B20" s="2"/>
      <c r="C20" s="51"/>
      <c r="D20" s="52">
        <v>20</v>
      </c>
      <c r="E20" s="3" t="s">
        <v>36</v>
      </c>
      <c r="F20" s="34"/>
      <c r="G20" s="4" t="s">
        <v>0</v>
      </c>
      <c r="H20" s="34"/>
      <c r="I20" s="5"/>
      <c r="J20" s="5"/>
      <c r="K20" s="6"/>
      <c r="L20" s="25"/>
      <c r="M20" s="25"/>
      <c r="N20" s="46" t="s">
        <v>35</v>
      </c>
    </row>
    <row r="21" spans="1:14" s="7" customFormat="1" ht="26.1" hidden="1" customHeight="1" outlineLevel="1">
      <c r="A21" s="1"/>
      <c r="B21" s="2"/>
      <c r="C21" s="51"/>
      <c r="D21" s="52">
        <v>21</v>
      </c>
      <c r="E21" s="3" t="s">
        <v>38</v>
      </c>
      <c r="F21" s="34"/>
      <c r="G21" s="4" t="s">
        <v>39</v>
      </c>
      <c r="H21" s="34"/>
      <c r="I21" s="5"/>
      <c r="J21" s="5"/>
      <c r="K21" s="6"/>
      <c r="L21" s="25"/>
      <c r="M21" s="25"/>
      <c r="N21" s="46" t="s">
        <v>37</v>
      </c>
    </row>
    <row r="22" spans="1:14" s="7" customFormat="1" ht="26.1" hidden="1" customHeight="1" outlineLevel="1">
      <c r="A22" s="1"/>
      <c r="B22" s="2"/>
      <c r="C22" s="51"/>
      <c r="D22" s="52">
        <v>22</v>
      </c>
      <c r="E22" s="3" t="s">
        <v>42</v>
      </c>
      <c r="F22" s="34"/>
      <c r="G22" s="4" t="s">
        <v>9</v>
      </c>
      <c r="H22" s="34"/>
      <c r="I22" s="5"/>
      <c r="J22" s="5"/>
      <c r="K22" s="6"/>
      <c r="L22" s="25"/>
      <c r="M22" s="25"/>
      <c r="N22" s="46" t="s">
        <v>40</v>
      </c>
    </row>
    <row r="23" spans="1:14" s="7" customFormat="1" ht="26.1" hidden="1" customHeight="1" outlineLevel="1">
      <c r="A23" s="1"/>
      <c r="B23" s="2"/>
      <c r="C23" s="51"/>
      <c r="D23" s="52">
        <v>23</v>
      </c>
      <c r="E23" s="3" t="s">
        <v>44</v>
      </c>
      <c r="F23" s="34"/>
      <c r="G23" s="4" t="s">
        <v>7</v>
      </c>
      <c r="H23" s="34"/>
      <c r="I23" s="5"/>
      <c r="J23" s="5"/>
      <c r="K23" s="6"/>
      <c r="L23" s="25"/>
      <c r="M23" s="25"/>
      <c r="N23" s="46" t="s">
        <v>41</v>
      </c>
    </row>
    <row r="24" spans="1:14" s="7" customFormat="1" ht="26.1" hidden="1" customHeight="1" outlineLevel="1">
      <c r="A24" s="1"/>
      <c r="B24" s="2"/>
      <c r="C24" s="51"/>
      <c r="D24" s="52">
        <v>24</v>
      </c>
      <c r="E24" s="3" t="s">
        <v>46</v>
      </c>
      <c r="F24" s="34"/>
      <c r="G24" s="4" t="s">
        <v>0</v>
      </c>
      <c r="H24" s="34"/>
      <c r="I24" s="5"/>
      <c r="J24" s="5"/>
      <c r="K24" s="6"/>
      <c r="L24" s="25"/>
      <c r="M24" s="25"/>
      <c r="N24" s="46" t="s">
        <v>43</v>
      </c>
    </row>
    <row r="25" spans="1:14" s="7" customFormat="1" ht="26.1" hidden="1" customHeight="1" outlineLevel="1">
      <c r="A25" s="1"/>
      <c r="B25" s="2"/>
      <c r="C25" s="51"/>
      <c r="D25" s="52">
        <v>25</v>
      </c>
      <c r="E25" s="3" t="s">
        <v>48</v>
      </c>
      <c r="F25" s="34"/>
      <c r="G25" s="4" t="s">
        <v>49</v>
      </c>
      <c r="H25" s="34"/>
      <c r="I25" s="5"/>
      <c r="J25" s="5"/>
      <c r="K25" s="6"/>
      <c r="L25" s="25"/>
      <c r="M25" s="25"/>
      <c r="N25" s="46" t="s">
        <v>45</v>
      </c>
    </row>
    <row r="26" spans="1:14" s="7" customFormat="1" ht="26.1" hidden="1" customHeight="1" outlineLevel="1">
      <c r="A26" s="1"/>
      <c r="B26" s="2"/>
      <c r="C26" s="51"/>
      <c r="D26" s="52">
        <v>26</v>
      </c>
      <c r="E26" s="3" t="s">
        <v>51</v>
      </c>
      <c r="F26" s="34"/>
      <c r="G26" s="4" t="s">
        <v>9</v>
      </c>
      <c r="H26" s="34"/>
      <c r="I26" s="5"/>
      <c r="J26" s="5"/>
      <c r="K26" s="6"/>
      <c r="L26" s="25"/>
      <c r="M26" s="25"/>
      <c r="N26" s="46" t="s">
        <v>47</v>
      </c>
    </row>
    <row r="27" spans="1:14" s="7" customFormat="1" ht="26.1" hidden="1" customHeight="1" outlineLevel="1">
      <c r="A27" s="1"/>
      <c r="B27" s="2"/>
      <c r="C27" s="51"/>
      <c r="D27" s="52">
        <v>27</v>
      </c>
      <c r="E27" s="3" t="s">
        <v>53</v>
      </c>
      <c r="F27" s="34"/>
      <c r="G27" s="4" t="s">
        <v>5</v>
      </c>
      <c r="H27" s="34"/>
      <c r="I27" s="5"/>
      <c r="J27" s="5"/>
      <c r="K27" s="6"/>
      <c r="L27" s="25"/>
      <c r="M27" s="25"/>
      <c r="N27" s="46" t="s">
        <v>50</v>
      </c>
    </row>
    <row r="28" spans="1:14" s="7" customFormat="1" ht="26.1" hidden="1" customHeight="1" outlineLevel="1">
      <c r="A28" s="1"/>
      <c r="B28" s="2"/>
      <c r="C28" s="51"/>
      <c r="D28" s="52">
        <v>28</v>
      </c>
      <c r="E28" s="3" t="s">
        <v>55</v>
      </c>
      <c r="F28" s="34"/>
      <c r="G28" s="4" t="s">
        <v>9</v>
      </c>
      <c r="H28" s="34"/>
      <c r="I28" s="5"/>
      <c r="J28" s="5"/>
      <c r="K28" s="6"/>
      <c r="L28" s="25"/>
      <c r="M28" s="25"/>
      <c r="N28" s="46" t="s">
        <v>52</v>
      </c>
    </row>
    <row r="29" spans="1:14" s="7" customFormat="1" ht="26.1" hidden="1" customHeight="1" outlineLevel="1">
      <c r="A29" s="1"/>
      <c r="B29" s="2"/>
      <c r="C29" s="51"/>
      <c r="D29" s="52">
        <v>29</v>
      </c>
      <c r="E29" s="3" t="s">
        <v>57</v>
      </c>
      <c r="F29" s="34"/>
      <c r="G29" s="4" t="s">
        <v>3</v>
      </c>
      <c r="H29" s="34"/>
      <c r="I29" s="5"/>
      <c r="J29" s="5"/>
      <c r="K29" s="6"/>
      <c r="L29" s="25"/>
      <c r="M29" s="25"/>
      <c r="N29" s="46" t="s">
        <v>54</v>
      </c>
    </row>
    <row r="30" spans="1:14" s="7" customFormat="1" ht="26.1" hidden="1" customHeight="1" outlineLevel="1">
      <c r="A30" s="1"/>
      <c r="B30" s="2"/>
      <c r="C30" s="51"/>
      <c r="D30" s="52">
        <v>30</v>
      </c>
      <c r="E30" s="3" t="s">
        <v>59</v>
      </c>
      <c r="F30" s="34"/>
      <c r="G30" s="4" t="s">
        <v>60</v>
      </c>
      <c r="H30" s="34"/>
      <c r="I30" s="5"/>
      <c r="J30" s="5"/>
      <c r="K30" s="6"/>
      <c r="L30" s="25"/>
      <c r="M30" s="25"/>
      <c r="N30" s="46" t="s">
        <v>56</v>
      </c>
    </row>
    <row r="31" spans="1:14" s="7" customFormat="1" ht="26.1" hidden="1" customHeight="1" outlineLevel="1">
      <c r="A31" s="1"/>
      <c r="B31" s="2"/>
      <c r="C31" s="51"/>
      <c r="D31" s="52">
        <v>31</v>
      </c>
      <c r="E31" s="3" t="s">
        <v>62</v>
      </c>
      <c r="F31" s="34"/>
      <c r="G31" s="4" t="s">
        <v>60</v>
      </c>
      <c r="H31" s="34"/>
      <c r="I31" s="5"/>
      <c r="J31" s="5"/>
      <c r="K31" s="6"/>
      <c r="L31" s="25"/>
      <c r="M31" s="25"/>
      <c r="N31" s="46" t="s">
        <v>63</v>
      </c>
    </row>
    <row r="32" spans="1:14" s="7" customFormat="1" ht="26.1" hidden="1" customHeight="1" outlineLevel="1">
      <c r="A32" s="1"/>
      <c r="B32" s="2"/>
      <c r="C32" s="51"/>
      <c r="D32" s="52">
        <v>32</v>
      </c>
      <c r="E32" s="3" t="s">
        <v>64</v>
      </c>
      <c r="F32" s="34"/>
      <c r="G32" s="4" t="s">
        <v>9</v>
      </c>
      <c r="H32" s="34"/>
      <c r="I32" s="5"/>
      <c r="J32" s="5"/>
      <c r="K32" s="6"/>
      <c r="L32" s="25"/>
      <c r="M32" s="25"/>
      <c r="N32" s="46" t="s">
        <v>61</v>
      </c>
    </row>
    <row r="33" spans="1:14" s="7" customFormat="1" ht="26.1" hidden="1" customHeight="1" outlineLevel="1">
      <c r="A33" s="1"/>
      <c r="B33" s="2"/>
      <c r="C33" s="51"/>
      <c r="D33" s="52">
        <v>33</v>
      </c>
      <c r="E33" s="3" t="s">
        <v>65</v>
      </c>
      <c r="F33" s="34"/>
      <c r="G33" s="4" t="s">
        <v>5</v>
      </c>
      <c r="H33" s="34"/>
      <c r="I33" s="5"/>
      <c r="J33" s="5"/>
      <c r="K33" s="6"/>
      <c r="L33" s="25"/>
      <c r="M33" s="25"/>
      <c r="N33" s="46" t="s">
        <v>58</v>
      </c>
    </row>
    <row r="34" spans="1:14" s="7" customFormat="1" ht="26.1" hidden="1" customHeight="1" outlineLevel="1">
      <c r="A34" s="1"/>
      <c r="B34" s="2"/>
      <c r="C34" s="51"/>
      <c r="D34" s="52">
        <v>34</v>
      </c>
      <c r="E34" s="3" t="s">
        <v>66</v>
      </c>
      <c r="F34" s="34"/>
      <c r="G34" s="4" t="s">
        <v>5</v>
      </c>
      <c r="H34" s="34"/>
      <c r="I34" s="5"/>
      <c r="J34" s="5"/>
      <c r="K34" s="6"/>
      <c r="L34" s="25"/>
      <c r="M34" s="25"/>
      <c r="N34" s="47"/>
    </row>
    <row r="35" spans="1:14" s="7" customFormat="1" ht="26.1" hidden="1" customHeight="1" outlineLevel="1">
      <c r="A35" s="1"/>
      <c r="B35" s="2"/>
      <c r="C35" s="51"/>
      <c r="D35" s="52">
        <v>35</v>
      </c>
      <c r="E35" s="3" t="s">
        <v>67</v>
      </c>
      <c r="F35" s="34"/>
      <c r="G35" s="4" t="s">
        <v>39</v>
      </c>
      <c r="H35" s="34"/>
      <c r="I35" s="5"/>
      <c r="J35" s="5"/>
      <c r="K35" s="6"/>
      <c r="L35" s="25"/>
      <c r="M35" s="25"/>
      <c r="N35" s="47"/>
    </row>
    <row r="36" spans="1:14" s="7" customFormat="1" ht="26.1" hidden="1" customHeight="1" outlineLevel="1">
      <c r="A36" s="1"/>
      <c r="B36" s="2"/>
      <c r="C36" s="51"/>
      <c r="D36" s="52">
        <v>36</v>
      </c>
      <c r="E36" s="3" t="s">
        <v>68</v>
      </c>
      <c r="F36" s="34"/>
      <c r="G36" s="4" t="s">
        <v>5</v>
      </c>
      <c r="H36" s="34"/>
      <c r="I36" s="5"/>
      <c r="J36" s="5"/>
      <c r="K36" s="6"/>
      <c r="L36" s="25"/>
      <c r="M36" s="25"/>
      <c r="N36" s="47"/>
    </row>
    <row r="37" spans="1:14" s="7" customFormat="1" ht="26.1" hidden="1" customHeight="1" outlineLevel="1">
      <c r="A37" s="1"/>
      <c r="B37" s="2"/>
      <c r="C37" s="51"/>
      <c r="D37" s="52">
        <v>37</v>
      </c>
      <c r="E37" s="3" t="s">
        <v>69</v>
      </c>
      <c r="F37" s="34"/>
      <c r="G37" s="4" t="s">
        <v>0</v>
      </c>
      <c r="H37" s="34"/>
      <c r="I37" s="5"/>
      <c r="J37" s="5"/>
      <c r="K37" s="6"/>
      <c r="L37" s="25"/>
      <c r="M37" s="25"/>
      <c r="N37" s="47"/>
    </row>
    <row r="38" spans="1:14" s="7" customFormat="1" ht="26.1" hidden="1" customHeight="1" outlineLevel="1">
      <c r="A38" s="1"/>
      <c r="B38" s="2"/>
      <c r="C38" s="51"/>
      <c r="D38" s="52">
        <v>38</v>
      </c>
      <c r="E38" s="3" t="s">
        <v>70</v>
      </c>
      <c r="F38" s="34"/>
      <c r="G38" s="4" t="s">
        <v>0</v>
      </c>
      <c r="H38" s="34"/>
      <c r="I38" s="5"/>
      <c r="J38" s="5"/>
      <c r="K38" s="6"/>
      <c r="L38" s="25"/>
      <c r="M38" s="25"/>
      <c r="N38" s="47"/>
    </row>
    <row r="39" spans="1:14" s="7" customFormat="1" ht="26.1" hidden="1" customHeight="1" outlineLevel="1">
      <c r="A39" s="1"/>
      <c r="B39" s="2"/>
      <c r="C39" s="51"/>
      <c r="D39" s="52">
        <v>39</v>
      </c>
      <c r="E39" s="3" t="s">
        <v>71</v>
      </c>
      <c r="F39" s="34"/>
      <c r="G39" s="4" t="s">
        <v>39</v>
      </c>
      <c r="H39" s="34"/>
      <c r="I39" s="5"/>
      <c r="J39" s="5"/>
      <c r="K39" s="6"/>
      <c r="L39" s="25"/>
      <c r="M39" s="25"/>
      <c r="N39" s="47"/>
    </row>
    <row r="40" spans="1:14" s="7" customFormat="1" ht="26.1" hidden="1" customHeight="1" outlineLevel="1">
      <c r="A40" s="1"/>
      <c r="B40" s="2"/>
      <c r="C40" s="51"/>
      <c r="D40" s="52">
        <v>40</v>
      </c>
      <c r="E40" s="3" t="s">
        <v>72</v>
      </c>
      <c r="F40" s="34"/>
      <c r="G40" s="4" t="s">
        <v>9</v>
      </c>
      <c r="H40" s="34"/>
      <c r="I40" s="5"/>
      <c r="J40" s="5"/>
      <c r="K40" s="6"/>
      <c r="L40" s="25"/>
      <c r="M40" s="25"/>
      <c r="N40" s="47"/>
    </row>
    <row r="41" spans="1:14" s="7" customFormat="1" ht="26.1" hidden="1" customHeight="1" outlineLevel="1">
      <c r="A41" s="1"/>
      <c r="B41" s="2"/>
      <c r="C41" s="51"/>
      <c r="D41" s="52">
        <v>41</v>
      </c>
      <c r="E41" s="3" t="s">
        <v>73</v>
      </c>
      <c r="F41" s="34"/>
      <c r="G41" s="4" t="s">
        <v>39</v>
      </c>
      <c r="H41" s="34"/>
      <c r="I41" s="5"/>
      <c r="J41" s="5"/>
      <c r="K41" s="6"/>
      <c r="L41" s="25"/>
      <c r="M41" s="25"/>
      <c r="N41" s="47"/>
    </row>
    <row r="42" spans="1:14" s="7" customFormat="1" ht="26.1" hidden="1" customHeight="1" outlineLevel="1">
      <c r="A42" s="1"/>
      <c r="B42" s="2"/>
      <c r="C42" s="51"/>
      <c r="D42" s="52">
        <v>42</v>
      </c>
      <c r="E42" s="3" t="s">
        <v>74</v>
      </c>
      <c r="F42" s="34"/>
      <c r="G42" s="4" t="s">
        <v>39</v>
      </c>
      <c r="H42" s="34"/>
      <c r="I42" s="5"/>
      <c r="J42" s="5"/>
      <c r="K42" s="6"/>
      <c r="L42" s="25"/>
      <c r="M42" s="25"/>
      <c r="N42" s="47"/>
    </row>
    <row r="43" spans="1:14" s="7" customFormat="1" ht="26.1" hidden="1" customHeight="1" outlineLevel="1">
      <c r="A43" s="1"/>
      <c r="B43" s="2"/>
      <c r="C43" s="51"/>
      <c r="D43" s="52">
        <v>43</v>
      </c>
      <c r="E43" s="3" t="s">
        <v>75</v>
      </c>
      <c r="F43" s="34"/>
      <c r="G43" s="4" t="s">
        <v>3</v>
      </c>
      <c r="H43" s="34"/>
      <c r="I43" s="5"/>
      <c r="J43" s="5"/>
      <c r="K43" s="6"/>
      <c r="L43" s="25"/>
      <c r="M43" s="25"/>
      <c r="N43" s="47"/>
    </row>
    <row r="44" spans="1:14" s="7" customFormat="1" ht="26.1" hidden="1" customHeight="1" outlineLevel="1">
      <c r="A44" s="1"/>
      <c r="B44" s="2"/>
      <c r="C44" s="51"/>
      <c r="D44" s="52">
        <v>44</v>
      </c>
      <c r="E44" s="3" t="s">
        <v>76</v>
      </c>
      <c r="F44" s="34"/>
      <c r="G44" s="4" t="s">
        <v>5</v>
      </c>
      <c r="H44" s="34"/>
      <c r="I44" s="5"/>
      <c r="J44" s="5"/>
      <c r="K44" s="6"/>
      <c r="L44" s="25"/>
      <c r="M44" s="25"/>
      <c r="N44" s="47"/>
    </row>
    <row r="45" spans="1:14" s="7" customFormat="1" ht="26.1" hidden="1" customHeight="1" outlineLevel="1">
      <c r="A45" s="1"/>
      <c r="B45" s="2"/>
      <c r="C45" s="51"/>
      <c r="D45" s="52">
        <v>45</v>
      </c>
      <c r="E45" s="3" t="s">
        <v>77</v>
      </c>
      <c r="F45" s="34"/>
      <c r="G45" s="4" t="s">
        <v>7</v>
      </c>
      <c r="H45" s="34"/>
      <c r="I45" s="5"/>
      <c r="J45" s="5"/>
      <c r="K45" s="6"/>
      <c r="L45" s="25"/>
      <c r="M45" s="25"/>
      <c r="N45" s="47"/>
    </row>
    <row r="46" spans="1:14" s="7" customFormat="1" ht="26.1" hidden="1" customHeight="1" outlineLevel="1">
      <c r="A46" s="1"/>
      <c r="B46" s="2"/>
      <c r="C46" s="51"/>
      <c r="D46" s="52">
        <v>46</v>
      </c>
      <c r="E46" s="3" t="s">
        <v>78</v>
      </c>
      <c r="F46" s="34"/>
      <c r="G46" s="4" t="s">
        <v>0</v>
      </c>
      <c r="H46" s="34"/>
      <c r="I46" s="5"/>
      <c r="J46" s="5"/>
      <c r="K46" s="6"/>
      <c r="L46" s="25"/>
      <c r="M46" s="25"/>
      <c r="N46" s="47"/>
    </row>
    <row r="47" spans="1:14" s="7" customFormat="1" ht="26.1" hidden="1" customHeight="1" outlineLevel="1">
      <c r="A47" s="1"/>
      <c r="B47" s="2"/>
      <c r="C47" s="51"/>
      <c r="D47" s="52">
        <v>47</v>
      </c>
      <c r="E47" s="3" t="s">
        <v>79</v>
      </c>
      <c r="F47" s="34"/>
      <c r="G47" s="4" t="s">
        <v>39</v>
      </c>
      <c r="H47" s="34"/>
      <c r="I47" s="5"/>
      <c r="J47" s="5"/>
      <c r="K47" s="6"/>
      <c r="L47" s="25"/>
      <c r="M47" s="25"/>
      <c r="N47" s="47"/>
    </row>
    <row r="48" spans="1:14" s="7" customFormat="1" ht="26.1" hidden="1" customHeight="1" outlineLevel="1">
      <c r="A48" s="1"/>
      <c r="B48" s="2"/>
      <c r="C48" s="51"/>
      <c r="D48" s="52">
        <v>48</v>
      </c>
      <c r="E48" s="3" t="s">
        <v>80</v>
      </c>
      <c r="F48" s="34"/>
      <c r="G48" s="4" t="s">
        <v>0</v>
      </c>
      <c r="H48" s="34"/>
      <c r="I48" s="5"/>
      <c r="J48" s="5"/>
      <c r="K48" s="6"/>
      <c r="L48" s="25"/>
      <c r="M48" s="25"/>
      <c r="N48" s="47"/>
    </row>
    <row r="49" spans="1:14" s="7" customFormat="1" ht="26.1" hidden="1" customHeight="1" outlineLevel="1">
      <c r="A49" s="1"/>
      <c r="B49" s="2"/>
      <c r="C49" s="51"/>
      <c r="D49" s="52">
        <v>49</v>
      </c>
      <c r="E49" s="3" t="s">
        <v>81</v>
      </c>
      <c r="F49" s="34"/>
      <c r="G49" s="4" t="s">
        <v>7</v>
      </c>
      <c r="H49" s="34"/>
      <c r="I49" s="5"/>
      <c r="J49" s="5"/>
      <c r="K49" s="6"/>
      <c r="L49" s="25"/>
      <c r="M49" s="25"/>
      <c r="N49" s="47"/>
    </row>
    <row r="50" spans="1:14" s="7" customFormat="1" ht="26.1" hidden="1" customHeight="1" outlineLevel="1">
      <c r="A50" s="1"/>
      <c r="B50" s="2"/>
      <c r="C50" s="51"/>
      <c r="D50" s="52">
        <v>50</v>
      </c>
      <c r="E50" s="3" t="s">
        <v>82</v>
      </c>
      <c r="F50" s="34"/>
      <c r="G50" s="4" t="s">
        <v>7</v>
      </c>
      <c r="H50" s="34"/>
      <c r="I50" s="5"/>
      <c r="J50" s="5"/>
      <c r="K50" s="6"/>
      <c r="L50" s="25"/>
      <c r="M50" s="25"/>
      <c r="N50" s="47"/>
    </row>
    <row r="51" spans="1:14" s="7" customFormat="1" ht="26.1" hidden="1" customHeight="1" outlineLevel="1">
      <c r="A51" s="1"/>
      <c r="B51" s="2"/>
      <c r="C51" s="51"/>
      <c r="D51" s="52">
        <v>51</v>
      </c>
      <c r="E51" s="3" t="s">
        <v>83</v>
      </c>
      <c r="F51" s="34"/>
      <c r="G51" s="4" t="s">
        <v>7</v>
      </c>
      <c r="H51" s="34"/>
      <c r="I51" s="5"/>
      <c r="J51" s="5"/>
      <c r="K51" s="6"/>
      <c r="L51" s="25"/>
      <c r="M51" s="25"/>
      <c r="N51" s="47"/>
    </row>
    <row r="52" spans="1:14" s="7" customFormat="1" ht="26.1" hidden="1" customHeight="1" outlineLevel="1">
      <c r="A52" s="1"/>
      <c r="B52" s="2"/>
      <c r="C52" s="51"/>
      <c r="D52" s="52">
        <v>52</v>
      </c>
      <c r="E52" s="3" t="s">
        <v>84</v>
      </c>
      <c r="F52" s="34"/>
      <c r="G52" s="4" t="s">
        <v>5</v>
      </c>
      <c r="H52" s="34"/>
      <c r="I52" s="5"/>
      <c r="J52" s="5"/>
      <c r="K52" s="6"/>
      <c r="L52" s="25"/>
      <c r="M52" s="25"/>
      <c r="N52" s="47"/>
    </row>
    <row r="53" spans="1:14" s="7" customFormat="1" ht="26.1" hidden="1" customHeight="1" outlineLevel="1">
      <c r="A53" s="1"/>
      <c r="B53" s="2"/>
      <c r="C53" s="51"/>
      <c r="D53" s="52">
        <v>53</v>
      </c>
      <c r="E53" s="3" t="s">
        <v>85</v>
      </c>
      <c r="F53" s="34"/>
      <c r="G53" s="4" t="s">
        <v>5</v>
      </c>
      <c r="H53" s="34"/>
      <c r="I53" s="5"/>
      <c r="J53" s="5"/>
      <c r="K53" s="6"/>
      <c r="L53" s="25"/>
      <c r="M53" s="25"/>
      <c r="N53" s="47"/>
    </row>
    <row r="54" spans="1:14" s="7" customFormat="1" ht="26.1" hidden="1" customHeight="1" outlineLevel="1">
      <c r="A54" s="1"/>
      <c r="B54" s="2"/>
      <c r="C54" s="51"/>
      <c r="D54" s="52">
        <v>54</v>
      </c>
      <c r="E54" s="3" t="s">
        <v>86</v>
      </c>
      <c r="F54" s="34"/>
      <c r="G54" s="4" t="s">
        <v>39</v>
      </c>
      <c r="H54" s="34"/>
      <c r="I54" s="5"/>
      <c r="J54" s="5"/>
      <c r="K54" s="6"/>
      <c r="L54" s="25"/>
      <c r="M54" s="25"/>
      <c r="N54" s="47"/>
    </row>
    <row r="55" spans="1:14" s="7" customFormat="1" ht="26.1" hidden="1" customHeight="1" outlineLevel="1">
      <c r="A55" s="1"/>
      <c r="B55" s="2"/>
      <c r="C55" s="51"/>
      <c r="D55" s="52">
        <v>55</v>
      </c>
      <c r="E55" s="3" t="s">
        <v>87</v>
      </c>
      <c r="F55" s="34"/>
      <c r="G55" s="4" t="s">
        <v>39</v>
      </c>
      <c r="H55" s="34"/>
      <c r="I55" s="5"/>
      <c r="J55" s="5"/>
      <c r="K55" s="6"/>
      <c r="L55" s="25"/>
      <c r="M55" s="25"/>
      <c r="N55" s="47"/>
    </row>
    <row r="56" spans="1:14" s="7" customFormat="1" ht="26.1" hidden="1" customHeight="1" outlineLevel="1">
      <c r="A56" s="1"/>
      <c r="B56" s="2"/>
      <c r="C56" s="51"/>
      <c r="D56" s="52">
        <v>56</v>
      </c>
      <c r="E56" s="3" t="s">
        <v>88</v>
      </c>
      <c r="F56" s="34"/>
      <c r="G56" s="4" t="s">
        <v>3</v>
      </c>
      <c r="H56" s="34"/>
      <c r="I56" s="5"/>
      <c r="J56" s="5"/>
      <c r="K56" s="6"/>
      <c r="L56" s="25"/>
      <c r="M56" s="25"/>
      <c r="N56" s="47"/>
    </row>
    <row r="57" spans="1:14" s="7" customFormat="1" ht="26.1" hidden="1" customHeight="1" outlineLevel="1">
      <c r="A57" s="1"/>
      <c r="B57" s="2"/>
      <c r="C57" s="51"/>
      <c r="D57" s="52">
        <v>57</v>
      </c>
      <c r="E57" s="3" t="s">
        <v>89</v>
      </c>
      <c r="F57" s="34"/>
      <c r="G57" s="4" t="s">
        <v>7</v>
      </c>
      <c r="H57" s="34"/>
      <c r="I57" s="5"/>
      <c r="J57" s="5"/>
      <c r="K57" s="6"/>
      <c r="L57" s="25"/>
      <c r="M57" s="25"/>
      <c r="N57" s="47"/>
    </row>
    <row r="58" spans="1:14" s="7" customFormat="1" ht="26.1" hidden="1" customHeight="1" outlineLevel="1">
      <c r="A58" s="1"/>
      <c r="B58" s="2"/>
      <c r="C58" s="51"/>
      <c r="D58" s="52">
        <v>58</v>
      </c>
      <c r="E58" s="3" t="s">
        <v>90</v>
      </c>
      <c r="F58" s="34"/>
      <c r="G58" s="4" t="s">
        <v>39</v>
      </c>
      <c r="H58" s="34"/>
      <c r="I58" s="5"/>
      <c r="J58" s="5"/>
      <c r="K58" s="6"/>
      <c r="L58" s="25"/>
      <c r="M58" s="25"/>
      <c r="N58" s="47"/>
    </row>
    <row r="59" spans="1:14" s="7" customFormat="1" ht="26.1" hidden="1" customHeight="1" outlineLevel="1">
      <c r="A59" s="1"/>
      <c r="B59" s="2"/>
      <c r="C59" s="51"/>
      <c r="D59" s="52">
        <v>59</v>
      </c>
      <c r="E59" s="3" t="s">
        <v>91</v>
      </c>
      <c r="F59" s="34"/>
      <c r="G59" s="4" t="s">
        <v>0</v>
      </c>
      <c r="H59" s="34"/>
      <c r="I59" s="5"/>
      <c r="J59" s="5"/>
      <c r="K59" s="6"/>
      <c r="L59" s="25"/>
      <c r="M59" s="25"/>
      <c r="N59" s="47"/>
    </row>
    <row r="60" spans="1:14" s="7" customFormat="1" ht="26.1" hidden="1" customHeight="1" outlineLevel="1">
      <c r="A60" s="1"/>
      <c r="B60" s="2"/>
      <c r="C60" s="51"/>
      <c r="D60" s="52">
        <v>60</v>
      </c>
      <c r="E60" s="3" t="s">
        <v>92</v>
      </c>
      <c r="F60" s="34"/>
      <c r="G60" s="4" t="s">
        <v>0</v>
      </c>
      <c r="H60" s="34"/>
      <c r="I60" s="5"/>
      <c r="J60" s="5"/>
      <c r="K60" s="6"/>
      <c r="L60" s="25"/>
      <c r="M60" s="25"/>
      <c r="N60" s="47"/>
    </row>
    <row r="61" spans="1:14" s="7" customFormat="1" ht="26.1" hidden="1" customHeight="1" outlineLevel="1">
      <c r="A61" s="1"/>
      <c r="B61" s="2"/>
      <c r="C61" s="51"/>
      <c r="D61" s="52">
        <v>61</v>
      </c>
      <c r="E61" s="3" t="s">
        <v>93</v>
      </c>
      <c r="F61" s="34"/>
      <c r="G61" s="4" t="s">
        <v>7</v>
      </c>
      <c r="H61" s="34"/>
      <c r="I61" s="5"/>
      <c r="J61" s="5"/>
      <c r="K61" s="6"/>
      <c r="L61" s="25"/>
      <c r="M61" s="25"/>
      <c r="N61" s="47"/>
    </row>
    <row r="62" spans="1:14" s="7" customFormat="1" ht="26.1" hidden="1" customHeight="1" outlineLevel="1">
      <c r="A62" s="1"/>
      <c r="B62" s="2"/>
      <c r="C62" s="51"/>
      <c r="D62" s="52">
        <v>62</v>
      </c>
      <c r="E62" s="3" t="s">
        <v>94</v>
      </c>
      <c r="F62" s="34"/>
      <c r="G62" s="4" t="s">
        <v>9</v>
      </c>
      <c r="H62" s="34"/>
      <c r="I62" s="5"/>
      <c r="J62" s="5"/>
      <c r="K62" s="6"/>
      <c r="L62" s="25"/>
      <c r="M62" s="25"/>
      <c r="N62" s="47"/>
    </row>
    <row r="63" spans="1:14" s="7" customFormat="1" ht="26.1" hidden="1" customHeight="1" outlineLevel="1">
      <c r="A63" s="1"/>
      <c r="B63" s="2"/>
      <c r="C63" s="51"/>
      <c r="D63" s="52">
        <v>63</v>
      </c>
      <c r="E63" s="3" t="s">
        <v>95</v>
      </c>
      <c r="F63" s="34"/>
      <c r="G63" s="4" t="s">
        <v>39</v>
      </c>
      <c r="H63" s="34"/>
      <c r="I63" s="5"/>
      <c r="J63" s="5"/>
      <c r="K63" s="6"/>
      <c r="L63" s="25"/>
      <c r="M63" s="25"/>
      <c r="N63" s="47"/>
    </row>
    <row r="64" spans="1:14" s="7" customFormat="1" ht="26.1" hidden="1" customHeight="1" outlineLevel="1">
      <c r="A64" s="1"/>
      <c r="B64" s="2"/>
      <c r="C64" s="51"/>
      <c r="D64" s="52">
        <v>64</v>
      </c>
      <c r="E64" s="3" t="s">
        <v>96</v>
      </c>
      <c r="F64" s="34"/>
      <c r="G64" s="4" t="s">
        <v>97</v>
      </c>
      <c r="H64" s="34"/>
      <c r="I64" s="5"/>
      <c r="J64" s="5"/>
      <c r="K64" s="6"/>
      <c r="L64" s="25"/>
      <c r="M64" s="25"/>
      <c r="N64" s="47"/>
    </row>
    <row r="65" spans="1:14" s="7" customFormat="1" ht="26.1" hidden="1" customHeight="1" outlineLevel="1">
      <c r="A65" s="1"/>
      <c r="B65" s="2"/>
      <c r="C65" s="51"/>
      <c r="D65" s="52">
        <v>65</v>
      </c>
      <c r="E65" s="3" t="s">
        <v>98</v>
      </c>
      <c r="F65" s="34"/>
      <c r="G65" s="4" t="s">
        <v>97</v>
      </c>
      <c r="H65" s="34"/>
      <c r="I65" s="5"/>
      <c r="J65" s="5"/>
      <c r="K65" s="6"/>
      <c r="L65" s="25"/>
      <c r="M65" s="25"/>
      <c r="N65" s="47"/>
    </row>
    <row r="66" spans="1:14" s="7" customFormat="1" ht="26.1" hidden="1" customHeight="1" outlineLevel="1">
      <c r="A66" s="1"/>
      <c r="B66" s="2"/>
      <c r="C66" s="51"/>
      <c r="D66" s="52">
        <v>66</v>
      </c>
      <c r="E66" s="3" t="s">
        <v>99</v>
      </c>
      <c r="F66" s="34"/>
      <c r="G66" s="4" t="s">
        <v>39</v>
      </c>
      <c r="H66" s="34"/>
      <c r="I66" s="5"/>
      <c r="J66" s="5"/>
      <c r="K66" s="6"/>
      <c r="L66" s="25"/>
      <c r="M66" s="25"/>
      <c r="N66" s="47"/>
    </row>
    <row r="67" spans="1:14" s="7" customFormat="1" ht="26.1" hidden="1" customHeight="1" outlineLevel="1">
      <c r="A67" s="1"/>
      <c r="B67" s="2"/>
      <c r="C67" s="51"/>
      <c r="D67" s="52">
        <v>67</v>
      </c>
      <c r="E67" s="3" t="s">
        <v>100</v>
      </c>
      <c r="F67" s="34"/>
      <c r="G67" s="4" t="s">
        <v>3</v>
      </c>
      <c r="H67" s="34"/>
      <c r="I67" s="5"/>
      <c r="J67" s="5"/>
      <c r="K67" s="6"/>
      <c r="L67" s="25"/>
      <c r="M67" s="25"/>
      <c r="N67" s="47"/>
    </row>
    <row r="68" spans="1:14" s="7" customFormat="1" ht="26.1" hidden="1" customHeight="1" outlineLevel="1">
      <c r="A68" s="1"/>
      <c r="B68" s="2"/>
      <c r="C68" s="51"/>
      <c r="D68" s="52">
        <v>68</v>
      </c>
      <c r="E68" s="3" t="s">
        <v>101</v>
      </c>
      <c r="F68" s="34"/>
      <c r="G68" s="4" t="s">
        <v>49</v>
      </c>
      <c r="H68" s="34"/>
      <c r="I68" s="5"/>
      <c r="J68" s="5"/>
      <c r="K68" s="6"/>
      <c r="L68" s="25"/>
      <c r="M68" s="25"/>
      <c r="N68" s="47"/>
    </row>
    <row r="69" spans="1:14" s="7" customFormat="1" ht="26.1" hidden="1" customHeight="1" outlineLevel="1">
      <c r="A69" s="1"/>
      <c r="B69" s="2"/>
      <c r="C69" s="51"/>
      <c r="D69" s="52">
        <v>69</v>
      </c>
      <c r="E69" s="3" t="s">
        <v>102</v>
      </c>
      <c r="F69" s="34"/>
      <c r="G69" s="4" t="s">
        <v>9</v>
      </c>
      <c r="H69" s="34"/>
      <c r="I69" s="5"/>
      <c r="J69" s="5"/>
      <c r="K69" s="6"/>
      <c r="L69" s="25"/>
      <c r="M69" s="25"/>
      <c r="N69" s="47"/>
    </row>
    <row r="70" spans="1:14" s="7" customFormat="1" ht="26.1" hidden="1" customHeight="1" outlineLevel="1">
      <c r="A70" s="1"/>
      <c r="B70" s="2"/>
      <c r="C70" s="51"/>
      <c r="D70" s="52">
        <v>70</v>
      </c>
      <c r="E70" s="3" t="s">
        <v>103</v>
      </c>
      <c r="F70" s="34"/>
      <c r="G70" s="4" t="s">
        <v>7</v>
      </c>
      <c r="H70" s="34"/>
      <c r="I70" s="5"/>
      <c r="J70" s="5"/>
      <c r="K70" s="6"/>
      <c r="L70" s="25"/>
      <c r="M70" s="25"/>
      <c r="N70" s="47"/>
    </row>
    <row r="71" spans="1:14" s="7" customFormat="1" ht="26.1" hidden="1" customHeight="1" outlineLevel="1">
      <c r="A71" s="1"/>
      <c r="B71" s="2"/>
      <c r="C71" s="51"/>
      <c r="D71" s="52">
        <v>71</v>
      </c>
      <c r="E71" s="3" t="s">
        <v>104</v>
      </c>
      <c r="F71" s="34"/>
      <c r="G71" s="4" t="s">
        <v>9</v>
      </c>
      <c r="H71" s="34"/>
      <c r="I71" s="5"/>
      <c r="J71" s="5"/>
      <c r="K71" s="6"/>
      <c r="L71" s="25"/>
      <c r="M71" s="25"/>
      <c r="N71" s="47"/>
    </row>
    <row r="72" spans="1:14" s="7" customFormat="1" ht="26.1" hidden="1" customHeight="1" outlineLevel="1">
      <c r="A72" s="1"/>
      <c r="B72" s="2"/>
      <c r="C72" s="51"/>
      <c r="D72" s="52">
        <v>72</v>
      </c>
      <c r="E72" s="3" t="s">
        <v>105</v>
      </c>
      <c r="F72" s="34"/>
      <c r="G72" s="4" t="s">
        <v>9</v>
      </c>
      <c r="H72" s="34"/>
      <c r="I72" s="5"/>
      <c r="J72" s="5"/>
      <c r="K72" s="6"/>
      <c r="L72" s="25"/>
      <c r="M72" s="25"/>
      <c r="N72" s="47"/>
    </row>
    <row r="73" spans="1:14" s="7" customFormat="1" ht="26.1" hidden="1" customHeight="1" outlineLevel="1">
      <c r="A73" s="1"/>
      <c r="B73" s="2"/>
      <c r="C73" s="51"/>
      <c r="D73" s="52">
        <v>73</v>
      </c>
      <c r="E73" s="3" t="s">
        <v>106</v>
      </c>
      <c r="F73" s="34"/>
      <c r="G73" s="4" t="s">
        <v>0</v>
      </c>
      <c r="H73" s="34"/>
      <c r="I73" s="5"/>
      <c r="J73" s="5"/>
      <c r="K73" s="6"/>
      <c r="L73" s="25"/>
      <c r="M73" s="25"/>
      <c r="N73" s="47"/>
    </row>
    <row r="74" spans="1:14" s="7" customFormat="1" ht="26.1" hidden="1" customHeight="1" outlineLevel="1">
      <c r="A74" s="1"/>
      <c r="B74" s="2"/>
      <c r="C74" s="51"/>
      <c r="D74" s="52">
        <v>74</v>
      </c>
      <c r="E74" s="3" t="s">
        <v>107</v>
      </c>
      <c r="F74" s="34"/>
      <c r="G74" s="4" t="s">
        <v>9</v>
      </c>
      <c r="H74" s="34"/>
      <c r="I74" s="5"/>
      <c r="J74" s="5"/>
      <c r="K74" s="6"/>
      <c r="L74" s="25"/>
      <c r="M74" s="25"/>
      <c r="N74" s="47"/>
    </row>
    <row r="75" spans="1:14" s="7" customFormat="1" ht="26.1" hidden="1" customHeight="1" outlineLevel="1">
      <c r="A75" s="1"/>
      <c r="B75" s="2"/>
      <c r="C75" s="51"/>
      <c r="D75" s="52">
        <v>75</v>
      </c>
      <c r="E75" s="3" t="s">
        <v>108</v>
      </c>
      <c r="F75" s="34"/>
      <c r="G75" s="4" t="s">
        <v>49</v>
      </c>
      <c r="H75" s="34"/>
      <c r="I75" s="5"/>
      <c r="J75" s="5"/>
      <c r="K75" s="6"/>
      <c r="L75" s="25"/>
      <c r="M75" s="25"/>
      <c r="N75" s="47"/>
    </row>
    <row r="76" spans="1:14" s="7" customFormat="1" ht="26.1" hidden="1" customHeight="1" outlineLevel="1">
      <c r="A76" s="1"/>
      <c r="B76" s="2"/>
      <c r="C76" s="51"/>
      <c r="D76" s="52">
        <v>76</v>
      </c>
      <c r="E76" s="3" t="s">
        <v>109</v>
      </c>
      <c r="F76" s="34"/>
      <c r="G76" s="4" t="s">
        <v>39</v>
      </c>
      <c r="H76" s="34"/>
      <c r="I76" s="5"/>
      <c r="J76" s="5"/>
      <c r="K76" s="6"/>
      <c r="L76" s="25"/>
      <c r="M76" s="25"/>
      <c r="N76" s="47"/>
    </row>
    <row r="77" spans="1:14" s="7" customFormat="1" ht="26.1" hidden="1" customHeight="1" outlineLevel="1">
      <c r="A77" s="1"/>
      <c r="B77" s="2"/>
      <c r="C77" s="51"/>
      <c r="D77" s="52">
        <v>77</v>
      </c>
      <c r="E77" s="3" t="s">
        <v>110</v>
      </c>
      <c r="F77" s="34"/>
      <c r="G77" s="4" t="s">
        <v>39</v>
      </c>
      <c r="H77" s="34"/>
      <c r="I77" s="5"/>
      <c r="J77" s="5"/>
      <c r="K77" s="6"/>
      <c r="L77" s="25"/>
      <c r="M77" s="25"/>
      <c r="N77" s="47"/>
    </row>
    <row r="78" spans="1:14" s="7" customFormat="1" ht="26.1" hidden="1" customHeight="1" outlineLevel="1">
      <c r="A78" s="1"/>
      <c r="B78" s="2"/>
      <c r="C78" s="51"/>
      <c r="D78" s="52">
        <v>78</v>
      </c>
      <c r="E78" s="3" t="s">
        <v>111</v>
      </c>
      <c r="F78" s="34"/>
      <c r="G78" s="4" t="s">
        <v>3</v>
      </c>
      <c r="H78" s="34"/>
      <c r="I78" s="5"/>
      <c r="J78" s="5"/>
      <c r="K78" s="6"/>
      <c r="L78" s="25"/>
      <c r="M78" s="25"/>
      <c r="N78" s="47"/>
    </row>
    <row r="79" spans="1:14" s="7" customFormat="1" ht="26.1" hidden="1" customHeight="1" outlineLevel="1">
      <c r="A79" s="1"/>
      <c r="B79" s="2"/>
      <c r="C79" s="51"/>
      <c r="D79" s="52">
        <v>79</v>
      </c>
      <c r="E79" s="3" t="s">
        <v>112</v>
      </c>
      <c r="F79" s="34"/>
      <c r="G79" s="4" t="s">
        <v>49</v>
      </c>
      <c r="H79" s="34"/>
      <c r="I79" s="5"/>
      <c r="J79" s="5"/>
      <c r="K79" s="6"/>
      <c r="L79" s="25"/>
      <c r="M79" s="25"/>
      <c r="N79" s="47"/>
    </row>
    <row r="80" spans="1:14" s="7" customFormat="1" ht="26.1" hidden="1" customHeight="1" outlineLevel="1">
      <c r="A80" s="1"/>
      <c r="B80" s="2"/>
      <c r="C80" s="51"/>
      <c r="D80" s="52">
        <v>80</v>
      </c>
      <c r="E80" s="3" t="s">
        <v>113</v>
      </c>
      <c r="F80" s="34"/>
      <c r="G80" s="4" t="s">
        <v>49</v>
      </c>
      <c r="H80" s="34"/>
      <c r="I80" s="5"/>
      <c r="J80" s="5"/>
      <c r="K80" s="6"/>
      <c r="L80" s="25"/>
      <c r="M80" s="25"/>
      <c r="N80" s="47"/>
    </row>
    <row r="81" spans="1:14" s="7" customFormat="1" ht="26.1" hidden="1" customHeight="1" outlineLevel="1">
      <c r="A81" s="1"/>
      <c r="B81" s="2"/>
      <c r="C81" s="51"/>
      <c r="D81" s="52">
        <v>81</v>
      </c>
      <c r="E81" s="3" t="s">
        <v>114</v>
      </c>
      <c r="F81" s="34"/>
      <c r="G81" s="4" t="s">
        <v>7</v>
      </c>
      <c r="H81" s="34"/>
      <c r="I81" s="5"/>
      <c r="J81" s="5"/>
      <c r="K81" s="6"/>
      <c r="L81" s="25"/>
      <c r="M81" s="25"/>
      <c r="N81" s="47"/>
    </row>
    <row r="82" spans="1:14" s="7" customFormat="1" ht="26.1" hidden="1" customHeight="1" outlineLevel="1">
      <c r="A82" s="1"/>
      <c r="B82" s="2"/>
      <c r="C82" s="51"/>
      <c r="D82" s="52">
        <v>82</v>
      </c>
      <c r="E82" s="3" t="s">
        <v>115</v>
      </c>
      <c r="F82" s="34"/>
      <c r="G82" s="4" t="s">
        <v>39</v>
      </c>
      <c r="H82" s="34"/>
      <c r="I82" s="5"/>
      <c r="J82" s="5"/>
      <c r="K82" s="6"/>
      <c r="L82" s="25"/>
      <c r="M82" s="25"/>
      <c r="N82" s="47"/>
    </row>
    <row r="83" spans="1:14" s="7" customFormat="1" ht="26.1" hidden="1" customHeight="1" outlineLevel="1">
      <c r="A83" s="1"/>
      <c r="B83" s="2"/>
      <c r="C83" s="51"/>
      <c r="D83" s="52">
        <v>83</v>
      </c>
      <c r="E83" s="3" t="s">
        <v>116</v>
      </c>
      <c r="F83" s="34"/>
      <c r="G83" s="4" t="s">
        <v>3</v>
      </c>
      <c r="H83" s="34"/>
      <c r="I83" s="5"/>
      <c r="J83" s="5"/>
      <c r="K83" s="6"/>
      <c r="L83" s="25"/>
      <c r="M83" s="25"/>
      <c r="N83" s="47"/>
    </row>
    <row r="84" spans="1:14" s="7" customFormat="1" ht="26.1" hidden="1" customHeight="1" outlineLevel="1">
      <c r="A84" s="1"/>
      <c r="B84" s="2"/>
      <c r="C84" s="51"/>
      <c r="D84" s="52">
        <v>84</v>
      </c>
      <c r="E84" s="3" t="s">
        <v>117</v>
      </c>
      <c r="F84" s="34"/>
      <c r="G84" s="4" t="s">
        <v>49</v>
      </c>
      <c r="H84" s="34"/>
      <c r="I84" s="5"/>
      <c r="J84" s="5"/>
      <c r="K84" s="6"/>
      <c r="L84" s="25"/>
      <c r="M84" s="25"/>
      <c r="N84" s="47"/>
    </row>
    <row r="85" spans="1:14" s="7" customFormat="1" ht="26.1" hidden="1" customHeight="1" outlineLevel="1">
      <c r="A85" s="1"/>
      <c r="B85" s="2"/>
      <c r="C85" s="51"/>
      <c r="D85" s="52">
        <v>85</v>
      </c>
      <c r="E85" s="3" t="s">
        <v>118</v>
      </c>
      <c r="F85" s="34"/>
      <c r="G85" s="4" t="s">
        <v>9</v>
      </c>
      <c r="H85" s="34"/>
      <c r="I85" s="5"/>
      <c r="J85" s="5"/>
      <c r="K85" s="6"/>
      <c r="L85" s="25"/>
      <c r="M85" s="25"/>
      <c r="N85" s="47"/>
    </row>
    <row r="86" spans="1:14" s="7" customFormat="1" ht="26.1" hidden="1" customHeight="1" outlineLevel="1">
      <c r="A86" s="1"/>
      <c r="B86" s="2"/>
      <c r="C86" s="51"/>
      <c r="D86" s="52">
        <v>86</v>
      </c>
      <c r="E86" s="3" t="s">
        <v>119</v>
      </c>
      <c r="F86" s="35"/>
      <c r="G86" s="9"/>
      <c r="H86" s="34"/>
      <c r="I86" s="5"/>
      <c r="J86" s="5"/>
      <c r="K86" s="6"/>
      <c r="L86" s="25"/>
      <c r="M86" s="25"/>
      <c r="N86" s="47"/>
    </row>
    <row r="87" spans="1:14" s="7" customFormat="1" ht="26.1" hidden="1" customHeight="1" outlineLevel="1">
      <c r="A87" s="1"/>
      <c r="B87" s="2"/>
      <c r="C87" s="51"/>
      <c r="D87" s="52">
        <v>87</v>
      </c>
      <c r="E87" s="3" t="s">
        <v>120</v>
      </c>
      <c r="F87" s="35"/>
      <c r="G87" s="9"/>
      <c r="H87" s="34"/>
      <c r="I87" s="5"/>
      <c r="J87" s="5"/>
      <c r="K87" s="6"/>
      <c r="L87" s="25"/>
      <c r="M87" s="25"/>
      <c r="N87" s="47"/>
    </row>
    <row r="88" spans="1:14" s="7" customFormat="1" ht="26.1" hidden="1" customHeight="1" outlineLevel="1">
      <c r="A88" s="1"/>
      <c r="B88" s="2"/>
      <c r="C88" s="51"/>
      <c r="D88" s="52"/>
      <c r="E88" s="12"/>
      <c r="F88" s="35"/>
      <c r="G88" s="10"/>
      <c r="H88" s="34"/>
      <c r="I88" s="5"/>
      <c r="J88" s="5"/>
      <c r="K88" s="6"/>
      <c r="L88" s="25"/>
      <c r="M88" s="25"/>
      <c r="N88" s="47"/>
    </row>
    <row r="89" spans="1:14" s="7" customFormat="1" ht="26.1" hidden="1" customHeight="1" outlineLevel="1">
      <c r="A89" s="1"/>
      <c r="B89" s="8"/>
      <c r="C89" s="51"/>
      <c r="D89" s="52"/>
      <c r="E89" s="12"/>
      <c r="F89" s="36"/>
      <c r="G89" s="10"/>
      <c r="H89" s="35"/>
      <c r="I89" s="5"/>
      <c r="J89" s="5"/>
      <c r="K89" s="6"/>
      <c r="L89" s="25"/>
      <c r="M89" s="25"/>
      <c r="N89" s="47"/>
    </row>
    <row r="90" spans="1:14" s="7" customFormat="1" ht="26.1" hidden="1" customHeight="1" outlineLevel="1">
      <c r="A90" s="1"/>
      <c r="B90" s="8"/>
      <c r="C90" s="51"/>
      <c r="D90" s="52"/>
      <c r="E90" s="12"/>
      <c r="F90" s="36"/>
      <c r="G90" s="10"/>
      <c r="H90" s="35"/>
      <c r="I90" s="5"/>
      <c r="J90" s="5"/>
      <c r="K90" s="6"/>
      <c r="L90" s="25"/>
      <c r="M90" s="25"/>
      <c r="N90" s="47"/>
    </row>
    <row r="91" spans="1:14" s="7" customFormat="1" ht="18.75" hidden="1" customHeight="1" outlineLevel="1">
      <c r="A91" s="1"/>
      <c r="B91" s="8"/>
      <c r="C91" s="51"/>
      <c r="D91" s="55"/>
      <c r="E91" s="12"/>
      <c r="F91" s="36"/>
      <c r="G91" s="10"/>
      <c r="H91" s="35"/>
      <c r="I91" s="5"/>
      <c r="J91" s="5"/>
      <c r="K91" s="6"/>
      <c r="L91" s="25"/>
      <c r="M91" s="25"/>
      <c r="N91" s="47"/>
    </row>
    <row r="92" spans="1:14" s="7" customFormat="1" ht="18.75" hidden="1" customHeight="1" outlineLevel="1">
      <c r="A92" s="1"/>
      <c r="B92" s="11"/>
      <c r="C92" s="51"/>
      <c r="D92" s="55"/>
      <c r="E92" s="12"/>
      <c r="F92" s="36"/>
      <c r="G92" s="10"/>
      <c r="H92" s="36"/>
      <c r="I92" s="5"/>
      <c r="J92" s="5"/>
      <c r="K92" s="6"/>
      <c r="L92" s="25"/>
      <c r="M92" s="25"/>
      <c r="N92" s="47"/>
    </row>
    <row r="93" spans="1:14" s="7" customFormat="1" ht="18.75" hidden="1" customHeight="1" outlineLevel="1">
      <c r="A93" s="1"/>
      <c r="B93" s="11"/>
      <c r="C93" s="51"/>
      <c r="D93" s="55"/>
      <c r="E93" s="12"/>
      <c r="F93" s="36"/>
      <c r="G93" s="10"/>
      <c r="H93" s="36"/>
      <c r="I93" s="5"/>
      <c r="J93" s="5"/>
      <c r="K93" s="6"/>
      <c r="L93" s="25"/>
      <c r="M93" s="25"/>
      <c r="N93" s="47"/>
    </row>
    <row r="94" spans="1:14" s="7" customFormat="1" ht="26.1" hidden="1" customHeight="1" outlineLevel="1">
      <c r="A94" s="1"/>
      <c r="B94" s="11"/>
      <c r="C94" s="51"/>
      <c r="D94" s="55"/>
      <c r="E94" s="10"/>
      <c r="F94" s="36"/>
      <c r="G94" s="10"/>
      <c r="H94" s="36"/>
      <c r="I94" s="5"/>
      <c r="J94" s="5"/>
      <c r="K94" s="6"/>
      <c r="L94" s="25"/>
      <c r="M94" s="25"/>
      <c r="N94" s="47"/>
    </row>
    <row r="95" spans="1:14" s="7" customFormat="1" ht="26.1" hidden="1" customHeight="1" outlineLevel="1">
      <c r="A95" s="1"/>
      <c r="B95" s="11"/>
      <c r="C95" s="51"/>
      <c r="D95" s="55"/>
      <c r="E95" s="10"/>
      <c r="F95" s="36"/>
      <c r="G95" s="10"/>
      <c r="H95" s="36"/>
      <c r="I95" s="5"/>
      <c r="J95" s="5"/>
      <c r="K95" s="6"/>
      <c r="L95" s="25"/>
      <c r="M95" s="25"/>
      <c r="N95" s="47"/>
    </row>
    <row r="96" spans="1:14" s="7" customFormat="1" ht="26.1" hidden="1" customHeight="1" outlineLevel="1">
      <c r="A96" s="1"/>
      <c r="B96" s="11"/>
      <c r="C96" s="51"/>
      <c r="D96" s="55"/>
      <c r="E96" s="10"/>
      <c r="F96" s="36"/>
      <c r="G96" s="10"/>
      <c r="H96" s="36"/>
      <c r="I96" s="5"/>
      <c r="J96" s="5"/>
      <c r="K96" s="6"/>
      <c r="L96" s="25"/>
      <c r="M96" s="25"/>
      <c r="N96" s="47"/>
    </row>
    <row r="97" spans="1:14" s="7" customFormat="1" ht="26.1" hidden="1" customHeight="1" outlineLevel="1">
      <c r="A97" s="1"/>
      <c r="B97" s="11"/>
      <c r="C97" s="51"/>
      <c r="D97" s="55"/>
      <c r="E97" s="10"/>
      <c r="F97" s="36"/>
      <c r="G97" s="10"/>
      <c r="H97" s="36"/>
      <c r="I97" s="5"/>
      <c r="J97" s="5"/>
      <c r="K97" s="6"/>
      <c r="L97" s="25"/>
      <c r="M97" s="25"/>
      <c r="N97" s="47"/>
    </row>
    <row r="98" spans="1:14" s="7" customFormat="1" ht="15" customHeight="1" collapsed="1" thickBot="1">
      <c r="A98" s="139"/>
      <c r="B98" s="139"/>
      <c r="C98" s="189" t="s">
        <v>168</v>
      </c>
      <c r="D98" s="56"/>
      <c r="E98" s="139"/>
      <c r="F98" s="41"/>
      <c r="G98" s="42"/>
      <c r="H98" s="41"/>
      <c r="I98" s="43"/>
      <c r="J98" s="60"/>
      <c r="K98" s="44"/>
      <c r="L98" s="215" t="s">
        <v>121</v>
      </c>
      <c r="M98" s="215"/>
      <c r="N98" s="48"/>
    </row>
    <row r="99" spans="1:14" s="19" customFormat="1" ht="27" customHeight="1" thickBot="1">
      <c r="A99" s="13" t="s">
        <v>122</v>
      </c>
      <c r="B99" s="14" t="s">
        <v>123</v>
      </c>
      <c r="C99" s="15" t="s">
        <v>125</v>
      </c>
      <c r="D99" s="16" t="s">
        <v>126</v>
      </c>
      <c r="E99" s="17" t="s">
        <v>127</v>
      </c>
      <c r="F99" s="37" t="s">
        <v>124</v>
      </c>
      <c r="G99" s="17" t="s">
        <v>128</v>
      </c>
      <c r="H99" s="37" t="s">
        <v>124</v>
      </c>
      <c r="I99" s="18" t="s">
        <v>129</v>
      </c>
      <c r="J99" s="18" t="s">
        <v>130</v>
      </c>
      <c r="K99" s="18" t="s">
        <v>131</v>
      </c>
      <c r="L99" s="15" t="s">
        <v>132</v>
      </c>
      <c r="M99" s="15" t="s">
        <v>134</v>
      </c>
      <c r="N99" s="45" t="s">
        <v>133</v>
      </c>
    </row>
    <row r="100" spans="1:14" s="19" customFormat="1" ht="11.25" customHeight="1">
      <c r="A100" s="28"/>
      <c r="B100" s="29"/>
      <c r="C100" s="33"/>
      <c r="D100" s="57"/>
      <c r="E100" s="30"/>
      <c r="F100" s="38"/>
      <c r="G100" s="30"/>
      <c r="H100" s="38"/>
      <c r="I100" s="31"/>
      <c r="J100" s="31"/>
      <c r="K100" s="32"/>
      <c r="L100" s="33"/>
      <c r="M100" s="33"/>
      <c r="N100" s="49"/>
    </row>
    <row r="101" spans="1:14" s="20" customFormat="1" ht="24.95" customHeight="1">
      <c r="A101" s="163"/>
      <c r="B101" s="168" t="s">
        <v>183</v>
      </c>
      <c r="C101" s="173"/>
      <c r="D101" s="174"/>
      <c r="E101" s="172"/>
      <c r="F101" s="175" t="s">
        <v>163</v>
      </c>
      <c r="G101" s="175" t="s">
        <v>164</v>
      </c>
      <c r="H101" s="175" t="s">
        <v>165</v>
      </c>
      <c r="I101" s="176">
        <v>123</v>
      </c>
      <c r="J101" s="164"/>
      <c r="K101" s="164"/>
      <c r="L101" s="162"/>
      <c r="M101" s="162"/>
      <c r="N101" s="159"/>
    </row>
    <row r="102" spans="1:14" s="20" customFormat="1" ht="24.95" customHeight="1">
      <c r="A102" s="169">
        <v>60</v>
      </c>
      <c r="B102" s="192" t="s">
        <v>174</v>
      </c>
      <c r="C102" s="193">
        <v>37397</v>
      </c>
      <c r="D102" s="201">
        <v>2</v>
      </c>
      <c r="E102" s="184" t="s">
        <v>161</v>
      </c>
      <c r="F102" s="185"/>
      <c r="G102" s="185"/>
      <c r="H102" s="185"/>
      <c r="I102" s="185"/>
      <c r="J102" s="181" t="s">
        <v>170</v>
      </c>
      <c r="K102" s="181" t="s">
        <v>171</v>
      </c>
      <c r="L102" s="187"/>
      <c r="M102" s="187"/>
      <c r="N102" s="188" t="s">
        <v>167</v>
      </c>
    </row>
    <row r="103" spans="1:14" s="20" customFormat="1" ht="24.95" customHeight="1">
      <c r="A103" s="169">
        <v>60</v>
      </c>
      <c r="B103" s="192" t="s">
        <v>174</v>
      </c>
      <c r="C103" s="193">
        <v>37397</v>
      </c>
      <c r="D103" s="201">
        <v>2</v>
      </c>
      <c r="E103" s="184" t="s">
        <v>161</v>
      </c>
      <c r="F103" s="185"/>
      <c r="G103" s="185"/>
      <c r="H103" s="185"/>
      <c r="I103" s="185"/>
      <c r="J103" s="181" t="s">
        <v>170</v>
      </c>
      <c r="K103" s="181" t="s">
        <v>171</v>
      </c>
      <c r="L103" s="187"/>
      <c r="M103" s="187"/>
      <c r="N103" s="188" t="s">
        <v>166</v>
      </c>
    </row>
    <row r="104" spans="1:14" s="20" customFormat="1" ht="24.95" customHeight="1">
      <c r="A104" s="169"/>
      <c r="B104" s="208"/>
      <c r="C104" s="199"/>
      <c r="D104" s="203"/>
      <c r="E104" s="185"/>
      <c r="F104" s="204"/>
      <c r="G104" s="204"/>
      <c r="H104" s="204"/>
      <c r="I104" s="204"/>
      <c r="J104" s="177"/>
      <c r="K104" s="181"/>
      <c r="L104" s="162"/>
      <c r="M104" s="162"/>
      <c r="N104" s="179"/>
    </row>
    <row r="105" spans="1:14" s="20" customFormat="1" ht="24.95" customHeight="1">
      <c r="A105" s="169"/>
      <c r="B105" s="192"/>
      <c r="C105" s="193"/>
      <c r="D105" s="200"/>
      <c r="E105" s="185"/>
      <c r="F105" s="204"/>
      <c r="G105" s="204"/>
      <c r="H105" s="204"/>
      <c r="I105" s="204"/>
      <c r="J105" s="177"/>
      <c r="K105" s="181"/>
      <c r="L105" s="162"/>
      <c r="M105" s="162"/>
      <c r="N105" s="179"/>
    </row>
    <row r="106" spans="1:14" s="20" customFormat="1" ht="24.95" customHeight="1">
      <c r="A106" s="158"/>
      <c r="B106" s="177"/>
      <c r="C106" s="160"/>
      <c r="D106" s="161"/>
      <c r="E106" s="206"/>
      <c r="F106" s="205" t="s">
        <v>163</v>
      </c>
      <c r="G106" s="175" t="s">
        <v>164</v>
      </c>
      <c r="H106" s="175" t="s">
        <v>165</v>
      </c>
      <c r="I106" s="176">
        <v>123</v>
      </c>
      <c r="J106" s="181"/>
      <c r="K106" s="181"/>
      <c r="L106" s="162"/>
      <c r="M106" s="162"/>
      <c r="N106" s="179"/>
    </row>
    <row r="107" spans="1:14" s="20" customFormat="1" ht="24.95" customHeight="1">
      <c r="A107" s="158"/>
      <c r="B107" s="168" t="s">
        <v>184</v>
      </c>
      <c r="C107" s="178"/>
      <c r="D107" s="161"/>
      <c r="E107" s="206"/>
      <c r="F107" s="205" t="s">
        <v>163</v>
      </c>
      <c r="G107" s="175" t="s">
        <v>164</v>
      </c>
      <c r="H107" s="175" t="s">
        <v>165</v>
      </c>
      <c r="I107" s="176">
        <v>123</v>
      </c>
      <c r="J107" s="181"/>
      <c r="K107" s="181"/>
      <c r="L107" s="162"/>
      <c r="M107" s="162"/>
      <c r="N107" s="179"/>
    </row>
    <row r="108" spans="1:14" s="20" customFormat="1" ht="24.95" customHeight="1">
      <c r="A108" s="169">
        <v>54</v>
      </c>
      <c r="B108" s="192" t="s">
        <v>175</v>
      </c>
      <c r="C108" s="193">
        <v>38023</v>
      </c>
      <c r="D108" s="200" t="s">
        <v>177</v>
      </c>
      <c r="E108" s="184" t="s">
        <v>161</v>
      </c>
      <c r="F108" s="185"/>
      <c r="G108" s="185"/>
      <c r="H108" s="185"/>
      <c r="I108" s="185"/>
      <c r="J108" s="181" t="s">
        <v>170</v>
      </c>
      <c r="K108" s="181" t="s">
        <v>171</v>
      </c>
      <c r="L108" s="187"/>
      <c r="M108" s="187"/>
      <c r="N108" s="188">
        <v>60</v>
      </c>
    </row>
    <row r="109" spans="1:14" s="20" customFormat="1" ht="24.95" customHeight="1">
      <c r="A109" s="169">
        <v>54</v>
      </c>
      <c r="B109" s="192" t="s">
        <v>175</v>
      </c>
      <c r="C109" s="193">
        <v>38023</v>
      </c>
      <c r="D109" s="200" t="s">
        <v>177</v>
      </c>
      <c r="E109" s="184" t="s">
        <v>161</v>
      </c>
      <c r="F109" s="185"/>
      <c r="G109" s="185"/>
      <c r="H109" s="185"/>
      <c r="I109" s="185"/>
      <c r="J109" s="181" t="s">
        <v>170</v>
      </c>
      <c r="K109" s="181" t="s">
        <v>171</v>
      </c>
      <c r="L109" s="187"/>
      <c r="M109" s="187"/>
      <c r="N109" s="188" t="s">
        <v>166</v>
      </c>
    </row>
    <row r="110" spans="1:14" s="209" customFormat="1" ht="24.95" customHeight="1">
      <c r="A110" s="210"/>
      <c r="B110" s="211"/>
      <c r="C110" s="212"/>
      <c r="D110" s="213"/>
      <c r="E110" s="211"/>
      <c r="F110" s="211"/>
      <c r="G110" s="211"/>
      <c r="H110" s="211"/>
      <c r="I110" s="211"/>
      <c r="J110" s="211"/>
      <c r="K110" s="211"/>
      <c r="L110" s="214"/>
      <c r="M110" s="214"/>
      <c r="N110" s="211"/>
    </row>
    <row r="111" spans="1:14" s="20" customFormat="1" ht="24.95" customHeight="1">
      <c r="A111" s="134"/>
      <c r="B111" s="140"/>
      <c r="C111" s="141"/>
      <c r="D111" s="142"/>
      <c r="E111" s="140"/>
      <c r="F111" s="140"/>
      <c r="G111" s="140"/>
      <c r="H111" s="140"/>
      <c r="I111" s="140"/>
      <c r="J111" s="140"/>
      <c r="K111" s="140"/>
      <c r="L111" s="143"/>
      <c r="M111" s="143"/>
      <c r="N111" s="140"/>
    </row>
    <row r="112" spans="1:14" s="20" customFormat="1" ht="24.95" customHeight="1">
      <c r="A112" s="134"/>
      <c r="B112" s="140"/>
      <c r="C112" s="141"/>
      <c r="D112" s="142"/>
      <c r="E112" s="140"/>
      <c r="F112" s="140"/>
      <c r="G112" s="140"/>
      <c r="H112" s="140"/>
      <c r="I112" s="140"/>
      <c r="J112" s="140"/>
      <c r="K112" s="140"/>
      <c r="L112" s="143"/>
      <c r="M112" s="143"/>
      <c r="N112" s="140"/>
    </row>
    <row r="113" spans="1:14" s="20" customFormat="1" ht="24.95" customHeight="1">
      <c r="A113" s="134"/>
      <c r="B113" s="140"/>
      <c r="C113" s="141"/>
      <c r="D113" s="142"/>
      <c r="E113" s="140"/>
      <c r="F113" s="140"/>
      <c r="G113" s="140"/>
      <c r="H113" s="140"/>
      <c r="I113" s="140"/>
      <c r="J113" s="140"/>
      <c r="K113" s="140"/>
      <c r="L113" s="143"/>
      <c r="M113" s="143"/>
      <c r="N113" s="140"/>
    </row>
    <row r="114" spans="1:14" s="20" customFormat="1" ht="24.95" customHeight="1">
      <c r="A114" s="134"/>
      <c r="B114" s="140"/>
      <c r="C114" s="141"/>
      <c r="D114" s="142"/>
      <c r="E114" s="140"/>
      <c r="F114" s="140"/>
      <c r="G114" s="140"/>
      <c r="H114" s="140"/>
      <c r="I114" s="140"/>
      <c r="J114" s="140"/>
      <c r="K114" s="140"/>
      <c r="L114" s="143"/>
      <c r="M114" s="143"/>
      <c r="N114" s="140"/>
    </row>
    <row r="115" spans="1:14" s="20" customFormat="1" ht="24.95" customHeight="1">
      <c r="A115" s="134"/>
      <c r="B115" s="140"/>
      <c r="C115" s="141"/>
      <c r="D115" s="142"/>
      <c r="E115" s="140"/>
      <c r="F115" s="140"/>
      <c r="G115" s="140"/>
      <c r="H115" s="140"/>
      <c r="I115" s="140"/>
      <c r="J115" s="140"/>
      <c r="K115" s="140"/>
      <c r="L115" s="143"/>
      <c r="M115" s="143"/>
      <c r="N115" s="140"/>
    </row>
    <row r="116" spans="1:14" s="20" customFormat="1" ht="24.95" customHeight="1">
      <c r="A116" s="134"/>
      <c r="B116" s="140"/>
      <c r="C116" s="141"/>
      <c r="D116" s="142"/>
      <c r="E116" s="140"/>
      <c r="F116" s="140"/>
      <c r="G116" s="140"/>
      <c r="H116" s="140"/>
      <c r="I116" s="140"/>
      <c r="J116" s="140"/>
      <c r="K116" s="140"/>
      <c r="L116" s="143"/>
      <c r="M116" s="143"/>
      <c r="N116" s="140"/>
    </row>
    <row r="117" spans="1:14" s="20" customFormat="1" ht="24.95" customHeight="1">
      <c r="A117" s="134"/>
      <c r="B117" s="140"/>
      <c r="C117" s="141"/>
      <c r="D117" s="142"/>
      <c r="E117" s="140"/>
      <c r="F117" s="140"/>
      <c r="G117" s="140"/>
      <c r="H117" s="140"/>
      <c r="I117" s="140"/>
      <c r="J117" s="140"/>
      <c r="K117" s="140"/>
      <c r="L117" s="143"/>
      <c r="M117" s="143"/>
      <c r="N117" s="140"/>
    </row>
    <row r="118" spans="1:14" s="20" customFormat="1" ht="24.95" customHeight="1">
      <c r="A118" s="134"/>
      <c r="B118" s="140"/>
      <c r="C118" s="141"/>
      <c r="D118" s="142"/>
      <c r="E118" s="140"/>
      <c r="F118" s="140"/>
      <c r="G118" s="140"/>
      <c r="H118" s="140"/>
      <c r="I118" s="140"/>
      <c r="J118" s="140"/>
      <c r="K118" s="140"/>
      <c r="L118" s="143"/>
      <c r="M118" s="143"/>
      <c r="N118" s="140"/>
    </row>
    <row r="119" spans="1:14" s="20" customFormat="1" ht="24.95" customHeight="1">
      <c r="A119" s="134"/>
      <c r="B119" s="140"/>
      <c r="C119" s="141"/>
      <c r="D119" s="142"/>
      <c r="E119" s="140"/>
      <c r="F119" s="140"/>
      <c r="G119" s="140"/>
      <c r="H119" s="140"/>
      <c r="I119" s="140"/>
      <c r="J119" s="140"/>
      <c r="K119" s="140"/>
      <c r="L119" s="143"/>
      <c r="M119" s="143"/>
      <c r="N119" s="140"/>
    </row>
    <row r="120" spans="1:14" s="20" customFormat="1" ht="24.95" customHeight="1">
      <c r="A120" s="134"/>
      <c r="B120" s="140"/>
      <c r="C120" s="141"/>
      <c r="D120" s="142"/>
      <c r="E120" s="140"/>
      <c r="F120" s="140"/>
      <c r="G120" s="140"/>
      <c r="H120" s="140"/>
      <c r="I120" s="140"/>
      <c r="J120" s="140"/>
      <c r="K120" s="140"/>
      <c r="L120" s="143"/>
      <c r="M120" s="143"/>
      <c r="N120" s="140"/>
    </row>
    <row r="121" spans="1:14" s="20" customFormat="1" ht="24.95" customHeight="1">
      <c r="A121" s="134"/>
      <c r="B121" s="140"/>
      <c r="C121" s="141"/>
      <c r="D121" s="142"/>
      <c r="E121" s="140"/>
      <c r="F121" s="140"/>
      <c r="G121" s="140"/>
      <c r="H121" s="140"/>
      <c r="I121" s="140"/>
      <c r="J121" s="140"/>
      <c r="K121" s="140"/>
      <c r="L121" s="143"/>
      <c r="M121" s="143"/>
      <c r="N121" s="140"/>
    </row>
    <row r="122" spans="1:14" s="20" customFormat="1" ht="24.95" customHeight="1">
      <c r="A122" s="134"/>
      <c r="B122" s="140"/>
      <c r="C122" s="141"/>
      <c r="D122" s="142"/>
      <c r="E122" s="140"/>
      <c r="F122" s="140"/>
      <c r="G122" s="140"/>
      <c r="H122" s="140"/>
      <c r="I122" s="140"/>
      <c r="J122" s="140"/>
      <c r="K122" s="140"/>
      <c r="L122" s="143"/>
      <c r="M122" s="143"/>
      <c r="N122" s="140"/>
    </row>
    <row r="123" spans="1:14" s="20" customFormat="1" ht="24.95" customHeight="1">
      <c r="A123" s="134"/>
      <c r="B123" s="140"/>
      <c r="C123" s="141"/>
      <c r="D123" s="142"/>
      <c r="E123" s="140"/>
      <c r="F123" s="140"/>
      <c r="G123" s="140"/>
      <c r="H123" s="140"/>
      <c r="I123" s="140"/>
      <c r="J123" s="140"/>
      <c r="K123" s="140"/>
      <c r="L123" s="143"/>
      <c r="M123" s="143"/>
      <c r="N123" s="140"/>
    </row>
    <row r="124" spans="1:14" s="20" customFormat="1" ht="24.95" customHeight="1">
      <c r="A124" s="134"/>
      <c r="B124" s="140"/>
      <c r="C124" s="141"/>
      <c r="D124" s="142"/>
      <c r="E124" s="140"/>
      <c r="F124" s="140"/>
      <c r="G124" s="140"/>
      <c r="H124" s="140"/>
      <c r="I124" s="140"/>
      <c r="J124" s="140"/>
      <c r="K124" s="140"/>
      <c r="L124" s="143"/>
      <c r="M124" s="143"/>
      <c r="N124" s="140"/>
    </row>
    <row r="125" spans="1:14" s="20" customFormat="1" ht="24.95" customHeight="1">
      <c r="A125" s="134"/>
      <c r="B125" s="140"/>
      <c r="C125" s="141"/>
      <c r="D125" s="142"/>
      <c r="E125" s="140"/>
      <c r="F125" s="140"/>
      <c r="G125" s="140"/>
      <c r="H125" s="140"/>
      <c r="I125" s="140"/>
      <c r="J125" s="140"/>
      <c r="K125" s="140"/>
      <c r="L125" s="143"/>
      <c r="M125" s="143"/>
      <c r="N125" s="140"/>
    </row>
    <row r="126" spans="1:14" s="20" customFormat="1" ht="24.95" customHeight="1">
      <c r="A126" s="134"/>
      <c r="B126" s="140"/>
      <c r="C126" s="141"/>
      <c r="D126" s="142"/>
      <c r="E126" s="140"/>
      <c r="F126" s="140"/>
      <c r="G126" s="140"/>
      <c r="H126" s="140"/>
      <c r="I126" s="140"/>
      <c r="J126" s="140"/>
      <c r="K126" s="140"/>
      <c r="L126" s="143"/>
      <c r="M126" s="143"/>
      <c r="N126" s="140"/>
    </row>
    <row r="127" spans="1:14" s="20" customFormat="1" ht="24.95" customHeight="1">
      <c r="A127" s="134"/>
      <c r="B127" s="140"/>
      <c r="C127" s="141"/>
      <c r="D127" s="142"/>
      <c r="E127" s="140"/>
      <c r="F127" s="140"/>
      <c r="G127" s="140"/>
      <c r="H127" s="140"/>
      <c r="I127" s="140"/>
      <c r="J127" s="140"/>
      <c r="K127" s="140"/>
      <c r="L127" s="143"/>
      <c r="M127" s="143"/>
      <c r="N127" s="140"/>
    </row>
    <row r="128" spans="1:14" s="20" customFormat="1" ht="24.95" customHeight="1">
      <c r="A128" s="134"/>
      <c r="B128" s="140"/>
      <c r="C128" s="141"/>
      <c r="D128" s="142"/>
      <c r="E128" s="140"/>
      <c r="F128" s="140"/>
      <c r="G128" s="140"/>
      <c r="H128" s="140"/>
      <c r="I128" s="140"/>
      <c r="J128" s="140"/>
      <c r="K128" s="140"/>
      <c r="L128" s="143"/>
      <c r="M128" s="143"/>
      <c r="N128" s="140"/>
    </row>
    <row r="129" spans="1:14" s="20" customFormat="1" ht="24.95" customHeight="1">
      <c r="A129" s="134"/>
      <c r="B129" s="140"/>
      <c r="C129" s="141"/>
      <c r="D129" s="142"/>
      <c r="E129" s="140"/>
      <c r="F129" s="140"/>
      <c r="G129" s="140"/>
      <c r="H129" s="140"/>
      <c r="I129" s="140"/>
      <c r="J129" s="140"/>
      <c r="K129" s="140"/>
      <c r="L129" s="143"/>
      <c r="M129" s="143"/>
      <c r="N129" s="140"/>
    </row>
    <row r="130" spans="1:14" s="20" customFormat="1" ht="24.95" customHeight="1">
      <c r="A130" s="134"/>
      <c r="B130" s="140"/>
      <c r="C130" s="141"/>
      <c r="D130" s="142"/>
      <c r="E130" s="140"/>
      <c r="F130" s="140"/>
      <c r="G130" s="140"/>
      <c r="H130" s="140"/>
      <c r="I130" s="140"/>
      <c r="J130" s="140"/>
      <c r="K130" s="140"/>
      <c r="L130" s="143"/>
      <c r="M130" s="143"/>
      <c r="N130" s="140"/>
    </row>
    <row r="131" spans="1:14" s="20" customFormat="1" ht="24.95" customHeight="1">
      <c r="A131" s="134"/>
      <c r="B131" s="140"/>
      <c r="C131" s="141"/>
      <c r="D131" s="142"/>
      <c r="E131" s="140"/>
      <c r="F131" s="140"/>
      <c r="G131" s="140"/>
      <c r="H131" s="140"/>
      <c r="I131" s="140"/>
      <c r="J131" s="140"/>
      <c r="K131" s="140"/>
      <c r="L131" s="143"/>
      <c r="M131" s="143"/>
      <c r="N131" s="140"/>
    </row>
    <row r="132" spans="1:14" s="20" customFormat="1" ht="24.95" customHeight="1">
      <c r="A132" s="134"/>
      <c r="B132" s="140"/>
      <c r="C132" s="141"/>
      <c r="D132" s="142"/>
      <c r="E132" s="140"/>
      <c r="F132" s="140"/>
      <c r="G132" s="140"/>
      <c r="H132" s="140"/>
      <c r="I132" s="140"/>
      <c r="J132" s="140"/>
      <c r="K132" s="140"/>
      <c r="L132" s="143"/>
      <c r="M132" s="143"/>
      <c r="N132" s="140"/>
    </row>
    <row r="133" spans="1:14" s="20" customFormat="1" ht="24.95" customHeight="1">
      <c r="A133" s="134"/>
      <c r="B133" s="140"/>
      <c r="C133" s="141"/>
      <c r="D133" s="142"/>
      <c r="E133" s="140"/>
      <c r="F133" s="140"/>
      <c r="G133" s="140"/>
      <c r="H133" s="140"/>
      <c r="I133" s="140"/>
      <c r="J133" s="140"/>
      <c r="K133" s="140"/>
      <c r="L133" s="143"/>
      <c r="M133" s="143"/>
      <c r="N133" s="140"/>
    </row>
    <row r="134" spans="1:14" s="20" customFormat="1" ht="24.95" customHeight="1">
      <c r="A134" s="134"/>
      <c r="B134" s="140"/>
      <c r="C134" s="141"/>
      <c r="D134" s="142"/>
      <c r="E134" s="140"/>
      <c r="F134" s="140"/>
      <c r="G134" s="140"/>
      <c r="H134" s="140"/>
      <c r="I134" s="140"/>
      <c r="J134" s="140"/>
      <c r="K134" s="140"/>
      <c r="L134" s="143"/>
      <c r="M134" s="143"/>
      <c r="N134" s="140"/>
    </row>
    <row r="135" spans="1:14" s="20" customFormat="1" ht="24.95" customHeight="1">
      <c r="A135" s="134"/>
      <c r="B135" s="140"/>
      <c r="C135" s="141"/>
      <c r="D135" s="142"/>
      <c r="E135" s="140"/>
      <c r="F135" s="140"/>
      <c r="G135" s="140"/>
      <c r="H135" s="140"/>
      <c r="I135" s="140"/>
      <c r="J135" s="140"/>
      <c r="K135" s="140"/>
      <c r="L135" s="143"/>
      <c r="M135" s="143"/>
      <c r="N135" s="140"/>
    </row>
    <row r="136" spans="1:14" s="20" customFormat="1" ht="24.95" customHeight="1">
      <c r="A136" s="134"/>
      <c r="B136" s="140"/>
      <c r="C136" s="141"/>
      <c r="D136" s="142"/>
      <c r="E136" s="140"/>
      <c r="F136" s="140"/>
      <c r="G136" s="140"/>
      <c r="H136" s="140"/>
      <c r="I136" s="140"/>
      <c r="J136" s="140"/>
      <c r="K136" s="140"/>
      <c r="L136" s="143"/>
      <c r="M136" s="143"/>
      <c r="N136" s="140"/>
    </row>
    <row r="137" spans="1:14" s="20" customFormat="1" ht="24.95" customHeight="1">
      <c r="A137" s="134"/>
      <c r="B137" s="140"/>
      <c r="C137" s="141"/>
      <c r="D137" s="142"/>
      <c r="E137" s="140"/>
      <c r="F137" s="140"/>
      <c r="G137" s="140"/>
      <c r="H137" s="140"/>
      <c r="I137" s="140"/>
      <c r="J137" s="140"/>
      <c r="K137" s="140"/>
      <c r="L137" s="143"/>
      <c r="M137" s="143"/>
      <c r="N137" s="140"/>
    </row>
    <row r="138" spans="1:14" s="20" customFormat="1" ht="24.95" customHeight="1">
      <c r="A138" s="134"/>
      <c r="B138" s="140"/>
      <c r="C138" s="141"/>
      <c r="D138" s="142"/>
      <c r="E138" s="140"/>
      <c r="F138" s="140"/>
      <c r="G138" s="140"/>
      <c r="H138" s="140"/>
      <c r="I138" s="140"/>
      <c r="J138" s="140"/>
      <c r="K138" s="140"/>
      <c r="L138" s="143"/>
      <c r="M138" s="143"/>
      <c r="N138" s="140"/>
    </row>
    <row r="139" spans="1:14" s="20" customFormat="1" ht="24.95" customHeight="1">
      <c r="A139" s="134"/>
      <c r="B139" s="140"/>
      <c r="C139" s="141"/>
      <c r="D139" s="142"/>
      <c r="E139" s="140"/>
      <c r="F139" s="140"/>
      <c r="G139" s="140"/>
      <c r="H139" s="140"/>
      <c r="I139" s="140"/>
      <c r="J139" s="140"/>
      <c r="K139" s="140"/>
      <c r="L139" s="143"/>
      <c r="M139" s="143"/>
      <c r="N139" s="140"/>
    </row>
    <row r="140" spans="1:14" s="20" customFormat="1" ht="24.95" customHeight="1">
      <c r="A140" s="134"/>
      <c r="B140" s="140"/>
      <c r="C140" s="141"/>
      <c r="D140" s="142"/>
      <c r="E140" s="140"/>
      <c r="F140" s="140"/>
      <c r="G140" s="140"/>
      <c r="H140" s="140"/>
      <c r="I140" s="140"/>
      <c r="J140" s="140"/>
      <c r="K140" s="140"/>
      <c r="L140" s="143"/>
      <c r="M140" s="143"/>
      <c r="N140" s="140"/>
    </row>
    <row r="141" spans="1:14" s="20" customFormat="1" ht="24.95" customHeight="1">
      <c r="A141" s="134"/>
      <c r="B141" s="140"/>
      <c r="C141" s="141"/>
      <c r="D141" s="142"/>
      <c r="E141" s="140"/>
      <c r="F141" s="140"/>
      <c r="G141" s="140"/>
      <c r="H141" s="140"/>
      <c r="I141" s="140"/>
      <c r="J141" s="140"/>
      <c r="K141" s="140"/>
      <c r="L141" s="143"/>
      <c r="M141" s="143"/>
      <c r="N141" s="140"/>
    </row>
    <row r="142" spans="1:14" s="20" customFormat="1" ht="24.95" customHeight="1">
      <c r="A142" s="134"/>
      <c r="B142" s="140"/>
      <c r="C142" s="141"/>
      <c r="D142" s="142"/>
      <c r="E142" s="140"/>
      <c r="F142" s="140"/>
      <c r="G142" s="140"/>
      <c r="H142" s="140"/>
      <c r="I142" s="140"/>
      <c r="J142" s="140"/>
      <c r="K142" s="140"/>
      <c r="L142" s="143"/>
      <c r="M142" s="143"/>
      <c r="N142" s="140"/>
    </row>
    <row r="143" spans="1:14" s="20" customFormat="1" ht="24.95" customHeight="1">
      <c r="A143" s="134"/>
      <c r="B143" s="140"/>
      <c r="C143" s="141"/>
      <c r="D143" s="142"/>
      <c r="E143" s="140"/>
      <c r="F143" s="140"/>
      <c r="G143" s="140"/>
      <c r="H143" s="140"/>
      <c r="I143" s="140"/>
      <c r="J143" s="140"/>
      <c r="K143" s="140"/>
      <c r="L143" s="143"/>
      <c r="M143" s="143"/>
      <c r="N143" s="140"/>
    </row>
    <row r="144" spans="1:14" s="20" customFormat="1" ht="24.95" customHeight="1">
      <c r="A144" s="134"/>
      <c r="B144" s="140"/>
      <c r="C144" s="141"/>
      <c r="D144" s="142"/>
      <c r="E144" s="140"/>
      <c r="F144" s="140"/>
      <c r="G144" s="140"/>
      <c r="H144" s="140"/>
      <c r="I144" s="140"/>
      <c r="J144" s="140"/>
      <c r="K144" s="140"/>
      <c r="L144" s="143"/>
      <c r="M144" s="143"/>
      <c r="N144" s="140"/>
    </row>
    <row r="145" spans="1:14" s="20" customFormat="1" ht="24.95" customHeight="1">
      <c r="A145" s="134"/>
      <c r="B145" s="140"/>
      <c r="C145" s="141"/>
      <c r="D145" s="142"/>
      <c r="E145" s="140"/>
      <c r="F145" s="140"/>
      <c r="G145" s="140"/>
      <c r="H145" s="140"/>
      <c r="I145" s="140"/>
      <c r="J145" s="140"/>
      <c r="K145" s="140"/>
      <c r="L145" s="143"/>
      <c r="M145" s="143"/>
      <c r="N145" s="140"/>
    </row>
    <row r="146" spans="1:14" s="20" customFormat="1" ht="24.95" customHeight="1">
      <c r="A146" s="134"/>
      <c r="B146" s="140"/>
      <c r="C146" s="141"/>
      <c r="D146" s="142"/>
      <c r="E146" s="140"/>
      <c r="F146" s="140"/>
      <c r="G146" s="140"/>
      <c r="H146" s="140"/>
      <c r="I146" s="140"/>
      <c r="J146" s="140"/>
      <c r="K146" s="140"/>
      <c r="L146" s="143"/>
      <c r="M146" s="143"/>
      <c r="N146" s="140"/>
    </row>
    <row r="147" spans="1:14" s="20" customFormat="1" ht="24.95" customHeight="1">
      <c r="A147" s="134"/>
      <c r="B147" s="140"/>
      <c r="C147" s="141"/>
      <c r="D147" s="142"/>
      <c r="E147" s="140"/>
      <c r="F147" s="140"/>
      <c r="G147" s="140"/>
      <c r="H147" s="140"/>
      <c r="I147" s="140"/>
      <c r="J147" s="140"/>
      <c r="K147" s="140"/>
      <c r="L147" s="143"/>
      <c r="M147" s="143"/>
      <c r="N147" s="140"/>
    </row>
    <row r="148" spans="1:14" s="20" customFormat="1" ht="24.95" customHeight="1">
      <c r="A148" s="134"/>
      <c r="B148" s="140"/>
      <c r="C148" s="141"/>
      <c r="D148" s="142"/>
      <c r="E148" s="140"/>
      <c r="F148" s="140"/>
      <c r="G148" s="140"/>
      <c r="H148" s="140"/>
      <c r="I148" s="140"/>
      <c r="J148" s="140"/>
      <c r="K148" s="140"/>
      <c r="L148" s="143"/>
      <c r="M148" s="143"/>
      <c r="N148" s="140"/>
    </row>
    <row r="149" spans="1:14" s="20" customFormat="1" ht="24.95" customHeight="1">
      <c r="A149" s="134"/>
      <c r="B149" s="140"/>
      <c r="C149" s="141"/>
      <c r="D149" s="142"/>
      <c r="E149" s="140"/>
      <c r="F149" s="140"/>
      <c r="G149" s="140"/>
      <c r="H149" s="140"/>
      <c r="I149" s="140"/>
      <c r="J149" s="140"/>
      <c r="K149" s="140"/>
      <c r="L149" s="143"/>
      <c r="M149" s="143"/>
      <c r="N149" s="140"/>
    </row>
    <row r="150" spans="1:14" s="20" customFormat="1" ht="24.95" customHeight="1">
      <c r="A150" s="134"/>
      <c r="B150" s="140"/>
      <c r="C150" s="141"/>
      <c r="D150" s="142"/>
      <c r="E150" s="140"/>
      <c r="F150" s="140"/>
      <c r="G150" s="140"/>
      <c r="H150" s="140"/>
      <c r="I150" s="140"/>
      <c r="J150" s="140"/>
      <c r="K150" s="140"/>
      <c r="L150" s="143"/>
      <c r="M150" s="143"/>
      <c r="N150" s="140"/>
    </row>
    <row r="151" spans="1:14" s="20" customFormat="1" ht="24.95" customHeight="1">
      <c r="A151" s="134"/>
      <c r="B151" s="140"/>
      <c r="C151" s="141"/>
      <c r="D151" s="142"/>
      <c r="E151" s="140"/>
      <c r="F151" s="140"/>
      <c r="G151" s="140"/>
      <c r="H151" s="140"/>
      <c r="I151" s="140"/>
      <c r="J151" s="140"/>
      <c r="K151" s="140"/>
      <c r="L151" s="143"/>
      <c r="M151" s="143"/>
      <c r="N151" s="140"/>
    </row>
    <row r="152" spans="1:14" s="20" customFormat="1" ht="24.95" customHeight="1">
      <c r="A152" s="134"/>
      <c r="B152" s="140"/>
      <c r="C152" s="141"/>
      <c r="D152" s="142"/>
      <c r="E152" s="140"/>
      <c r="F152" s="140"/>
      <c r="G152" s="140"/>
      <c r="H152" s="140"/>
      <c r="I152" s="140"/>
      <c r="J152" s="140"/>
      <c r="K152" s="140"/>
      <c r="L152" s="143"/>
      <c r="M152" s="143"/>
      <c r="N152" s="140"/>
    </row>
    <row r="153" spans="1:14" s="20" customFormat="1" ht="24.95" customHeight="1">
      <c r="A153" s="134"/>
      <c r="B153" s="140"/>
      <c r="C153" s="141"/>
      <c r="D153" s="142"/>
      <c r="E153" s="140"/>
      <c r="F153" s="140"/>
      <c r="G153" s="140"/>
      <c r="H153" s="140"/>
      <c r="I153" s="140"/>
      <c r="J153" s="140"/>
      <c r="K153" s="140"/>
      <c r="L153" s="143"/>
      <c r="M153" s="143"/>
      <c r="N153" s="140"/>
    </row>
    <row r="154" spans="1:14" s="20" customFormat="1" ht="24.95" customHeight="1">
      <c r="A154" s="134"/>
      <c r="B154" s="140"/>
      <c r="C154" s="141"/>
      <c r="D154" s="142"/>
      <c r="E154" s="140"/>
      <c r="F154" s="140"/>
      <c r="G154" s="140"/>
      <c r="H154" s="140"/>
      <c r="I154" s="140"/>
      <c r="J154" s="140"/>
      <c r="K154" s="140"/>
      <c r="L154" s="143"/>
      <c r="M154" s="143"/>
      <c r="N154" s="140"/>
    </row>
    <row r="155" spans="1:14" s="20" customFormat="1" ht="24.95" customHeight="1">
      <c r="A155" s="134"/>
      <c r="B155" s="140"/>
      <c r="C155" s="141"/>
      <c r="D155" s="142"/>
      <c r="E155" s="140"/>
      <c r="F155" s="140"/>
      <c r="G155" s="140"/>
      <c r="H155" s="140"/>
      <c r="I155" s="140"/>
      <c r="J155" s="140"/>
      <c r="K155" s="140"/>
      <c r="L155" s="143"/>
      <c r="M155" s="143"/>
      <c r="N155" s="140"/>
    </row>
    <row r="156" spans="1:14" s="20" customFormat="1" ht="24.95" customHeight="1">
      <c r="A156" s="134"/>
      <c r="B156" s="140"/>
      <c r="C156" s="141"/>
      <c r="D156" s="142"/>
      <c r="E156" s="140"/>
      <c r="F156" s="140"/>
      <c r="G156" s="140"/>
      <c r="H156" s="140"/>
      <c r="I156" s="140"/>
      <c r="J156" s="140"/>
      <c r="K156" s="140"/>
      <c r="L156" s="143"/>
      <c r="M156" s="143"/>
      <c r="N156" s="140"/>
    </row>
    <row r="157" spans="1:14" s="20" customFormat="1" ht="24.95" customHeight="1">
      <c r="A157" s="134"/>
      <c r="B157" s="140"/>
      <c r="C157" s="141"/>
      <c r="D157" s="142"/>
      <c r="E157" s="140"/>
      <c r="F157" s="140"/>
      <c r="G157" s="140"/>
      <c r="H157" s="140"/>
      <c r="I157" s="140"/>
      <c r="J157" s="140"/>
      <c r="K157" s="140"/>
      <c r="L157" s="143"/>
      <c r="M157" s="143"/>
      <c r="N157" s="140"/>
    </row>
    <row r="158" spans="1:14" s="20" customFormat="1" ht="24.95" customHeight="1">
      <c r="A158" s="134"/>
      <c r="B158" s="140"/>
      <c r="C158" s="141"/>
      <c r="D158" s="142"/>
      <c r="E158" s="140"/>
      <c r="F158" s="140"/>
      <c r="G158" s="140"/>
      <c r="H158" s="140"/>
      <c r="I158" s="140"/>
      <c r="J158" s="140"/>
      <c r="K158" s="140"/>
      <c r="L158" s="143"/>
      <c r="M158" s="143"/>
      <c r="N158" s="140"/>
    </row>
    <row r="159" spans="1:14" s="20" customFormat="1" ht="24.95" customHeight="1">
      <c r="A159" s="134"/>
      <c r="B159" s="140"/>
      <c r="C159" s="141"/>
      <c r="D159" s="142"/>
      <c r="E159" s="140"/>
      <c r="F159" s="140"/>
      <c r="G159" s="140"/>
      <c r="H159" s="140"/>
      <c r="I159" s="140"/>
      <c r="J159" s="140"/>
      <c r="K159" s="140"/>
      <c r="L159" s="143"/>
      <c r="M159" s="143"/>
      <c r="N159" s="140"/>
    </row>
    <row r="160" spans="1:14" s="20" customFormat="1" ht="24.95" customHeight="1">
      <c r="A160" s="134"/>
      <c r="B160" s="140"/>
      <c r="C160" s="141"/>
      <c r="D160" s="142"/>
      <c r="E160" s="140"/>
      <c r="F160" s="140"/>
      <c r="G160" s="140"/>
      <c r="H160" s="140"/>
      <c r="I160" s="140"/>
      <c r="J160" s="140"/>
      <c r="K160" s="140"/>
      <c r="L160" s="143"/>
      <c r="M160" s="143"/>
      <c r="N160" s="140"/>
    </row>
    <row r="161" spans="1:14" s="20" customFormat="1" ht="24.95" customHeight="1">
      <c r="A161" s="134"/>
      <c r="B161" s="140"/>
      <c r="C161" s="141"/>
      <c r="D161" s="142"/>
      <c r="E161" s="140"/>
      <c r="F161" s="140"/>
      <c r="G161" s="140"/>
      <c r="H161" s="140"/>
      <c r="I161" s="140"/>
      <c r="J161" s="140"/>
      <c r="K161" s="140"/>
      <c r="L161" s="143"/>
      <c r="M161" s="143"/>
      <c r="N161" s="140"/>
    </row>
    <row r="162" spans="1:14" s="20" customFormat="1" ht="24.95" customHeight="1">
      <c r="A162" s="134"/>
      <c r="B162" s="140"/>
      <c r="C162" s="141"/>
      <c r="D162" s="142"/>
      <c r="E162" s="140"/>
      <c r="F162" s="140"/>
      <c r="G162" s="140"/>
      <c r="H162" s="140"/>
      <c r="I162" s="140"/>
      <c r="J162" s="140"/>
      <c r="K162" s="140"/>
      <c r="L162" s="143"/>
      <c r="M162" s="143"/>
      <c r="N162" s="140"/>
    </row>
    <row r="163" spans="1:14" s="20" customFormat="1" ht="24.95" customHeight="1">
      <c r="A163" s="134"/>
      <c r="B163" s="140"/>
      <c r="C163" s="141"/>
      <c r="D163" s="142"/>
      <c r="E163" s="140"/>
      <c r="F163" s="140"/>
      <c r="G163" s="140"/>
      <c r="H163" s="140"/>
      <c r="I163" s="140"/>
      <c r="J163" s="140"/>
      <c r="K163" s="140"/>
      <c r="L163" s="143"/>
      <c r="M163" s="143"/>
      <c r="N163" s="140"/>
    </row>
    <row r="164" spans="1:14" s="20" customFormat="1" ht="24.95" customHeight="1">
      <c r="A164" s="134"/>
      <c r="B164" s="140"/>
      <c r="C164" s="141"/>
      <c r="D164" s="142"/>
      <c r="E164" s="140"/>
      <c r="F164" s="140"/>
      <c r="G164" s="140"/>
      <c r="H164" s="140"/>
      <c r="I164" s="140"/>
      <c r="J164" s="140"/>
      <c r="K164" s="140"/>
      <c r="L164" s="143"/>
      <c r="M164" s="143"/>
      <c r="N164" s="140"/>
    </row>
    <row r="165" spans="1:14" s="20" customFormat="1" ht="24.95" customHeight="1">
      <c r="A165" s="134"/>
      <c r="B165" s="140"/>
      <c r="C165" s="141"/>
      <c r="D165" s="142"/>
      <c r="E165" s="140"/>
      <c r="F165" s="140"/>
      <c r="G165" s="140"/>
      <c r="H165" s="140"/>
      <c r="I165" s="140"/>
      <c r="J165" s="140"/>
      <c r="K165" s="140"/>
      <c r="L165" s="143"/>
      <c r="M165" s="143"/>
      <c r="N165" s="140"/>
    </row>
    <row r="166" spans="1:14" s="20" customFormat="1" ht="24.95" customHeight="1">
      <c r="A166" s="134"/>
      <c r="B166" s="140"/>
      <c r="C166" s="141"/>
      <c r="D166" s="142"/>
      <c r="E166" s="140"/>
      <c r="F166" s="140"/>
      <c r="G166" s="140"/>
      <c r="H166" s="140"/>
      <c r="I166" s="140"/>
      <c r="J166" s="140"/>
      <c r="K166" s="140"/>
      <c r="L166" s="143"/>
      <c r="M166" s="143"/>
      <c r="N166" s="140"/>
    </row>
    <row r="167" spans="1:14" s="20" customFormat="1" ht="24.95" customHeight="1">
      <c r="A167" s="134"/>
      <c r="B167" s="140"/>
      <c r="C167" s="141"/>
      <c r="D167" s="142"/>
      <c r="E167" s="140"/>
      <c r="F167" s="140"/>
      <c r="G167" s="140"/>
      <c r="H167" s="140"/>
      <c r="I167" s="140"/>
      <c r="J167" s="140"/>
      <c r="K167" s="140"/>
      <c r="L167" s="143"/>
      <c r="M167" s="143"/>
      <c r="N167" s="140"/>
    </row>
    <row r="168" spans="1:14" s="20" customFormat="1" ht="24.95" customHeight="1">
      <c r="A168" s="134"/>
      <c r="B168" s="140"/>
      <c r="C168" s="141"/>
      <c r="D168" s="142"/>
      <c r="E168" s="140"/>
      <c r="F168" s="140"/>
      <c r="G168" s="140"/>
      <c r="H168" s="140"/>
      <c r="I168" s="140"/>
      <c r="J168" s="140"/>
      <c r="K168" s="140"/>
      <c r="L168" s="143"/>
      <c r="M168" s="143"/>
      <c r="N168" s="140"/>
    </row>
    <row r="169" spans="1:14" s="20" customFormat="1" ht="24.95" customHeight="1">
      <c r="A169" s="134"/>
      <c r="B169" s="140"/>
      <c r="C169" s="141"/>
      <c r="D169" s="142"/>
      <c r="E169" s="140"/>
      <c r="F169" s="140"/>
      <c r="G169" s="140"/>
      <c r="H169" s="140"/>
      <c r="I169" s="140"/>
      <c r="J169" s="140"/>
      <c r="K169" s="140"/>
      <c r="L169" s="143"/>
      <c r="M169" s="143"/>
      <c r="N169" s="140"/>
    </row>
    <row r="170" spans="1:14" s="20" customFormat="1" ht="24.95" customHeight="1">
      <c r="A170" s="134"/>
      <c r="B170" s="140"/>
      <c r="C170" s="141"/>
      <c r="D170" s="142"/>
      <c r="E170" s="140"/>
      <c r="F170" s="140"/>
      <c r="G170" s="140"/>
      <c r="H170" s="140"/>
      <c r="I170" s="140"/>
      <c r="J170" s="140"/>
      <c r="K170" s="140"/>
      <c r="L170" s="143"/>
      <c r="M170" s="143"/>
      <c r="N170" s="140"/>
    </row>
    <row r="171" spans="1:14" s="20" customFormat="1" ht="24.95" customHeight="1">
      <c r="A171" s="134"/>
      <c r="B171" s="140"/>
      <c r="C171" s="141"/>
      <c r="D171" s="142"/>
      <c r="E171" s="140"/>
      <c r="F171" s="140"/>
      <c r="G171" s="140"/>
      <c r="H171" s="140"/>
      <c r="I171" s="140"/>
      <c r="J171" s="140"/>
      <c r="K171" s="140"/>
      <c r="L171" s="143"/>
      <c r="M171" s="143"/>
      <c r="N171" s="140"/>
    </row>
    <row r="172" spans="1:14" s="20" customFormat="1" ht="24.95" customHeight="1">
      <c r="A172" s="134"/>
      <c r="B172" s="140"/>
      <c r="C172" s="141"/>
      <c r="D172" s="142"/>
      <c r="E172" s="140"/>
      <c r="F172" s="140"/>
      <c r="G172" s="140"/>
      <c r="H172" s="140"/>
      <c r="I172" s="140"/>
      <c r="J172" s="140"/>
      <c r="K172" s="140"/>
      <c r="L172" s="143"/>
      <c r="M172" s="143"/>
      <c r="N172" s="140"/>
    </row>
    <row r="173" spans="1:14" s="20" customFormat="1" ht="24.95" customHeight="1">
      <c r="A173" s="134"/>
      <c r="B173" s="140"/>
      <c r="C173" s="141"/>
      <c r="D173" s="142"/>
      <c r="E173" s="140"/>
      <c r="F173" s="140"/>
      <c r="G173" s="140"/>
      <c r="H173" s="140"/>
      <c r="I173" s="140"/>
      <c r="J173" s="140"/>
      <c r="K173" s="140"/>
      <c r="L173" s="143"/>
      <c r="M173" s="143"/>
      <c r="N173" s="140"/>
    </row>
    <row r="174" spans="1:14" s="20" customFormat="1" ht="24.95" customHeight="1">
      <c r="A174" s="134"/>
      <c r="B174" s="140"/>
      <c r="C174" s="141"/>
      <c r="D174" s="142"/>
      <c r="E174" s="140"/>
      <c r="F174" s="140"/>
      <c r="G174" s="140"/>
      <c r="H174" s="140"/>
      <c r="I174" s="140"/>
      <c r="J174" s="140"/>
      <c r="K174" s="140"/>
      <c r="L174" s="143"/>
      <c r="M174" s="143"/>
      <c r="N174" s="140"/>
    </row>
    <row r="175" spans="1:14" s="20" customFormat="1" ht="24.95" customHeight="1">
      <c r="A175" s="134"/>
      <c r="B175" s="140"/>
      <c r="C175" s="141"/>
      <c r="D175" s="142"/>
      <c r="E175" s="140"/>
      <c r="F175" s="140"/>
      <c r="G175" s="140"/>
      <c r="H175" s="140"/>
      <c r="I175" s="140"/>
      <c r="J175" s="140"/>
      <c r="K175" s="140"/>
      <c r="L175" s="143"/>
      <c r="M175" s="143"/>
      <c r="N175" s="140"/>
    </row>
    <row r="176" spans="1:14" s="20" customFormat="1" ht="24.95" customHeight="1">
      <c r="A176" s="134"/>
      <c r="B176" s="140"/>
      <c r="C176" s="141"/>
      <c r="D176" s="142"/>
      <c r="E176" s="140"/>
      <c r="F176" s="140"/>
      <c r="G176" s="140"/>
      <c r="H176" s="140"/>
      <c r="I176" s="140"/>
      <c r="J176" s="140"/>
      <c r="K176" s="140"/>
      <c r="L176" s="143"/>
      <c r="M176" s="143"/>
      <c r="N176" s="140"/>
    </row>
    <row r="177" spans="1:14" s="20" customFormat="1" ht="24.95" customHeight="1">
      <c r="A177" s="134"/>
      <c r="B177" s="140"/>
      <c r="C177" s="141"/>
      <c r="D177" s="142"/>
      <c r="E177" s="140"/>
      <c r="F177" s="140"/>
      <c r="G177" s="140"/>
      <c r="H177" s="140"/>
      <c r="I177" s="140"/>
      <c r="J177" s="140"/>
      <c r="K177" s="140"/>
      <c r="L177" s="143"/>
      <c r="M177" s="143"/>
      <c r="N177" s="140"/>
    </row>
    <row r="178" spans="1:14" s="20" customFormat="1" ht="24.95" customHeight="1">
      <c r="A178" s="134"/>
      <c r="B178" s="140"/>
      <c r="C178" s="141"/>
      <c r="D178" s="142"/>
      <c r="E178" s="140"/>
      <c r="F178" s="140"/>
      <c r="G178" s="140"/>
      <c r="H178" s="140"/>
      <c r="I178" s="140"/>
      <c r="J178" s="140"/>
      <c r="K178" s="140"/>
      <c r="L178" s="143"/>
      <c r="M178" s="143"/>
      <c r="N178" s="140"/>
    </row>
    <row r="179" spans="1:14" s="20" customFormat="1" ht="24.95" customHeight="1">
      <c r="A179" s="134"/>
      <c r="B179" s="140"/>
      <c r="C179" s="141"/>
      <c r="D179" s="142"/>
      <c r="E179" s="140"/>
      <c r="F179" s="140"/>
      <c r="G179" s="140"/>
      <c r="H179" s="140"/>
      <c r="I179" s="140"/>
      <c r="J179" s="140"/>
      <c r="K179" s="140"/>
      <c r="L179" s="143"/>
      <c r="M179" s="143"/>
      <c r="N179" s="140"/>
    </row>
    <row r="180" spans="1:14" s="20" customFormat="1" ht="24.95" customHeight="1">
      <c r="A180" s="134"/>
      <c r="B180" s="140"/>
      <c r="C180" s="141"/>
      <c r="D180" s="142"/>
      <c r="E180" s="140"/>
      <c r="F180" s="140"/>
      <c r="G180" s="140"/>
      <c r="H180" s="140"/>
      <c r="I180" s="140"/>
      <c r="J180" s="140"/>
      <c r="K180" s="140"/>
      <c r="L180" s="143"/>
      <c r="M180" s="143"/>
      <c r="N180" s="140"/>
    </row>
    <row r="181" spans="1:14" s="20" customFormat="1" ht="24.95" customHeight="1">
      <c r="A181" s="134"/>
      <c r="B181" s="140"/>
      <c r="C181" s="141"/>
      <c r="D181" s="142"/>
      <c r="E181" s="140"/>
      <c r="F181" s="140"/>
      <c r="G181" s="140"/>
      <c r="H181" s="140"/>
      <c r="I181" s="140"/>
      <c r="J181" s="140"/>
      <c r="K181" s="140"/>
      <c r="L181" s="143"/>
      <c r="M181" s="143"/>
      <c r="N181" s="140"/>
    </row>
    <row r="182" spans="1:14" s="20" customFormat="1" ht="24.95" customHeight="1">
      <c r="A182" s="134"/>
      <c r="B182" s="140"/>
      <c r="C182" s="141"/>
      <c r="D182" s="142"/>
      <c r="E182" s="140"/>
      <c r="F182" s="140"/>
      <c r="G182" s="140"/>
      <c r="H182" s="140"/>
      <c r="I182" s="140"/>
      <c r="J182" s="140"/>
      <c r="K182" s="140"/>
      <c r="L182" s="143"/>
      <c r="M182" s="143"/>
      <c r="N182" s="140"/>
    </row>
    <row r="183" spans="1:14" s="20" customFormat="1" ht="24.95" customHeight="1">
      <c r="A183" s="134"/>
      <c r="B183" s="140"/>
      <c r="C183" s="141"/>
      <c r="D183" s="142"/>
      <c r="E183" s="140"/>
      <c r="F183" s="140"/>
      <c r="G183" s="140"/>
      <c r="H183" s="140"/>
      <c r="I183" s="140"/>
      <c r="J183" s="140"/>
      <c r="K183" s="140"/>
      <c r="L183" s="143"/>
      <c r="M183" s="143"/>
      <c r="N183" s="140"/>
    </row>
    <row r="184" spans="1:14" s="20" customFormat="1" ht="24.95" customHeight="1">
      <c r="A184" s="134"/>
      <c r="B184" s="140"/>
      <c r="C184" s="141"/>
      <c r="D184" s="142"/>
      <c r="E184" s="140"/>
      <c r="F184" s="140"/>
      <c r="G184" s="140"/>
      <c r="H184" s="140"/>
      <c r="I184" s="140"/>
      <c r="J184" s="140"/>
      <c r="K184" s="140"/>
      <c r="L184" s="143"/>
      <c r="M184" s="143"/>
      <c r="N184" s="140"/>
    </row>
    <row r="185" spans="1:14" s="20" customFormat="1" ht="24.95" customHeight="1">
      <c r="A185" s="134"/>
      <c r="B185" s="140"/>
      <c r="C185" s="141"/>
      <c r="D185" s="142"/>
      <c r="E185" s="140"/>
      <c r="F185" s="140"/>
      <c r="G185" s="140"/>
      <c r="H185" s="140"/>
      <c r="I185" s="140"/>
      <c r="J185" s="140"/>
      <c r="K185" s="140"/>
      <c r="L185" s="143"/>
      <c r="M185" s="143"/>
      <c r="N185" s="140"/>
    </row>
    <row r="186" spans="1:14" s="20" customFormat="1" ht="24.95" customHeight="1">
      <c r="A186" s="134"/>
      <c r="B186" s="140"/>
      <c r="C186" s="141"/>
      <c r="D186" s="142"/>
      <c r="E186" s="140"/>
      <c r="F186" s="140"/>
      <c r="G186" s="140"/>
      <c r="H186" s="140"/>
      <c r="I186" s="140"/>
      <c r="J186" s="140"/>
      <c r="K186" s="140"/>
      <c r="L186" s="143"/>
      <c r="M186" s="143"/>
      <c r="N186" s="140"/>
    </row>
    <row r="187" spans="1:14" s="20" customFormat="1" ht="24.95" customHeight="1">
      <c r="A187" s="134"/>
      <c r="B187" s="140"/>
      <c r="C187" s="141"/>
      <c r="D187" s="142"/>
      <c r="E187" s="140"/>
      <c r="F187" s="140"/>
      <c r="G187" s="140"/>
      <c r="H187" s="140"/>
      <c r="I187" s="140"/>
      <c r="J187" s="140"/>
      <c r="K187" s="140"/>
      <c r="L187" s="143"/>
      <c r="M187" s="143"/>
      <c r="N187" s="140"/>
    </row>
    <row r="188" spans="1:14" s="20" customFormat="1" ht="24.95" customHeight="1">
      <c r="A188" s="134"/>
      <c r="B188" s="140"/>
      <c r="C188" s="141"/>
      <c r="D188" s="142"/>
      <c r="E188" s="140"/>
      <c r="F188" s="140"/>
      <c r="G188" s="140"/>
      <c r="H188" s="140"/>
      <c r="I188" s="140"/>
      <c r="J188" s="140"/>
      <c r="K188" s="140"/>
      <c r="L188" s="143"/>
      <c r="M188" s="143"/>
      <c r="N188" s="140"/>
    </row>
    <row r="189" spans="1:14" s="20" customFormat="1" ht="24.95" customHeight="1">
      <c r="A189" s="134"/>
      <c r="B189" s="140"/>
      <c r="C189" s="141"/>
      <c r="D189" s="142"/>
      <c r="E189" s="140"/>
      <c r="F189" s="140"/>
      <c r="G189" s="140"/>
      <c r="H189" s="140"/>
      <c r="I189" s="140"/>
      <c r="J189" s="140"/>
      <c r="K189" s="140"/>
      <c r="L189" s="143"/>
      <c r="M189" s="143"/>
      <c r="N189" s="140"/>
    </row>
    <row r="190" spans="1:14" s="20" customFormat="1" ht="24.95" customHeight="1">
      <c r="A190" s="134"/>
      <c r="B190" s="140"/>
      <c r="C190" s="141"/>
      <c r="D190" s="142"/>
      <c r="E190" s="140"/>
      <c r="F190" s="140"/>
      <c r="G190" s="140"/>
      <c r="H190" s="140"/>
      <c r="I190" s="140"/>
      <c r="J190" s="140"/>
      <c r="K190" s="140"/>
      <c r="L190" s="143"/>
      <c r="M190" s="143"/>
      <c r="N190" s="140"/>
    </row>
    <row r="191" spans="1:14" s="20" customFormat="1" ht="24.95" customHeight="1">
      <c r="A191" s="134"/>
      <c r="B191" s="140"/>
      <c r="C191" s="141"/>
      <c r="D191" s="142"/>
      <c r="E191" s="140"/>
      <c r="F191" s="140"/>
      <c r="G191" s="140"/>
      <c r="H191" s="140"/>
      <c r="I191" s="140"/>
      <c r="J191" s="140"/>
      <c r="K191" s="140"/>
      <c r="L191" s="143"/>
      <c r="M191" s="143"/>
      <c r="N191" s="140"/>
    </row>
    <row r="192" spans="1:14" s="20" customFormat="1" ht="24.95" customHeight="1">
      <c r="A192" s="134"/>
      <c r="B192" s="140"/>
      <c r="C192" s="141"/>
      <c r="D192" s="142"/>
      <c r="E192" s="140"/>
      <c r="F192" s="140"/>
      <c r="G192" s="140"/>
      <c r="H192" s="140"/>
      <c r="I192" s="140"/>
      <c r="J192" s="140"/>
      <c r="K192" s="140"/>
      <c r="L192" s="143"/>
      <c r="M192" s="143"/>
      <c r="N192" s="140"/>
    </row>
    <row r="193" spans="1:14" s="20" customFormat="1" ht="24.95" customHeight="1">
      <c r="A193" s="134"/>
      <c r="B193" s="140"/>
      <c r="C193" s="141"/>
      <c r="D193" s="142"/>
      <c r="E193" s="140"/>
      <c r="F193" s="140"/>
      <c r="G193" s="140"/>
      <c r="H193" s="140"/>
      <c r="I193" s="140"/>
      <c r="J193" s="140"/>
      <c r="K193" s="140"/>
      <c r="L193" s="143"/>
      <c r="M193" s="143"/>
      <c r="N193" s="140"/>
    </row>
    <row r="194" spans="1:14" s="20" customFormat="1" ht="24.95" customHeight="1">
      <c r="A194" s="134"/>
      <c r="B194" s="140"/>
      <c r="C194" s="141"/>
      <c r="D194" s="142"/>
      <c r="E194" s="140"/>
      <c r="F194" s="140"/>
      <c r="G194" s="140"/>
      <c r="H194" s="140"/>
      <c r="I194" s="140"/>
      <c r="J194" s="140"/>
      <c r="K194" s="140"/>
      <c r="L194" s="143"/>
      <c r="M194" s="143"/>
      <c r="N194" s="140"/>
    </row>
    <row r="195" spans="1:14" s="20" customFormat="1" ht="24.95" customHeight="1">
      <c r="A195" s="134"/>
      <c r="B195" s="140"/>
      <c r="C195" s="141"/>
      <c r="D195" s="142"/>
      <c r="E195" s="140"/>
      <c r="F195" s="140"/>
      <c r="G195" s="140"/>
      <c r="H195" s="140"/>
      <c r="I195" s="140"/>
      <c r="J195" s="140"/>
      <c r="K195" s="140"/>
      <c r="L195" s="143"/>
      <c r="M195" s="143"/>
      <c r="N195" s="140"/>
    </row>
    <row r="196" spans="1:14" s="20" customFormat="1" ht="24.95" customHeight="1">
      <c r="A196" s="134"/>
      <c r="B196" s="140"/>
      <c r="C196" s="141"/>
      <c r="D196" s="142"/>
      <c r="E196" s="140"/>
      <c r="F196" s="140"/>
      <c r="G196" s="140"/>
      <c r="H196" s="140"/>
      <c r="I196" s="140"/>
      <c r="J196" s="140"/>
      <c r="K196" s="140"/>
      <c r="L196" s="143"/>
      <c r="M196" s="143"/>
      <c r="N196" s="140"/>
    </row>
    <row r="197" spans="1:14" s="20" customFormat="1" ht="24.95" customHeight="1">
      <c r="A197" s="134"/>
      <c r="B197" s="140"/>
      <c r="C197" s="141"/>
      <c r="D197" s="142"/>
      <c r="E197" s="140"/>
      <c r="F197" s="140"/>
      <c r="G197" s="140"/>
      <c r="H197" s="140"/>
      <c r="I197" s="140"/>
      <c r="J197" s="140"/>
      <c r="K197" s="140"/>
      <c r="L197" s="143"/>
      <c r="M197" s="143"/>
      <c r="N197" s="140"/>
    </row>
    <row r="198" spans="1:14" s="20" customFormat="1" ht="24.95" customHeight="1">
      <c r="A198" s="134"/>
      <c r="B198" s="140"/>
      <c r="C198" s="141"/>
      <c r="D198" s="142"/>
      <c r="E198" s="140"/>
      <c r="F198" s="140"/>
      <c r="G198" s="140"/>
      <c r="H198" s="140"/>
      <c r="I198" s="140"/>
      <c r="J198" s="140"/>
      <c r="K198" s="140"/>
      <c r="L198" s="143"/>
      <c r="M198" s="143"/>
      <c r="N198" s="140"/>
    </row>
    <row r="199" spans="1:14" s="20" customFormat="1" ht="24.95" customHeight="1">
      <c r="A199" s="134"/>
      <c r="B199" s="140"/>
      <c r="C199" s="141"/>
      <c r="D199" s="142"/>
      <c r="E199" s="140"/>
      <c r="F199" s="140"/>
      <c r="G199" s="140"/>
      <c r="H199" s="140"/>
      <c r="I199" s="140"/>
      <c r="J199" s="140"/>
      <c r="K199" s="140"/>
      <c r="L199" s="143"/>
      <c r="M199" s="143"/>
      <c r="N199" s="140"/>
    </row>
    <row r="200" spans="1:14" s="20" customFormat="1" ht="24.95" customHeight="1">
      <c r="A200" s="134"/>
      <c r="B200" s="140"/>
      <c r="C200" s="141"/>
      <c r="D200" s="142"/>
      <c r="E200" s="140"/>
      <c r="F200" s="140"/>
      <c r="G200" s="140"/>
      <c r="H200" s="140"/>
      <c r="I200" s="140"/>
      <c r="J200" s="140"/>
      <c r="K200" s="140"/>
      <c r="L200" s="143"/>
      <c r="M200" s="143"/>
      <c r="N200" s="140"/>
    </row>
    <row r="201" spans="1:14" s="20" customFormat="1" ht="24.95" customHeight="1">
      <c r="A201" s="134"/>
      <c r="B201" s="140"/>
      <c r="C201" s="141"/>
      <c r="D201" s="142"/>
      <c r="E201" s="140"/>
      <c r="F201" s="140"/>
      <c r="G201" s="140"/>
      <c r="H201" s="140"/>
      <c r="I201" s="140"/>
      <c r="J201" s="140"/>
      <c r="K201" s="140"/>
      <c r="L201" s="143"/>
      <c r="M201" s="143"/>
      <c r="N201" s="140"/>
    </row>
    <row r="202" spans="1:14" s="20" customFormat="1" ht="24.95" customHeight="1">
      <c r="A202" s="134"/>
      <c r="B202" s="140"/>
      <c r="C202" s="141"/>
      <c r="D202" s="142"/>
      <c r="E202" s="140"/>
      <c r="F202" s="140"/>
      <c r="G202" s="140"/>
      <c r="H202" s="140"/>
      <c r="I202" s="140"/>
      <c r="J202" s="140"/>
      <c r="K202" s="140"/>
      <c r="L202" s="143"/>
      <c r="M202" s="143"/>
      <c r="N202" s="140"/>
    </row>
    <row r="203" spans="1:14" s="20" customFormat="1" ht="24.95" customHeight="1">
      <c r="A203" s="134"/>
      <c r="B203" s="140"/>
      <c r="C203" s="141"/>
      <c r="D203" s="142"/>
      <c r="E203" s="140"/>
      <c r="F203" s="140"/>
      <c r="G203" s="140"/>
      <c r="H203" s="140"/>
      <c r="I203" s="140"/>
      <c r="J203" s="140"/>
      <c r="K203" s="140"/>
      <c r="L203" s="143"/>
      <c r="M203" s="143"/>
      <c r="N203" s="140"/>
    </row>
    <row r="204" spans="1:14" s="20" customFormat="1" ht="24.95" customHeight="1">
      <c r="A204" s="134"/>
      <c r="B204" s="140"/>
      <c r="C204" s="141"/>
      <c r="D204" s="142"/>
      <c r="E204" s="140"/>
      <c r="F204" s="140"/>
      <c r="G204" s="140"/>
      <c r="H204" s="140"/>
      <c r="I204" s="140"/>
      <c r="J204" s="140"/>
      <c r="K204" s="140"/>
      <c r="L204" s="143"/>
      <c r="M204" s="143"/>
      <c r="N204" s="140"/>
    </row>
    <row r="205" spans="1:14" s="20" customFormat="1" ht="24.95" customHeight="1">
      <c r="A205" s="134"/>
      <c r="B205" s="140"/>
      <c r="C205" s="141"/>
      <c r="D205" s="142"/>
      <c r="E205" s="140"/>
      <c r="F205" s="140"/>
      <c r="G205" s="140"/>
      <c r="H205" s="140"/>
      <c r="I205" s="140"/>
      <c r="J205" s="140"/>
      <c r="K205" s="140"/>
      <c r="L205" s="143"/>
      <c r="M205" s="143"/>
      <c r="N205" s="140"/>
    </row>
    <row r="206" spans="1:14" s="20" customFormat="1" ht="24.95" customHeight="1">
      <c r="A206" s="134"/>
      <c r="B206" s="140"/>
      <c r="C206" s="141"/>
      <c r="D206" s="142"/>
      <c r="E206" s="140"/>
      <c r="F206" s="140"/>
      <c r="G206" s="140"/>
      <c r="H206" s="140"/>
      <c r="I206" s="140"/>
      <c r="J206" s="140"/>
      <c r="K206" s="140"/>
      <c r="L206" s="143"/>
      <c r="M206" s="143"/>
      <c r="N206" s="140"/>
    </row>
    <row r="207" spans="1:14" s="20" customFormat="1" ht="24.95" customHeight="1">
      <c r="A207" s="134"/>
      <c r="B207" s="140"/>
      <c r="C207" s="141"/>
      <c r="D207" s="142"/>
      <c r="E207" s="140"/>
      <c r="F207" s="140"/>
      <c r="G207" s="140"/>
      <c r="H207" s="140"/>
      <c r="I207" s="140"/>
      <c r="J207" s="140"/>
      <c r="K207" s="140"/>
      <c r="L207" s="143"/>
      <c r="M207" s="143"/>
      <c r="N207" s="140"/>
    </row>
    <row r="208" spans="1:14" s="20" customFormat="1" ht="24.95" customHeight="1">
      <c r="A208" s="134"/>
      <c r="B208" s="140"/>
      <c r="C208" s="141"/>
      <c r="D208" s="142"/>
      <c r="E208" s="140"/>
      <c r="F208" s="140"/>
      <c r="G208" s="140"/>
      <c r="H208" s="140"/>
      <c r="I208" s="140"/>
      <c r="J208" s="140"/>
      <c r="K208" s="140"/>
      <c r="L208" s="143"/>
      <c r="M208" s="143"/>
      <c r="N208" s="140"/>
    </row>
    <row r="209" spans="1:14" s="20" customFormat="1" ht="24.95" customHeight="1">
      <c r="A209" s="134"/>
      <c r="B209" s="140"/>
      <c r="C209" s="141"/>
      <c r="D209" s="142"/>
      <c r="E209" s="140"/>
      <c r="F209" s="140"/>
      <c r="G209" s="140"/>
      <c r="H209" s="140"/>
      <c r="I209" s="140"/>
      <c r="J209" s="140"/>
      <c r="K209" s="140"/>
      <c r="L209" s="143"/>
      <c r="M209" s="143"/>
      <c r="N209" s="140"/>
    </row>
    <row r="210" spans="1:14" s="20" customFormat="1" ht="24.95" customHeight="1">
      <c r="A210" s="134"/>
      <c r="B210" s="140"/>
      <c r="C210" s="141"/>
      <c r="D210" s="142"/>
      <c r="E210" s="140"/>
      <c r="F210" s="140"/>
      <c r="G210" s="140"/>
      <c r="H210" s="140"/>
      <c r="I210" s="140"/>
      <c r="J210" s="140"/>
      <c r="K210" s="140"/>
      <c r="L210" s="143"/>
      <c r="M210" s="143"/>
      <c r="N210" s="140"/>
    </row>
    <row r="211" spans="1:14" s="20" customFormat="1" ht="24.95" customHeight="1">
      <c r="A211" s="134"/>
      <c r="B211" s="140"/>
      <c r="C211" s="141"/>
      <c r="D211" s="142"/>
      <c r="E211" s="140"/>
      <c r="F211" s="140"/>
      <c r="G211" s="140"/>
      <c r="H211" s="140"/>
      <c r="I211" s="140"/>
      <c r="J211" s="140"/>
      <c r="K211" s="140"/>
      <c r="L211" s="143"/>
      <c r="M211" s="143"/>
      <c r="N211" s="140"/>
    </row>
    <row r="212" spans="1:14" s="20" customFormat="1" ht="24.95" customHeight="1">
      <c r="A212" s="134"/>
      <c r="B212" s="140"/>
      <c r="C212" s="141"/>
      <c r="D212" s="142"/>
      <c r="E212" s="140"/>
      <c r="F212" s="140"/>
      <c r="G212" s="140"/>
      <c r="H212" s="140"/>
      <c r="I212" s="140"/>
      <c r="J212" s="140"/>
      <c r="K212" s="140"/>
      <c r="L212" s="143"/>
      <c r="M212" s="143"/>
      <c r="N212" s="140"/>
    </row>
    <row r="213" spans="1:14" s="20" customFormat="1" ht="24.95" customHeight="1">
      <c r="A213" s="134"/>
      <c r="B213" s="140"/>
      <c r="C213" s="141"/>
      <c r="D213" s="142"/>
      <c r="E213" s="140"/>
      <c r="F213" s="140"/>
      <c r="G213" s="140"/>
      <c r="H213" s="140"/>
      <c r="I213" s="140"/>
      <c r="J213" s="140"/>
      <c r="K213" s="140"/>
      <c r="L213" s="143"/>
      <c r="M213" s="143"/>
      <c r="N213" s="140"/>
    </row>
    <row r="214" spans="1:14" s="20" customFormat="1" ht="24.95" customHeight="1">
      <c r="A214" s="134"/>
      <c r="B214" s="140"/>
      <c r="C214" s="141"/>
      <c r="D214" s="142"/>
      <c r="E214" s="140"/>
      <c r="F214" s="140"/>
      <c r="G214" s="140"/>
      <c r="H214" s="140"/>
      <c r="I214" s="140"/>
      <c r="J214" s="140"/>
      <c r="K214" s="140"/>
      <c r="L214" s="143"/>
      <c r="M214" s="143"/>
      <c r="N214" s="140"/>
    </row>
    <row r="215" spans="1:14" s="20" customFormat="1" ht="24.95" customHeight="1">
      <c r="A215" s="134"/>
      <c r="B215" s="140"/>
      <c r="C215" s="141"/>
      <c r="D215" s="142"/>
      <c r="E215" s="140"/>
      <c r="F215" s="140"/>
      <c r="G215" s="140"/>
      <c r="H215" s="140"/>
      <c r="I215" s="140"/>
      <c r="J215" s="140"/>
      <c r="K215" s="140"/>
      <c r="L215" s="143"/>
      <c r="M215" s="143"/>
      <c r="N215" s="140"/>
    </row>
    <row r="216" spans="1:14" s="20" customFormat="1" ht="24.95" customHeight="1">
      <c r="A216" s="134"/>
      <c r="B216" s="140"/>
      <c r="C216" s="141"/>
      <c r="D216" s="142"/>
      <c r="E216" s="140"/>
      <c r="F216" s="140"/>
      <c r="G216" s="140"/>
      <c r="H216" s="140"/>
      <c r="I216" s="140"/>
      <c r="J216" s="140"/>
      <c r="K216" s="140"/>
      <c r="L216" s="143"/>
      <c r="M216" s="143"/>
      <c r="N216" s="140"/>
    </row>
    <row r="217" spans="1:14" s="20" customFormat="1" ht="24.95" customHeight="1">
      <c r="A217" s="134"/>
      <c r="B217" s="140"/>
      <c r="C217" s="141"/>
      <c r="D217" s="142"/>
      <c r="E217" s="140"/>
      <c r="F217" s="140"/>
      <c r="G217" s="140"/>
      <c r="H217" s="140"/>
      <c r="I217" s="140"/>
      <c r="J217" s="140"/>
      <c r="K217" s="140"/>
      <c r="L217" s="143"/>
      <c r="M217" s="143"/>
      <c r="N217" s="140"/>
    </row>
    <row r="218" spans="1:14" s="20" customFormat="1" ht="24.95" customHeight="1">
      <c r="A218" s="134"/>
      <c r="B218" s="140"/>
      <c r="C218" s="141"/>
      <c r="D218" s="142"/>
      <c r="E218" s="140"/>
      <c r="F218" s="140"/>
      <c r="G218" s="140"/>
      <c r="H218" s="140"/>
      <c r="I218" s="140"/>
      <c r="J218" s="140"/>
      <c r="K218" s="140"/>
      <c r="L218" s="143"/>
      <c r="M218" s="143"/>
      <c r="N218" s="140"/>
    </row>
    <row r="219" spans="1:14" s="20" customFormat="1" ht="24.95" customHeight="1">
      <c r="A219" s="134"/>
      <c r="B219" s="140"/>
      <c r="C219" s="141"/>
      <c r="D219" s="142"/>
      <c r="E219" s="140"/>
      <c r="F219" s="140"/>
      <c r="G219" s="140"/>
      <c r="H219" s="140"/>
      <c r="I219" s="140"/>
      <c r="J219" s="140"/>
      <c r="K219" s="140"/>
      <c r="L219" s="143"/>
      <c r="M219" s="143"/>
      <c r="N219" s="140"/>
    </row>
    <row r="220" spans="1:14" s="20" customFormat="1" ht="24.95" customHeight="1">
      <c r="A220" s="134"/>
      <c r="B220" s="140"/>
      <c r="C220" s="141"/>
      <c r="D220" s="142"/>
      <c r="E220" s="140"/>
      <c r="F220" s="140"/>
      <c r="G220" s="140"/>
      <c r="H220" s="140"/>
      <c r="I220" s="140"/>
      <c r="J220" s="140"/>
      <c r="K220" s="140"/>
      <c r="L220" s="143"/>
      <c r="M220" s="143"/>
      <c r="N220" s="140"/>
    </row>
    <row r="221" spans="1:14" s="20" customFormat="1" ht="24.95" customHeight="1">
      <c r="A221" s="134"/>
      <c r="B221" s="140"/>
      <c r="C221" s="141"/>
      <c r="D221" s="142"/>
      <c r="E221" s="140"/>
      <c r="F221" s="140"/>
      <c r="G221" s="140"/>
      <c r="H221" s="140"/>
      <c r="I221" s="140"/>
      <c r="J221" s="140"/>
      <c r="K221" s="140"/>
      <c r="L221" s="143"/>
      <c r="M221" s="143"/>
      <c r="N221" s="140"/>
    </row>
    <row r="222" spans="1:14" s="20" customFormat="1" ht="24.95" customHeight="1">
      <c r="A222" s="134"/>
      <c r="B222" s="140"/>
      <c r="C222" s="141"/>
      <c r="D222" s="142"/>
      <c r="E222" s="140"/>
      <c r="F222" s="140"/>
      <c r="G222" s="140"/>
      <c r="H222" s="140"/>
      <c r="I222" s="140"/>
      <c r="J222" s="140"/>
      <c r="K222" s="140"/>
      <c r="L222" s="143"/>
      <c r="M222" s="143"/>
      <c r="N222" s="140"/>
    </row>
    <row r="223" spans="1:14" s="20" customFormat="1" ht="24.95" customHeight="1">
      <c r="A223" s="134"/>
      <c r="B223" s="140"/>
      <c r="C223" s="141"/>
      <c r="D223" s="142"/>
      <c r="E223" s="140"/>
      <c r="F223" s="140"/>
      <c r="G223" s="140"/>
      <c r="H223" s="140"/>
      <c r="I223" s="140"/>
      <c r="J223" s="140"/>
      <c r="K223" s="140"/>
      <c r="L223" s="143"/>
      <c r="M223" s="143"/>
      <c r="N223" s="140"/>
    </row>
    <row r="224" spans="1:14" s="20" customFormat="1" ht="24.95" customHeight="1">
      <c r="A224" s="134"/>
      <c r="B224" s="140"/>
      <c r="C224" s="141"/>
      <c r="D224" s="142"/>
      <c r="E224" s="140"/>
      <c r="F224" s="140"/>
      <c r="G224" s="140"/>
      <c r="H224" s="140"/>
      <c r="I224" s="140"/>
      <c r="J224" s="140"/>
      <c r="K224" s="140"/>
      <c r="L224" s="143"/>
      <c r="M224" s="143"/>
      <c r="N224" s="140"/>
    </row>
    <row r="225" spans="1:14" s="20" customFormat="1" ht="24.95" customHeight="1">
      <c r="A225" s="134"/>
      <c r="B225" s="140"/>
      <c r="C225" s="141"/>
      <c r="D225" s="142"/>
      <c r="E225" s="140"/>
      <c r="F225" s="140"/>
      <c r="G225" s="140"/>
      <c r="H225" s="140"/>
      <c r="I225" s="140"/>
      <c r="J225" s="140"/>
      <c r="K225" s="140"/>
      <c r="L225" s="143"/>
      <c r="M225" s="143"/>
      <c r="N225" s="140"/>
    </row>
    <row r="226" spans="1:14" s="20" customFormat="1" ht="24.95" customHeight="1">
      <c r="A226" s="134"/>
      <c r="B226" s="140"/>
      <c r="C226" s="141"/>
      <c r="D226" s="142"/>
      <c r="E226" s="140"/>
      <c r="F226" s="140"/>
      <c r="G226" s="140"/>
      <c r="H226" s="140"/>
      <c r="I226" s="140"/>
      <c r="J226" s="140"/>
      <c r="K226" s="140"/>
      <c r="L226" s="143"/>
      <c r="M226" s="143"/>
      <c r="N226" s="140"/>
    </row>
    <row r="227" spans="1:14" s="20" customFormat="1" ht="24.95" customHeight="1">
      <c r="A227" s="134"/>
      <c r="B227" s="140"/>
      <c r="C227" s="141"/>
      <c r="D227" s="142"/>
      <c r="E227" s="140"/>
      <c r="F227" s="140"/>
      <c r="G227" s="140"/>
      <c r="H227" s="140"/>
      <c r="I227" s="140"/>
      <c r="J227" s="140"/>
      <c r="K227" s="140"/>
      <c r="L227" s="143"/>
      <c r="M227" s="143"/>
      <c r="N227" s="140"/>
    </row>
    <row r="228" spans="1:14" s="20" customFormat="1" ht="24.95" customHeight="1">
      <c r="A228" s="134"/>
      <c r="B228" s="140"/>
      <c r="C228" s="141"/>
      <c r="D228" s="142"/>
      <c r="E228" s="140"/>
      <c r="F228" s="140"/>
      <c r="G228" s="140"/>
      <c r="H228" s="140"/>
      <c r="I228" s="140"/>
      <c r="J228" s="140"/>
      <c r="K228" s="140"/>
      <c r="L228" s="143"/>
      <c r="M228" s="143"/>
      <c r="N228" s="140"/>
    </row>
    <row r="229" spans="1:14" s="20" customFormat="1" ht="24.95" customHeight="1">
      <c r="A229" s="134"/>
      <c r="B229" s="140"/>
      <c r="C229" s="141"/>
      <c r="D229" s="142"/>
      <c r="E229" s="140"/>
      <c r="F229" s="140"/>
      <c r="G229" s="140"/>
      <c r="H229" s="140"/>
      <c r="I229" s="140"/>
      <c r="J229" s="140"/>
      <c r="K229" s="140"/>
      <c r="L229" s="143"/>
      <c r="M229" s="143"/>
      <c r="N229" s="140"/>
    </row>
    <row r="230" spans="1:14" s="20" customFormat="1" ht="24.95" customHeight="1">
      <c r="A230" s="134"/>
      <c r="B230" s="140"/>
      <c r="C230" s="141"/>
      <c r="D230" s="142"/>
      <c r="E230" s="140"/>
      <c r="F230" s="140"/>
      <c r="G230" s="140"/>
      <c r="H230" s="140"/>
      <c r="I230" s="140"/>
      <c r="J230" s="140"/>
      <c r="K230" s="140"/>
      <c r="L230" s="143"/>
      <c r="M230" s="143"/>
      <c r="N230" s="140"/>
    </row>
    <row r="231" spans="1:14" s="20" customFormat="1" ht="24.95" customHeight="1">
      <c r="A231" s="134"/>
      <c r="B231" s="140"/>
      <c r="C231" s="141"/>
      <c r="D231" s="142"/>
      <c r="E231" s="140"/>
      <c r="F231" s="140"/>
      <c r="G231" s="140"/>
      <c r="H231" s="140"/>
      <c r="I231" s="140"/>
      <c r="J231" s="140"/>
      <c r="K231" s="140"/>
      <c r="L231" s="143"/>
      <c r="M231" s="143"/>
      <c r="N231" s="140"/>
    </row>
    <row r="232" spans="1:14" s="20" customFormat="1" ht="24.95" customHeight="1">
      <c r="A232" s="134"/>
      <c r="B232" s="140"/>
      <c r="C232" s="141"/>
      <c r="D232" s="142"/>
      <c r="E232" s="140"/>
      <c r="F232" s="140"/>
      <c r="G232" s="140"/>
      <c r="H232" s="140"/>
      <c r="I232" s="140"/>
      <c r="J232" s="140"/>
      <c r="K232" s="140"/>
      <c r="L232" s="143"/>
      <c r="M232" s="143"/>
      <c r="N232" s="140"/>
    </row>
    <row r="233" spans="1:14" s="20" customFormat="1" ht="24.95" customHeight="1">
      <c r="A233" s="134"/>
      <c r="B233" s="140"/>
      <c r="C233" s="141"/>
      <c r="D233" s="142"/>
      <c r="E233" s="140"/>
      <c r="F233" s="140"/>
      <c r="G233" s="140"/>
      <c r="H233" s="140"/>
      <c r="I233" s="140"/>
      <c r="J233" s="140"/>
      <c r="K233" s="140"/>
      <c r="L233" s="143"/>
      <c r="M233" s="143"/>
      <c r="N233" s="140"/>
    </row>
    <row r="234" spans="1:14" s="20" customFormat="1" ht="24.95" customHeight="1">
      <c r="A234" s="134"/>
      <c r="B234" s="140"/>
      <c r="C234" s="141"/>
      <c r="D234" s="142"/>
      <c r="E234" s="140"/>
      <c r="F234" s="140"/>
      <c r="G234" s="140"/>
      <c r="H234" s="140"/>
      <c r="I234" s="140"/>
      <c r="J234" s="140"/>
      <c r="K234" s="140"/>
      <c r="L234" s="143"/>
      <c r="M234" s="143"/>
      <c r="N234" s="140"/>
    </row>
    <row r="235" spans="1:14" s="20" customFormat="1" ht="24.95" customHeight="1">
      <c r="A235" s="134"/>
      <c r="B235" s="140"/>
      <c r="C235" s="141"/>
      <c r="D235" s="142"/>
      <c r="E235" s="140"/>
      <c r="F235" s="140"/>
      <c r="G235" s="140"/>
      <c r="H235" s="140"/>
      <c r="I235" s="140"/>
      <c r="J235" s="140"/>
      <c r="K235" s="140"/>
      <c r="L235" s="143"/>
      <c r="M235" s="143"/>
      <c r="N235" s="140"/>
    </row>
    <row r="236" spans="1:14" s="20" customFormat="1" ht="24.95" customHeight="1">
      <c r="A236" s="134"/>
      <c r="B236" s="140"/>
      <c r="C236" s="141"/>
      <c r="D236" s="142"/>
      <c r="E236" s="140"/>
      <c r="F236" s="140"/>
      <c r="G236" s="140"/>
      <c r="H236" s="140"/>
      <c r="I236" s="140"/>
      <c r="J236" s="140"/>
      <c r="K236" s="140"/>
      <c r="L236" s="143"/>
      <c r="M236" s="143"/>
      <c r="N236" s="140"/>
    </row>
    <row r="237" spans="1:14" s="20" customFormat="1" ht="24.95" customHeight="1">
      <c r="A237" s="134"/>
      <c r="B237" s="140"/>
      <c r="C237" s="141"/>
      <c r="D237" s="142"/>
      <c r="E237" s="140"/>
      <c r="F237" s="140"/>
      <c r="G237" s="140"/>
      <c r="H237" s="140"/>
      <c r="I237" s="140"/>
      <c r="J237" s="140"/>
      <c r="K237" s="140"/>
      <c r="L237" s="143"/>
      <c r="M237" s="143"/>
      <c r="N237" s="140"/>
    </row>
    <row r="238" spans="1:14" s="20" customFormat="1" ht="24.95" customHeight="1">
      <c r="A238" s="134"/>
      <c r="B238" s="140"/>
      <c r="C238" s="141"/>
      <c r="D238" s="142"/>
      <c r="E238" s="140"/>
      <c r="F238" s="140"/>
      <c r="G238" s="140"/>
      <c r="H238" s="140"/>
      <c r="I238" s="140"/>
      <c r="J238" s="140"/>
      <c r="K238" s="140"/>
      <c r="L238" s="143"/>
      <c r="M238" s="143"/>
      <c r="N238" s="140"/>
    </row>
    <row r="239" spans="1:14" s="20" customFormat="1" ht="24.95" customHeight="1">
      <c r="A239" s="134"/>
      <c r="B239" s="140"/>
      <c r="C239" s="141"/>
      <c r="D239" s="142"/>
      <c r="E239" s="140"/>
      <c r="F239" s="140"/>
      <c r="G239" s="140"/>
      <c r="H239" s="140"/>
      <c r="I239" s="140"/>
      <c r="J239" s="140"/>
      <c r="K239" s="140"/>
      <c r="L239" s="143"/>
      <c r="M239" s="143"/>
      <c r="N239" s="140"/>
    </row>
    <row r="240" spans="1:14" s="20" customFormat="1" ht="24.95" customHeight="1">
      <c r="A240" s="134"/>
      <c r="B240" s="140"/>
      <c r="C240" s="141"/>
      <c r="D240" s="142"/>
      <c r="E240" s="140"/>
      <c r="F240" s="140"/>
      <c r="G240" s="140"/>
      <c r="H240" s="140"/>
      <c r="I240" s="140"/>
      <c r="J240" s="140"/>
      <c r="K240" s="140"/>
      <c r="L240" s="143"/>
      <c r="M240" s="143"/>
      <c r="N240" s="140"/>
    </row>
    <row r="241" spans="1:14" s="20" customFormat="1" ht="24.95" customHeight="1">
      <c r="A241" s="134"/>
      <c r="B241" s="140"/>
      <c r="C241" s="141"/>
      <c r="D241" s="142"/>
      <c r="E241" s="140"/>
      <c r="F241" s="140"/>
      <c r="G241" s="140"/>
      <c r="H241" s="140"/>
      <c r="I241" s="140"/>
      <c r="J241" s="140"/>
      <c r="K241" s="140"/>
      <c r="L241" s="143"/>
      <c r="M241" s="143"/>
      <c r="N241" s="140"/>
    </row>
    <row r="242" spans="1:14" s="20" customFormat="1" ht="24.95" customHeight="1">
      <c r="A242" s="134"/>
      <c r="B242" s="140"/>
      <c r="C242" s="141"/>
      <c r="D242" s="142"/>
      <c r="E242" s="140"/>
      <c r="F242" s="140"/>
      <c r="G242" s="140"/>
      <c r="H242" s="140"/>
      <c r="I242" s="140"/>
      <c r="J242" s="140"/>
      <c r="K242" s="140"/>
      <c r="L242" s="143"/>
      <c r="M242" s="143"/>
      <c r="N242" s="140"/>
    </row>
    <row r="243" spans="1:14" s="20" customFormat="1" ht="24.95" customHeight="1">
      <c r="A243" s="134"/>
      <c r="B243" s="140"/>
      <c r="C243" s="141"/>
      <c r="D243" s="142"/>
      <c r="E243" s="140"/>
      <c r="F243" s="140"/>
      <c r="G243" s="140"/>
      <c r="H243" s="140"/>
      <c r="I243" s="140"/>
      <c r="J243" s="140"/>
      <c r="K243" s="140"/>
      <c r="L243" s="143"/>
      <c r="M243" s="143"/>
      <c r="N243" s="140"/>
    </row>
    <row r="244" spans="1:14" s="20" customFormat="1" ht="24.95" customHeight="1">
      <c r="A244" s="134"/>
      <c r="B244" s="140"/>
      <c r="C244" s="141"/>
      <c r="D244" s="142"/>
      <c r="E244" s="140"/>
      <c r="F244" s="140"/>
      <c r="G244" s="140"/>
      <c r="H244" s="140"/>
      <c r="I244" s="140"/>
      <c r="J244" s="140"/>
      <c r="K244" s="140"/>
      <c r="L244" s="143"/>
      <c r="M244" s="143"/>
      <c r="N244" s="140"/>
    </row>
    <row r="245" spans="1:14" s="20" customFormat="1" ht="24.95" customHeight="1">
      <c r="A245" s="134"/>
      <c r="B245" s="140"/>
      <c r="C245" s="141"/>
      <c r="D245" s="142"/>
      <c r="E245" s="140"/>
      <c r="F245" s="140"/>
      <c r="G245" s="140"/>
      <c r="H245" s="140"/>
      <c r="I245" s="140"/>
      <c r="J245" s="140"/>
      <c r="K245" s="140"/>
      <c r="L245" s="143"/>
      <c r="M245" s="143"/>
      <c r="N245" s="140"/>
    </row>
    <row r="246" spans="1:14" s="20" customFormat="1" ht="24.95" customHeight="1">
      <c r="A246" s="134"/>
      <c r="B246" s="140"/>
      <c r="C246" s="141"/>
      <c r="D246" s="142"/>
      <c r="E246" s="140"/>
      <c r="F246" s="140"/>
      <c r="G246" s="140"/>
      <c r="H246" s="140"/>
      <c r="I246" s="140"/>
      <c r="J246" s="140"/>
      <c r="K246" s="140"/>
      <c r="L246" s="143"/>
      <c r="M246" s="143"/>
      <c r="N246" s="140"/>
    </row>
    <row r="247" spans="1:14" s="20" customFormat="1" ht="24.95" customHeight="1">
      <c r="A247" s="134"/>
      <c r="B247" s="140"/>
      <c r="C247" s="141"/>
      <c r="D247" s="142"/>
      <c r="E247" s="140"/>
      <c r="F247" s="140"/>
      <c r="G247" s="140"/>
      <c r="H247" s="140"/>
      <c r="I247" s="140"/>
      <c r="J247" s="140"/>
      <c r="K247" s="140"/>
      <c r="L247" s="143"/>
      <c r="M247" s="143"/>
      <c r="N247" s="140"/>
    </row>
    <row r="248" spans="1:14" s="20" customFormat="1" ht="24.95" customHeight="1">
      <c r="A248" s="134"/>
      <c r="B248" s="140"/>
      <c r="C248" s="141"/>
      <c r="D248" s="142"/>
      <c r="E248" s="140"/>
      <c r="F248" s="140"/>
      <c r="G248" s="140"/>
      <c r="H248" s="140"/>
      <c r="I248" s="140"/>
      <c r="J248" s="140"/>
      <c r="K248" s="140"/>
      <c r="L248" s="143"/>
      <c r="M248" s="143"/>
      <c r="N248" s="140"/>
    </row>
    <row r="249" spans="1:14" s="20" customFormat="1" ht="24.95" customHeight="1">
      <c r="A249" s="134"/>
      <c r="B249" s="140"/>
      <c r="C249" s="141"/>
      <c r="D249" s="142"/>
      <c r="E249" s="140"/>
      <c r="F249" s="140"/>
      <c r="G249" s="140"/>
      <c r="H249" s="140"/>
      <c r="I249" s="140"/>
      <c r="J249" s="140"/>
      <c r="K249" s="140"/>
      <c r="L249" s="143"/>
      <c r="M249" s="143"/>
      <c r="N249" s="140"/>
    </row>
    <row r="250" spans="1:14" s="20" customFormat="1" ht="24.95" customHeight="1">
      <c r="A250" s="134"/>
      <c r="B250" s="140"/>
      <c r="C250" s="141"/>
      <c r="D250" s="142"/>
      <c r="E250" s="140"/>
      <c r="F250" s="140"/>
      <c r="G250" s="140"/>
      <c r="H250" s="140"/>
      <c r="I250" s="140"/>
      <c r="J250" s="140"/>
      <c r="K250" s="140"/>
      <c r="L250" s="143"/>
      <c r="M250" s="143"/>
      <c r="N250" s="140"/>
    </row>
    <row r="251" spans="1:14" s="20" customFormat="1" ht="24.95" customHeight="1">
      <c r="A251" s="134"/>
      <c r="B251" s="140"/>
      <c r="C251" s="141"/>
      <c r="D251" s="142"/>
      <c r="E251" s="140"/>
      <c r="F251" s="140"/>
      <c r="G251" s="140"/>
      <c r="H251" s="140"/>
      <c r="I251" s="140"/>
      <c r="J251" s="140"/>
      <c r="K251" s="140"/>
      <c r="L251" s="143"/>
      <c r="M251" s="143"/>
      <c r="N251" s="140"/>
    </row>
    <row r="252" spans="1:14" s="20" customFormat="1" ht="24.95" customHeight="1">
      <c r="A252" s="134"/>
      <c r="B252" s="140"/>
      <c r="C252" s="141"/>
      <c r="D252" s="142"/>
      <c r="E252" s="140"/>
      <c r="F252" s="140"/>
      <c r="G252" s="140"/>
      <c r="H252" s="140"/>
      <c r="I252" s="140"/>
      <c r="J252" s="140"/>
      <c r="K252" s="140"/>
      <c r="L252" s="143"/>
      <c r="M252" s="143"/>
      <c r="N252" s="140"/>
    </row>
    <row r="253" spans="1:14" s="20" customFormat="1" ht="24.95" customHeight="1">
      <c r="A253" s="134"/>
      <c r="B253" s="140"/>
      <c r="C253" s="141"/>
      <c r="D253" s="142"/>
      <c r="E253" s="140"/>
      <c r="F253" s="140"/>
      <c r="G253" s="140"/>
      <c r="H253" s="140"/>
      <c r="I253" s="140"/>
      <c r="J253" s="140"/>
      <c r="K253" s="140"/>
      <c r="L253" s="143"/>
      <c r="M253" s="143"/>
      <c r="N253" s="140"/>
    </row>
    <row r="254" spans="1:14" s="20" customFormat="1" ht="24.95" customHeight="1">
      <c r="A254" s="134"/>
      <c r="B254" s="140"/>
      <c r="C254" s="141"/>
      <c r="D254" s="142"/>
      <c r="E254" s="140"/>
      <c r="F254" s="140"/>
      <c r="G254" s="140"/>
      <c r="H254" s="140"/>
      <c r="I254" s="140"/>
      <c r="J254" s="140"/>
      <c r="K254" s="140"/>
      <c r="L254" s="143"/>
      <c r="M254" s="143"/>
      <c r="N254" s="140"/>
    </row>
    <row r="255" spans="1:14" s="20" customFormat="1" ht="24.95" customHeight="1">
      <c r="A255" s="134"/>
      <c r="B255" s="140"/>
      <c r="C255" s="141"/>
      <c r="D255" s="142"/>
      <c r="E255" s="140"/>
      <c r="F255" s="140"/>
      <c r="G255" s="140"/>
      <c r="H255" s="140"/>
      <c r="I255" s="140"/>
      <c r="J255" s="140"/>
      <c r="K255" s="140"/>
      <c r="L255" s="143"/>
      <c r="M255" s="143"/>
      <c r="N255" s="140"/>
    </row>
    <row r="256" spans="1:14" s="20" customFormat="1" ht="24.95" customHeight="1">
      <c r="A256" s="134"/>
      <c r="B256" s="140"/>
      <c r="C256" s="141"/>
      <c r="D256" s="142"/>
      <c r="E256" s="140"/>
      <c r="F256" s="140"/>
      <c r="G256" s="140"/>
      <c r="H256" s="140"/>
      <c r="I256" s="140"/>
      <c r="J256" s="140"/>
      <c r="K256" s="140"/>
      <c r="L256" s="143"/>
      <c r="M256" s="143"/>
      <c r="N256" s="140"/>
    </row>
    <row r="257" spans="1:14" s="20" customFormat="1" ht="24.95" customHeight="1">
      <c r="A257" s="134"/>
      <c r="B257" s="140"/>
      <c r="C257" s="141"/>
      <c r="D257" s="142"/>
      <c r="E257" s="140"/>
      <c r="F257" s="140"/>
      <c r="G257" s="140"/>
      <c r="H257" s="140"/>
      <c r="I257" s="140"/>
      <c r="J257" s="140"/>
      <c r="K257" s="140"/>
      <c r="L257" s="143"/>
      <c r="M257" s="143"/>
      <c r="N257" s="140"/>
    </row>
    <row r="258" spans="1:14" s="20" customFormat="1" ht="24.95" customHeight="1">
      <c r="A258" s="134"/>
      <c r="B258" s="140"/>
      <c r="C258" s="141"/>
      <c r="D258" s="142"/>
      <c r="E258" s="140"/>
      <c r="F258" s="140"/>
      <c r="G258" s="140"/>
      <c r="H258" s="140"/>
      <c r="I258" s="140"/>
      <c r="J258" s="140"/>
      <c r="K258" s="140"/>
      <c r="L258" s="143"/>
      <c r="M258" s="143"/>
      <c r="N258" s="140"/>
    </row>
    <row r="259" spans="1:14" s="20" customFormat="1" ht="24.95" customHeight="1">
      <c r="A259" s="134"/>
      <c r="B259" s="140"/>
      <c r="C259" s="141"/>
      <c r="D259" s="142"/>
      <c r="E259" s="140"/>
      <c r="F259" s="140"/>
      <c r="G259" s="140"/>
      <c r="H259" s="140"/>
      <c r="I259" s="140"/>
      <c r="J259" s="140"/>
      <c r="K259" s="140"/>
      <c r="L259" s="143"/>
      <c r="M259" s="143"/>
      <c r="N259" s="140"/>
    </row>
    <row r="260" spans="1:14" s="20" customFormat="1" ht="24.95" customHeight="1">
      <c r="A260" s="134"/>
      <c r="B260" s="140"/>
      <c r="C260" s="141"/>
      <c r="D260" s="142"/>
      <c r="E260" s="140"/>
      <c r="F260" s="140"/>
      <c r="G260" s="140"/>
      <c r="H260" s="140"/>
      <c r="I260" s="140"/>
      <c r="J260" s="140"/>
      <c r="K260" s="140"/>
      <c r="L260" s="143"/>
      <c r="M260" s="143"/>
      <c r="N260" s="140"/>
    </row>
    <row r="261" spans="1:14" s="20" customFormat="1" ht="24.95" customHeight="1">
      <c r="A261" s="134"/>
      <c r="B261" s="140"/>
      <c r="C261" s="141"/>
      <c r="D261" s="142"/>
      <c r="E261" s="140"/>
      <c r="F261" s="140"/>
      <c r="G261" s="140"/>
      <c r="H261" s="140"/>
      <c r="I261" s="140"/>
      <c r="J261" s="140"/>
      <c r="K261" s="140"/>
      <c r="L261" s="143"/>
      <c r="M261" s="143"/>
      <c r="N261" s="140"/>
    </row>
    <row r="262" spans="1:14" s="20" customFormat="1" ht="24.95" customHeight="1">
      <c r="A262" s="134"/>
      <c r="B262" s="140"/>
      <c r="C262" s="141"/>
      <c r="D262" s="142"/>
      <c r="E262" s="140"/>
      <c r="F262" s="140"/>
      <c r="G262" s="140"/>
      <c r="H262" s="140"/>
      <c r="I262" s="140"/>
      <c r="J262" s="140"/>
      <c r="K262" s="140"/>
      <c r="L262" s="143"/>
      <c r="M262" s="143"/>
      <c r="N262" s="140"/>
    </row>
    <row r="263" spans="1:14" s="20" customFormat="1" ht="24.95" customHeight="1">
      <c r="A263" s="134"/>
      <c r="B263" s="140"/>
      <c r="C263" s="141"/>
      <c r="D263" s="142"/>
      <c r="E263" s="140"/>
      <c r="F263" s="140"/>
      <c r="G263" s="140"/>
      <c r="H263" s="140"/>
      <c r="I263" s="140"/>
      <c r="J263" s="140"/>
      <c r="K263" s="140"/>
      <c r="L263" s="143"/>
      <c r="M263" s="143"/>
      <c r="N263" s="140"/>
    </row>
    <row r="264" spans="1:14" s="20" customFormat="1" ht="24.95" customHeight="1">
      <c r="A264" s="134"/>
      <c r="B264" s="140"/>
      <c r="C264" s="141"/>
      <c r="D264" s="142"/>
      <c r="E264" s="140"/>
      <c r="F264" s="140"/>
      <c r="G264" s="140"/>
      <c r="H264" s="140"/>
      <c r="I264" s="140"/>
      <c r="J264" s="140"/>
      <c r="K264" s="140"/>
      <c r="L264" s="143"/>
      <c r="M264" s="143"/>
      <c r="N264" s="140"/>
    </row>
    <row r="265" spans="1:14" s="20" customFormat="1" ht="24.95" customHeight="1">
      <c r="A265" s="134"/>
      <c r="B265" s="140"/>
      <c r="C265" s="141"/>
      <c r="D265" s="142"/>
      <c r="E265" s="140"/>
      <c r="F265" s="140"/>
      <c r="G265" s="140"/>
      <c r="H265" s="140"/>
      <c r="I265" s="140"/>
      <c r="J265" s="140"/>
      <c r="K265" s="140"/>
      <c r="L265" s="143"/>
      <c r="M265" s="143"/>
      <c r="N265" s="140"/>
    </row>
    <row r="266" spans="1:14" s="20" customFormat="1" ht="24.95" customHeight="1">
      <c r="A266" s="134"/>
      <c r="B266" s="140"/>
      <c r="C266" s="141"/>
      <c r="D266" s="142"/>
      <c r="E266" s="140"/>
      <c r="F266" s="140"/>
      <c r="G266" s="140"/>
      <c r="H266" s="140"/>
      <c r="I266" s="140"/>
      <c r="J266" s="140"/>
      <c r="K266" s="140"/>
      <c r="L266" s="143"/>
      <c r="M266" s="143"/>
      <c r="N266" s="140"/>
    </row>
    <row r="267" spans="1:14" s="20" customFormat="1" ht="24.95" customHeight="1">
      <c r="A267" s="134"/>
      <c r="B267" s="140"/>
      <c r="C267" s="141"/>
      <c r="D267" s="142"/>
      <c r="E267" s="140"/>
      <c r="F267" s="140"/>
      <c r="G267" s="140"/>
      <c r="H267" s="140"/>
      <c r="I267" s="140"/>
      <c r="J267" s="140"/>
      <c r="K267" s="140"/>
      <c r="L267" s="143"/>
      <c r="M267" s="143"/>
      <c r="N267" s="140"/>
    </row>
    <row r="268" spans="1:14" s="20" customFormat="1" ht="24.95" customHeight="1">
      <c r="A268" s="134"/>
      <c r="B268" s="140"/>
      <c r="C268" s="141"/>
      <c r="D268" s="142"/>
      <c r="E268" s="140"/>
      <c r="F268" s="140"/>
      <c r="G268" s="140"/>
      <c r="H268" s="140"/>
      <c r="I268" s="140"/>
      <c r="J268" s="140"/>
      <c r="K268" s="140"/>
      <c r="L268" s="143"/>
      <c r="M268" s="143"/>
      <c r="N268" s="140"/>
    </row>
    <row r="269" spans="1:14" s="20" customFormat="1" ht="24.95" customHeight="1">
      <c r="A269" s="134"/>
      <c r="B269" s="140"/>
      <c r="C269" s="141"/>
      <c r="D269" s="142"/>
      <c r="E269" s="140"/>
      <c r="F269" s="140"/>
      <c r="G269" s="140"/>
      <c r="H269" s="140"/>
      <c r="I269" s="140"/>
      <c r="J269" s="140"/>
      <c r="K269" s="140"/>
      <c r="L269" s="143"/>
      <c r="M269" s="143"/>
      <c r="N269" s="140"/>
    </row>
    <row r="270" spans="1:14" s="20" customFormat="1" ht="24.95" customHeight="1">
      <c r="A270" s="134"/>
      <c r="B270" s="140"/>
      <c r="C270" s="141"/>
      <c r="D270" s="142"/>
      <c r="E270" s="140"/>
      <c r="F270" s="140"/>
      <c r="G270" s="140"/>
      <c r="H270" s="140"/>
      <c r="I270" s="140"/>
      <c r="J270" s="140"/>
      <c r="K270" s="140"/>
      <c r="L270" s="143"/>
      <c r="M270" s="143"/>
      <c r="N270" s="140"/>
    </row>
    <row r="271" spans="1:14" s="20" customFormat="1" ht="24.95" customHeight="1">
      <c r="A271" s="134"/>
      <c r="B271" s="140"/>
      <c r="C271" s="141"/>
      <c r="D271" s="142"/>
      <c r="E271" s="140"/>
      <c r="F271" s="140"/>
      <c r="G271" s="140"/>
      <c r="H271" s="140"/>
      <c r="I271" s="140"/>
      <c r="J271" s="140"/>
      <c r="K271" s="140"/>
      <c r="L271" s="143"/>
      <c r="M271" s="143"/>
      <c r="N271" s="140"/>
    </row>
    <row r="272" spans="1:14" s="20" customFormat="1" ht="24.95" customHeight="1">
      <c r="A272" s="134"/>
      <c r="B272" s="140"/>
      <c r="C272" s="141"/>
      <c r="D272" s="142"/>
      <c r="E272" s="140"/>
      <c r="F272" s="140"/>
      <c r="G272" s="140"/>
      <c r="H272" s="140"/>
      <c r="I272" s="140"/>
      <c r="J272" s="140"/>
      <c r="K272" s="140"/>
      <c r="L272" s="143"/>
      <c r="M272" s="143"/>
      <c r="N272" s="140"/>
    </row>
    <row r="273" spans="1:14" s="20" customFormat="1" ht="24.95" customHeight="1">
      <c r="A273" s="134"/>
      <c r="B273" s="140"/>
      <c r="C273" s="141"/>
      <c r="D273" s="142"/>
      <c r="E273" s="140"/>
      <c r="F273" s="140"/>
      <c r="G273" s="140"/>
      <c r="H273" s="140"/>
      <c r="I273" s="140"/>
      <c r="J273" s="140"/>
      <c r="K273" s="140"/>
      <c r="L273" s="143"/>
      <c r="M273" s="143"/>
      <c r="N273" s="140"/>
    </row>
    <row r="274" spans="1:14" s="20" customFormat="1" ht="24.95" customHeight="1">
      <c r="A274" s="134"/>
      <c r="B274" s="140"/>
      <c r="C274" s="141"/>
      <c r="D274" s="142"/>
      <c r="E274" s="140"/>
      <c r="F274" s="140"/>
      <c r="G274" s="140"/>
      <c r="H274" s="140"/>
      <c r="I274" s="140"/>
      <c r="J274" s="140"/>
      <c r="K274" s="140"/>
      <c r="L274" s="143"/>
      <c r="M274" s="143"/>
      <c r="N274" s="140"/>
    </row>
    <row r="275" spans="1:14" s="20" customFormat="1" ht="24.95" customHeight="1">
      <c r="A275" s="134"/>
      <c r="B275" s="140"/>
      <c r="C275" s="141"/>
      <c r="D275" s="142"/>
      <c r="E275" s="140"/>
      <c r="F275" s="140"/>
      <c r="G275" s="140"/>
      <c r="H275" s="140"/>
      <c r="I275" s="140"/>
      <c r="J275" s="140"/>
      <c r="K275" s="140"/>
      <c r="L275" s="143"/>
      <c r="M275" s="143"/>
      <c r="N275" s="140"/>
    </row>
    <row r="276" spans="1:14" s="20" customFormat="1" ht="24.95" customHeight="1">
      <c r="A276" s="134"/>
      <c r="B276" s="140"/>
      <c r="C276" s="141"/>
      <c r="D276" s="142"/>
      <c r="E276" s="140"/>
      <c r="F276" s="140"/>
      <c r="G276" s="140"/>
      <c r="H276" s="140"/>
      <c r="I276" s="140"/>
      <c r="J276" s="140"/>
      <c r="K276" s="140"/>
      <c r="L276" s="143"/>
      <c r="M276" s="143"/>
      <c r="N276" s="140"/>
    </row>
    <row r="277" spans="1:14" s="20" customFormat="1" ht="24.95" customHeight="1">
      <c r="A277" s="134"/>
      <c r="B277" s="140"/>
      <c r="C277" s="141"/>
      <c r="D277" s="142"/>
      <c r="E277" s="140"/>
      <c r="F277" s="140"/>
      <c r="G277" s="140"/>
      <c r="H277" s="140"/>
      <c r="I277" s="140"/>
      <c r="J277" s="140"/>
      <c r="K277" s="140"/>
      <c r="L277" s="143"/>
      <c r="M277" s="143"/>
      <c r="N277" s="140"/>
    </row>
    <row r="278" spans="1:14" s="20" customFormat="1" ht="24.95" customHeight="1">
      <c r="A278" s="134"/>
      <c r="B278" s="140"/>
      <c r="C278" s="141"/>
      <c r="D278" s="142"/>
      <c r="E278" s="140"/>
      <c r="F278" s="140"/>
      <c r="G278" s="140"/>
      <c r="H278" s="140"/>
      <c r="I278" s="140"/>
      <c r="J278" s="140"/>
      <c r="K278" s="140"/>
      <c r="L278" s="143"/>
      <c r="M278" s="143"/>
      <c r="N278" s="140"/>
    </row>
    <row r="279" spans="1:14" s="20" customFormat="1" ht="24.95" customHeight="1">
      <c r="A279" s="134"/>
      <c r="B279" s="140"/>
      <c r="C279" s="141"/>
      <c r="D279" s="142"/>
      <c r="E279" s="140"/>
      <c r="F279" s="140"/>
      <c r="G279" s="140"/>
      <c r="H279" s="140"/>
      <c r="I279" s="140"/>
      <c r="J279" s="140"/>
      <c r="K279" s="140"/>
      <c r="L279" s="143"/>
      <c r="M279" s="143"/>
      <c r="N279" s="140"/>
    </row>
    <row r="280" spans="1:14" s="20" customFormat="1" ht="24.95" customHeight="1">
      <c r="A280" s="134"/>
      <c r="B280" s="140"/>
      <c r="C280" s="141"/>
      <c r="D280" s="142"/>
      <c r="E280" s="140"/>
      <c r="F280" s="140"/>
      <c r="G280" s="140"/>
      <c r="H280" s="140"/>
      <c r="I280" s="140"/>
      <c r="J280" s="140"/>
      <c r="K280" s="140"/>
      <c r="L280" s="143"/>
      <c r="M280" s="143"/>
      <c r="N280" s="140"/>
    </row>
    <row r="281" spans="1:14" s="20" customFormat="1" ht="24.95" customHeight="1">
      <c r="A281" s="134"/>
      <c r="B281" s="140"/>
      <c r="C281" s="141"/>
      <c r="D281" s="142"/>
      <c r="E281" s="140"/>
      <c r="F281" s="140"/>
      <c r="G281" s="140"/>
      <c r="H281" s="140"/>
      <c r="I281" s="140"/>
      <c r="J281" s="140"/>
      <c r="K281" s="140"/>
      <c r="L281" s="143"/>
      <c r="M281" s="143"/>
      <c r="N281" s="140"/>
    </row>
    <row r="282" spans="1:14" s="20" customFormat="1" ht="24.95" customHeight="1">
      <c r="A282" s="134"/>
      <c r="B282" s="140"/>
      <c r="C282" s="141"/>
      <c r="D282" s="142"/>
      <c r="E282" s="140"/>
      <c r="F282" s="140"/>
      <c r="G282" s="140"/>
      <c r="H282" s="140"/>
      <c r="I282" s="140"/>
      <c r="J282" s="140"/>
      <c r="K282" s="140"/>
      <c r="L282" s="143"/>
      <c r="M282" s="143"/>
      <c r="N282" s="140"/>
    </row>
    <row r="283" spans="1:14" s="20" customFormat="1" ht="24.95" customHeight="1">
      <c r="A283" s="134"/>
      <c r="B283" s="140"/>
      <c r="C283" s="141"/>
      <c r="D283" s="142"/>
      <c r="E283" s="140"/>
      <c r="F283" s="140"/>
      <c r="G283" s="140"/>
      <c r="H283" s="140"/>
      <c r="I283" s="140"/>
      <c r="J283" s="140"/>
      <c r="K283" s="140"/>
      <c r="L283" s="143"/>
      <c r="M283" s="143"/>
      <c r="N283" s="140"/>
    </row>
    <row r="284" spans="1:14" s="20" customFormat="1" ht="24.95" customHeight="1">
      <c r="A284" s="134"/>
      <c r="B284" s="140"/>
      <c r="C284" s="141"/>
      <c r="D284" s="142"/>
      <c r="E284" s="140"/>
      <c r="F284" s="140"/>
      <c r="G284" s="140"/>
      <c r="H284" s="140"/>
      <c r="I284" s="140"/>
      <c r="J284" s="140"/>
      <c r="K284" s="140"/>
      <c r="L284" s="143"/>
      <c r="M284" s="143"/>
      <c r="N284" s="140"/>
    </row>
    <row r="285" spans="1:14" s="20" customFormat="1" ht="24.95" customHeight="1">
      <c r="A285" s="134"/>
      <c r="B285" s="140"/>
      <c r="C285" s="141"/>
      <c r="D285" s="142"/>
      <c r="E285" s="140"/>
      <c r="F285" s="140"/>
      <c r="G285" s="140"/>
      <c r="H285" s="140"/>
      <c r="I285" s="140"/>
      <c r="J285" s="140"/>
      <c r="K285" s="140"/>
      <c r="L285" s="143"/>
      <c r="M285" s="143"/>
      <c r="N285" s="140"/>
    </row>
    <row r="286" spans="1:14" s="20" customFormat="1" ht="24.95" customHeight="1">
      <c r="A286" s="134"/>
      <c r="B286" s="140"/>
      <c r="C286" s="141"/>
      <c r="D286" s="142"/>
      <c r="E286" s="140"/>
      <c r="F286" s="140"/>
      <c r="G286" s="140"/>
      <c r="H286" s="140"/>
      <c r="I286" s="140"/>
      <c r="J286" s="140"/>
      <c r="K286" s="140"/>
      <c r="L286" s="143"/>
      <c r="M286" s="143"/>
      <c r="N286" s="140"/>
    </row>
    <row r="287" spans="1:14" s="20" customFormat="1" ht="24.95" customHeight="1">
      <c r="A287" s="134"/>
      <c r="B287" s="140"/>
      <c r="C287" s="141"/>
      <c r="D287" s="142"/>
      <c r="E287" s="140"/>
      <c r="F287" s="140"/>
      <c r="G287" s="140"/>
      <c r="H287" s="140"/>
      <c r="I287" s="140"/>
      <c r="J287" s="140"/>
      <c r="K287" s="140"/>
      <c r="L287" s="143"/>
      <c r="M287" s="143"/>
      <c r="N287" s="140"/>
    </row>
    <row r="288" spans="1:14" s="20" customFormat="1" ht="24.95" customHeight="1">
      <c r="A288" s="134"/>
      <c r="B288" s="140"/>
      <c r="C288" s="141"/>
      <c r="D288" s="142"/>
      <c r="E288" s="140"/>
      <c r="F288" s="140"/>
      <c r="G288" s="140"/>
      <c r="H288" s="140"/>
      <c r="I288" s="140"/>
      <c r="J288" s="140"/>
      <c r="K288" s="140"/>
      <c r="L288" s="143"/>
      <c r="M288" s="143"/>
      <c r="N288" s="140"/>
    </row>
    <row r="289" spans="1:14" s="20" customFormat="1" ht="24.95" customHeight="1">
      <c r="A289" s="134"/>
      <c r="B289" s="140"/>
      <c r="C289" s="141"/>
      <c r="D289" s="142"/>
      <c r="E289" s="140"/>
      <c r="F289" s="140"/>
      <c r="G289" s="140"/>
      <c r="H289" s="140"/>
      <c r="I289" s="140"/>
      <c r="J289" s="140"/>
      <c r="K289" s="140"/>
      <c r="L289" s="143"/>
      <c r="M289" s="143"/>
      <c r="N289" s="140"/>
    </row>
    <row r="290" spans="1:14" s="20" customFormat="1" ht="24.95" customHeight="1">
      <c r="A290" s="134"/>
      <c r="B290" s="140"/>
      <c r="C290" s="141"/>
      <c r="D290" s="142"/>
      <c r="E290" s="140"/>
      <c r="F290" s="140"/>
      <c r="G290" s="140"/>
      <c r="H290" s="140"/>
      <c r="I290" s="140"/>
      <c r="J290" s="140"/>
      <c r="K290" s="140"/>
      <c r="L290" s="143"/>
      <c r="M290" s="143"/>
      <c r="N290" s="140"/>
    </row>
    <row r="291" spans="1:14" s="20" customFormat="1" ht="24.95" customHeight="1">
      <c r="A291" s="134"/>
      <c r="B291" s="140"/>
      <c r="C291" s="141"/>
      <c r="D291" s="142"/>
      <c r="E291" s="140"/>
      <c r="F291" s="140"/>
      <c r="G291" s="140"/>
      <c r="H291" s="140"/>
      <c r="I291" s="140"/>
      <c r="J291" s="140"/>
      <c r="K291" s="140"/>
      <c r="L291" s="143"/>
      <c r="M291" s="143"/>
      <c r="N291" s="140"/>
    </row>
    <row r="292" spans="1:14" s="20" customFormat="1" ht="24.95" customHeight="1">
      <c r="A292" s="134"/>
      <c r="B292" s="140"/>
      <c r="C292" s="141"/>
      <c r="D292" s="142"/>
      <c r="E292" s="140"/>
      <c r="F292" s="140"/>
      <c r="G292" s="140"/>
      <c r="H292" s="140"/>
      <c r="I292" s="140"/>
      <c r="J292" s="140"/>
      <c r="K292" s="140"/>
      <c r="L292" s="143"/>
      <c r="M292" s="143"/>
      <c r="N292" s="140"/>
    </row>
    <row r="293" spans="1:14" s="20" customFormat="1" ht="24.95" customHeight="1">
      <c r="A293" s="134"/>
      <c r="B293" s="140"/>
      <c r="C293" s="141"/>
      <c r="D293" s="142"/>
      <c r="E293" s="140"/>
      <c r="F293" s="140"/>
      <c r="G293" s="140"/>
      <c r="H293" s="140"/>
      <c r="I293" s="140"/>
      <c r="J293" s="140"/>
      <c r="K293" s="140"/>
      <c r="L293" s="143"/>
      <c r="M293" s="143"/>
      <c r="N293" s="140"/>
    </row>
    <row r="294" spans="1:14" s="20" customFormat="1" ht="24.95" customHeight="1">
      <c r="A294" s="134"/>
      <c r="B294" s="140"/>
      <c r="C294" s="141"/>
      <c r="D294" s="142"/>
      <c r="E294" s="140"/>
      <c r="F294" s="140"/>
      <c r="G294" s="140"/>
      <c r="H294" s="140"/>
      <c r="I294" s="140"/>
      <c r="J294" s="140"/>
      <c r="K294" s="140"/>
      <c r="L294" s="143"/>
      <c r="M294" s="143"/>
      <c r="N294" s="140"/>
    </row>
    <row r="295" spans="1:14" s="20" customFormat="1" ht="24.95" customHeight="1">
      <c r="A295" s="134"/>
      <c r="B295" s="140"/>
      <c r="C295" s="141"/>
      <c r="D295" s="142"/>
      <c r="E295" s="140"/>
      <c r="F295" s="140"/>
      <c r="G295" s="140"/>
      <c r="H295" s="140"/>
      <c r="I295" s="140"/>
      <c r="J295" s="140"/>
      <c r="K295" s="140"/>
      <c r="L295" s="143"/>
      <c r="M295" s="143"/>
      <c r="N295" s="140"/>
    </row>
    <row r="296" spans="1:14" s="20" customFormat="1" ht="24.95" customHeight="1">
      <c r="A296" s="134"/>
      <c r="B296" s="140"/>
      <c r="C296" s="141"/>
      <c r="D296" s="142"/>
      <c r="E296" s="140"/>
      <c r="F296" s="140"/>
      <c r="G296" s="140"/>
      <c r="H296" s="140"/>
      <c r="I296" s="140"/>
      <c r="J296" s="140"/>
      <c r="K296" s="140"/>
      <c r="L296" s="143"/>
      <c r="M296" s="143"/>
      <c r="N296" s="140"/>
    </row>
    <row r="297" spans="1:14" s="20" customFormat="1" ht="24.95" customHeight="1">
      <c r="A297" s="134"/>
      <c r="B297" s="140"/>
      <c r="C297" s="141"/>
      <c r="D297" s="142"/>
      <c r="E297" s="140"/>
      <c r="F297" s="140"/>
      <c r="G297" s="140"/>
      <c r="H297" s="140"/>
      <c r="I297" s="140"/>
      <c r="J297" s="140"/>
      <c r="K297" s="140"/>
      <c r="L297" s="143"/>
      <c r="M297" s="143"/>
      <c r="N297" s="140"/>
    </row>
    <row r="298" spans="1:14" s="20" customFormat="1" ht="24.95" customHeight="1">
      <c r="A298" s="134"/>
      <c r="B298" s="140"/>
      <c r="C298" s="141"/>
      <c r="D298" s="142"/>
      <c r="E298" s="140"/>
      <c r="F298" s="140"/>
      <c r="G298" s="140"/>
      <c r="H298" s="140"/>
      <c r="I298" s="140"/>
      <c r="J298" s="140"/>
      <c r="K298" s="140"/>
      <c r="L298" s="143"/>
      <c r="M298" s="143"/>
      <c r="N298" s="140"/>
    </row>
    <row r="299" spans="1:14" s="20" customFormat="1" ht="24.95" customHeight="1">
      <c r="A299" s="134"/>
      <c r="B299" s="140"/>
      <c r="C299" s="141"/>
      <c r="D299" s="142"/>
      <c r="E299" s="140"/>
      <c r="F299" s="140"/>
      <c r="G299" s="140"/>
      <c r="H299" s="140"/>
      <c r="I299" s="140"/>
      <c r="J299" s="140"/>
      <c r="K299" s="140"/>
      <c r="L299" s="143"/>
      <c r="M299" s="143"/>
      <c r="N299" s="140"/>
    </row>
    <row r="300" spans="1:14" s="20" customFormat="1" ht="24.95" customHeight="1">
      <c r="A300" s="134"/>
      <c r="B300" s="140"/>
      <c r="C300" s="141"/>
      <c r="D300" s="142"/>
      <c r="E300" s="140"/>
      <c r="F300" s="140"/>
      <c r="G300" s="140"/>
      <c r="H300" s="140"/>
      <c r="I300" s="140"/>
      <c r="J300" s="140"/>
      <c r="K300" s="140"/>
      <c r="L300" s="143"/>
      <c r="M300" s="143"/>
      <c r="N300" s="140"/>
    </row>
    <row r="301" spans="1:14" s="20" customFormat="1" ht="24.95" customHeight="1">
      <c r="A301" s="134"/>
      <c r="B301" s="140"/>
      <c r="C301" s="141"/>
      <c r="D301" s="142"/>
      <c r="E301" s="140"/>
      <c r="F301" s="140"/>
      <c r="G301" s="140"/>
      <c r="H301" s="140"/>
      <c r="I301" s="140"/>
      <c r="J301" s="140"/>
      <c r="K301" s="140"/>
      <c r="L301" s="143"/>
      <c r="M301" s="143"/>
      <c r="N301" s="140"/>
    </row>
    <row r="302" spans="1:14" s="20" customFormat="1" ht="24.95" customHeight="1">
      <c r="A302" s="134"/>
      <c r="B302" s="140"/>
      <c r="C302" s="141"/>
      <c r="D302" s="142"/>
      <c r="E302" s="140"/>
      <c r="F302" s="140"/>
      <c r="G302" s="140"/>
      <c r="H302" s="140"/>
      <c r="I302" s="140"/>
      <c r="J302" s="140"/>
      <c r="K302" s="140"/>
      <c r="L302" s="143"/>
      <c r="M302" s="143"/>
      <c r="N302" s="140"/>
    </row>
    <row r="303" spans="1:14" s="20" customFormat="1" ht="24.95" customHeight="1">
      <c r="A303" s="134"/>
      <c r="B303" s="140"/>
      <c r="C303" s="141"/>
      <c r="D303" s="142"/>
      <c r="E303" s="140"/>
      <c r="F303" s="140"/>
      <c r="G303" s="140"/>
      <c r="H303" s="140"/>
      <c r="I303" s="140"/>
      <c r="J303" s="140"/>
      <c r="K303" s="140"/>
      <c r="L303" s="143"/>
      <c r="M303" s="143"/>
      <c r="N303" s="140"/>
    </row>
    <row r="304" spans="1:14" s="20" customFormat="1" ht="24.95" customHeight="1">
      <c r="A304" s="134"/>
      <c r="B304" s="140"/>
      <c r="C304" s="141"/>
      <c r="D304" s="142"/>
      <c r="E304" s="140"/>
      <c r="F304" s="140"/>
      <c r="G304" s="140"/>
      <c r="H304" s="140"/>
      <c r="I304" s="140"/>
      <c r="J304" s="140"/>
      <c r="K304" s="140"/>
      <c r="L304" s="143"/>
      <c r="M304" s="143"/>
      <c r="N304" s="140"/>
    </row>
    <row r="305" spans="1:14" s="20" customFormat="1" ht="24.95" customHeight="1">
      <c r="A305" s="134"/>
      <c r="B305" s="140"/>
      <c r="C305" s="141"/>
      <c r="D305" s="142"/>
      <c r="E305" s="140"/>
      <c r="F305" s="140"/>
      <c r="G305" s="140"/>
      <c r="H305" s="140"/>
      <c r="I305" s="140"/>
      <c r="J305" s="140"/>
      <c r="K305" s="140"/>
      <c r="L305" s="143"/>
      <c r="M305" s="143"/>
      <c r="N305" s="140"/>
    </row>
    <row r="306" spans="1:14" s="20" customFormat="1" ht="24.95" customHeight="1">
      <c r="A306" s="134"/>
      <c r="B306" s="140"/>
      <c r="C306" s="141"/>
      <c r="D306" s="142"/>
      <c r="E306" s="140"/>
      <c r="F306" s="140"/>
      <c r="G306" s="140"/>
      <c r="H306" s="140"/>
      <c r="I306" s="140"/>
      <c r="J306" s="140"/>
      <c r="K306" s="140"/>
      <c r="L306" s="143"/>
      <c r="M306" s="143"/>
      <c r="N306" s="140"/>
    </row>
    <row r="307" spans="1:14" s="20" customFormat="1" ht="24.95" customHeight="1">
      <c r="A307" s="134"/>
      <c r="B307" s="140"/>
      <c r="C307" s="141"/>
      <c r="D307" s="142"/>
      <c r="E307" s="140"/>
      <c r="F307" s="140"/>
      <c r="G307" s="140"/>
      <c r="H307" s="140"/>
      <c r="I307" s="140"/>
      <c r="J307" s="140"/>
      <c r="K307" s="140"/>
      <c r="L307" s="143"/>
      <c r="M307" s="143"/>
      <c r="N307" s="140"/>
    </row>
    <row r="308" spans="1:14" s="20" customFormat="1" ht="24.95" customHeight="1">
      <c r="A308" s="134"/>
      <c r="B308" s="140"/>
      <c r="C308" s="141"/>
      <c r="D308" s="142"/>
      <c r="E308" s="140"/>
      <c r="F308" s="140"/>
      <c r="G308" s="140"/>
      <c r="H308" s="140"/>
      <c r="I308" s="140"/>
      <c r="J308" s="140"/>
      <c r="K308" s="140"/>
      <c r="L308" s="143"/>
      <c r="M308" s="143"/>
      <c r="N308" s="140"/>
    </row>
    <row r="309" spans="1:14" s="20" customFormat="1" ht="24.95" customHeight="1">
      <c r="A309" s="134"/>
      <c r="B309" s="140"/>
      <c r="C309" s="141"/>
      <c r="D309" s="142"/>
      <c r="E309" s="140"/>
      <c r="F309" s="140"/>
      <c r="G309" s="140"/>
      <c r="H309" s="140"/>
      <c r="I309" s="140"/>
      <c r="J309" s="140"/>
      <c r="K309" s="140"/>
      <c r="L309" s="143"/>
      <c r="M309" s="143"/>
      <c r="N309" s="140"/>
    </row>
    <row r="310" spans="1:14" s="20" customFormat="1" ht="24.95" customHeight="1">
      <c r="A310" s="134"/>
      <c r="B310" s="140"/>
      <c r="C310" s="141"/>
      <c r="D310" s="142"/>
      <c r="E310" s="140"/>
      <c r="F310" s="140"/>
      <c r="G310" s="140"/>
      <c r="H310" s="140"/>
      <c r="I310" s="140"/>
      <c r="J310" s="140"/>
      <c r="K310" s="140"/>
      <c r="L310" s="143"/>
      <c r="M310" s="143"/>
      <c r="N310" s="140"/>
    </row>
    <row r="311" spans="1:14" s="20" customFormat="1" ht="24.95" customHeight="1">
      <c r="A311" s="134"/>
      <c r="B311" s="140"/>
      <c r="C311" s="141"/>
      <c r="D311" s="142"/>
      <c r="E311" s="140"/>
      <c r="F311" s="140"/>
      <c r="G311" s="140"/>
      <c r="H311" s="140"/>
      <c r="I311" s="140"/>
      <c r="J311" s="140"/>
      <c r="K311" s="140"/>
      <c r="L311" s="143"/>
      <c r="M311" s="143"/>
      <c r="N311" s="140"/>
    </row>
    <row r="312" spans="1:14" s="20" customFormat="1" ht="24.95" customHeight="1">
      <c r="A312" s="134"/>
      <c r="B312" s="140"/>
      <c r="C312" s="141"/>
      <c r="D312" s="142"/>
      <c r="E312" s="140"/>
      <c r="F312" s="140"/>
      <c r="G312" s="140"/>
      <c r="H312" s="140"/>
      <c r="I312" s="140"/>
      <c r="J312" s="140"/>
      <c r="K312" s="140"/>
      <c r="L312" s="143"/>
      <c r="M312" s="143"/>
      <c r="N312" s="140"/>
    </row>
    <row r="313" spans="1:14" s="20" customFormat="1" ht="24.95" customHeight="1">
      <c r="A313" s="134"/>
      <c r="B313" s="140"/>
      <c r="C313" s="141"/>
      <c r="D313" s="142"/>
      <c r="E313" s="140"/>
      <c r="F313" s="140"/>
      <c r="G313" s="140"/>
      <c r="H313" s="140"/>
      <c r="I313" s="140"/>
      <c r="J313" s="140"/>
      <c r="K313" s="140"/>
      <c r="L313" s="143"/>
      <c r="M313" s="143"/>
      <c r="N313" s="140"/>
    </row>
    <row r="314" spans="1:14" s="20" customFormat="1" ht="24.95" customHeight="1">
      <c r="A314" s="134"/>
      <c r="B314" s="140"/>
      <c r="C314" s="141"/>
      <c r="D314" s="142"/>
      <c r="E314" s="140"/>
      <c r="F314" s="140"/>
      <c r="G314" s="140"/>
      <c r="H314" s="140"/>
      <c r="I314" s="140"/>
      <c r="J314" s="140"/>
      <c r="K314" s="140"/>
      <c r="L314" s="143"/>
      <c r="M314" s="143"/>
      <c r="N314" s="140"/>
    </row>
    <row r="315" spans="1:14" s="20" customFormat="1" ht="24.95" customHeight="1">
      <c r="A315" s="134"/>
      <c r="B315" s="140"/>
      <c r="C315" s="141"/>
      <c r="D315" s="142"/>
      <c r="E315" s="140"/>
      <c r="F315" s="140"/>
      <c r="G315" s="140"/>
      <c r="H315" s="140"/>
      <c r="I315" s="140"/>
      <c r="J315" s="140"/>
      <c r="K315" s="140"/>
      <c r="L315" s="143"/>
      <c r="M315" s="143"/>
      <c r="N315" s="140"/>
    </row>
    <row r="316" spans="1:14" s="20" customFormat="1" ht="24.95" customHeight="1">
      <c r="A316" s="134"/>
      <c r="B316" s="140"/>
      <c r="C316" s="141"/>
      <c r="D316" s="142"/>
      <c r="E316" s="140"/>
      <c r="F316" s="140"/>
      <c r="G316" s="140"/>
      <c r="H316" s="140"/>
      <c r="I316" s="140"/>
      <c r="J316" s="140"/>
      <c r="K316" s="140"/>
      <c r="L316" s="143"/>
      <c r="M316" s="143"/>
      <c r="N316" s="140"/>
    </row>
    <row r="317" spans="1:14" s="20" customFormat="1" ht="24.95" customHeight="1">
      <c r="A317" s="134"/>
      <c r="B317" s="140"/>
      <c r="C317" s="141"/>
      <c r="D317" s="142"/>
      <c r="E317" s="140"/>
      <c r="F317" s="140"/>
      <c r="G317" s="140"/>
      <c r="H317" s="140"/>
      <c r="I317" s="140"/>
      <c r="J317" s="140"/>
      <c r="K317" s="140"/>
      <c r="L317" s="143"/>
      <c r="M317" s="143"/>
      <c r="N317" s="140"/>
    </row>
    <row r="318" spans="1:14" s="20" customFormat="1" ht="24.95" customHeight="1">
      <c r="A318" s="134"/>
      <c r="B318" s="140"/>
      <c r="C318" s="141"/>
      <c r="D318" s="142"/>
      <c r="E318" s="140"/>
      <c r="F318" s="140"/>
      <c r="G318" s="140"/>
      <c r="H318" s="140"/>
      <c r="I318" s="140"/>
      <c r="J318" s="140"/>
      <c r="K318" s="140"/>
      <c r="L318" s="143"/>
      <c r="M318" s="143"/>
      <c r="N318" s="140"/>
    </row>
    <row r="319" spans="1:14" s="20" customFormat="1" ht="24.95" customHeight="1">
      <c r="A319" s="134"/>
      <c r="B319" s="140"/>
      <c r="C319" s="141"/>
      <c r="D319" s="142"/>
      <c r="E319" s="140"/>
      <c r="F319" s="140"/>
      <c r="G319" s="140"/>
      <c r="H319" s="140"/>
      <c r="I319" s="140"/>
      <c r="J319" s="140"/>
      <c r="K319" s="140"/>
      <c r="L319" s="143"/>
      <c r="M319" s="143"/>
      <c r="N319" s="140"/>
    </row>
    <row r="320" spans="1:14" s="20" customFormat="1" ht="24.95" customHeight="1">
      <c r="A320" s="134"/>
      <c r="B320" s="140"/>
      <c r="C320" s="141"/>
      <c r="D320" s="142"/>
      <c r="E320" s="140"/>
      <c r="F320" s="140"/>
      <c r="G320" s="140"/>
      <c r="H320" s="140"/>
      <c r="I320" s="140"/>
      <c r="J320" s="140"/>
      <c r="K320" s="140"/>
      <c r="L320" s="143"/>
      <c r="M320" s="143"/>
      <c r="N320" s="140"/>
    </row>
    <row r="321" spans="1:14" s="20" customFormat="1" ht="24.95" customHeight="1">
      <c r="A321" s="134"/>
      <c r="B321" s="140"/>
      <c r="C321" s="141"/>
      <c r="D321" s="142"/>
      <c r="E321" s="140"/>
      <c r="F321" s="140"/>
      <c r="G321" s="140"/>
      <c r="H321" s="140"/>
      <c r="I321" s="140"/>
      <c r="J321" s="140"/>
      <c r="K321" s="140"/>
      <c r="L321" s="143"/>
      <c r="M321" s="143"/>
      <c r="N321" s="140"/>
    </row>
    <row r="322" spans="1:14" s="20" customFormat="1" ht="24.95" customHeight="1">
      <c r="A322" s="134"/>
      <c r="B322" s="140"/>
      <c r="C322" s="141"/>
      <c r="D322" s="142"/>
      <c r="E322" s="140"/>
      <c r="F322" s="140"/>
      <c r="G322" s="140"/>
      <c r="H322" s="140"/>
      <c r="I322" s="140"/>
      <c r="J322" s="140"/>
      <c r="K322" s="140"/>
      <c r="L322" s="143"/>
      <c r="M322" s="143"/>
      <c r="N322" s="140"/>
    </row>
    <row r="323" spans="1:14" s="20" customFormat="1" ht="24.95" customHeight="1">
      <c r="A323" s="134"/>
      <c r="B323" s="140"/>
      <c r="C323" s="141"/>
      <c r="D323" s="142"/>
      <c r="E323" s="140"/>
      <c r="F323" s="140"/>
      <c r="G323" s="140"/>
      <c r="H323" s="140"/>
      <c r="I323" s="140"/>
      <c r="J323" s="140"/>
      <c r="K323" s="140"/>
      <c r="L323" s="143"/>
      <c r="M323" s="143"/>
      <c r="N323" s="140"/>
    </row>
    <row r="324" spans="1:14" s="20" customFormat="1" ht="24.95" customHeight="1">
      <c r="A324" s="134"/>
      <c r="B324" s="140"/>
      <c r="C324" s="141"/>
      <c r="D324" s="142"/>
      <c r="E324" s="140"/>
      <c r="F324" s="140"/>
      <c r="G324" s="140"/>
      <c r="H324" s="140"/>
      <c r="I324" s="140"/>
      <c r="J324" s="140"/>
      <c r="K324" s="140"/>
      <c r="L324" s="143"/>
      <c r="M324" s="143"/>
      <c r="N324" s="140"/>
    </row>
    <row r="325" spans="1:14" s="20" customFormat="1" ht="24.95" customHeight="1">
      <c r="A325" s="134"/>
      <c r="B325" s="140"/>
      <c r="C325" s="141"/>
      <c r="D325" s="142"/>
      <c r="E325" s="140"/>
      <c r="F325" s="140"/>
      <c r="G325" s="140"/>
      <c r="H325" s="140"/>
      <c r="I325" s="140"/>
      <c r="J325" s="140"/>
      <c r="K325" s="140"/>
      <c r="L325" s="143"/>
      <c r="M325" s="143"/>
      <c r="N325" s="140"/>
    </row>
    <row r="326" spans="1:14" s="20" customFormat="1" ht="24.95" customHeight="1">
      <c r="A326" s="134"/>
      <c r="B326" s="140"/>
      <c r="C326" s="141"/>
      <c r="D326" s="142"/>
      <c r="E326" s="140"/>
      <c r="F326" s="140"/>
      <c r="G326" s="140"/>
      <c r="H326" s="140"/>
      <c r="I326" s="140"/>
      <c r="J326" s="140"/>
      <c r="K326" s="140"/>
      <c r="L326" s="143"/>
      <c r="M326" s="143"/>
      <c r="N326" s="140"/>
    </row>
    <row r="327" spans="1:14" s="20" customFormat="1" ht="24.95" customHeight="1">
      <c r="A327" s="134"/>
      <c r="B327" s="140"/>
      <c r="C327" s="141"/>
      <c r="D327" s="142"/>
      <c r="E327" s="140"/>
      <c r="F327" s="140"/>
      <c r="G327" s="140"/>
      <c r="H327" s="140"/>
      <c r="I327" s="140"/>
      <c r="J327" s="140"/>
      <c r="K327" s="140"/>
      <c r="L327" s="143"/>
      <c r="M327" s="143"/>
      <c r="N327" s="140"/>
    </row>
    <row r="328" spans="1:14" s="20" customFormat="1" ht="24.95" customHeight="1">
      <c r="A328" s="134"/>
      <c r="B328" s="140"/>
      <c r="C328" s="141"/>
      <c r="D328" s="142"/>
      <c r="E328" s="140"/>
      <c r="F328" s="140"/>
      <c r="G328" s="140"/>
      <c r="H328" s="140"/>
      <c r="I328" s="140"/>
      <c r="J328" s="140"/>
      <c r="K328" s="140"/>
      <c r="L328" s="143"/>
      <c r="M328" s="143"/>
      <c r="N328" s="140"/>
    </row>
    <row r="329" spans="1:14" s="20" customFormat="1" ht="24.95" customHeight="1">
      <c r="A329" s="134"/>
      <c r="B329" s="140"/>
      <c r="C329" s="141"/>
      <c r="D329" s="142"/>
      <c r="E329" s="140"/>
      <c r="F329" s="140"/>
      <c r="G329" s="140"/>
      <c r="H329" s="140"/>
      <c r="I329" s="140"/>
      <c r="J329" s="140"/>
      <c r="K329" s="140"/>
      <c r="L329" s="143"/>
      <c r="M329" s="143"/>
      <c r="N329" s="140"/>
    </row>
    <row r="330" spans="1:14" s="20" customFormat="1" ht="24.95" customHeight="1">
      <c r="A330" s="134"/>
      <c r="B330" s="140"/>
      <c r="C330" s="141"/>
      <c r="D330" s="142"/>
      <c r="E330" s="140"/>
      <c r="F330" s="140"/>
      <c r="G330" s="140"/>
      <c r="H330" s="140"/>
      <c r="I330" s="140"/>
      <c r="J330" s="140"/>
      <c r="K330" s="140"/>
      <c r="L330" s="143"/>
      <c r="M330" s="143"/>
      <c r="N330" s="140"/>
    </row>
    <row r="331" spans="1:14" s="20" customFormat="1" ht="24.95" customHeight="1">
      <c r="A331" s="134"/>
      <c r="B331" s="140"/>
      <c r="C331" s="141"/>
      <c r="D331" s="142"/>
      <c r="E331" s="140"/>
      <c r="F331" s="140"/>
      <c r="G331" s="140"/>
      <c r="H331" s="140"/>
      <c r="I331" s="140"/>
      <c r="J331" s="140"/>
      <c r="K331" s="140"/>
      <c r="L331" s="143"/>
      <c r="M331" s="143"/>
      <c r="N331" s="140"/>
    </row>
    <row r="332" spans="1:14" s="20" customFormat="1" ht="24.95" customHeight="1">
      <c r="A332" s="134"/>
      <c r="B332" s="140"/>
      <c r="C332" s="141"/>
      <c r="D332" s="142"/>
      <c r="E332" s="140"/>
      <c r="F332" s="140"/>
      <c r="G332" s="140"/>
      <c r="H332" s="140"/>
      <c r="I332" s="140"/>
      <c r="J332" s="140"/>
      <c r="K332" s="140"/>
      <c r="L332" s="143"/>
      <c r="M332" s="143"/>
      <c r="N332" s="140"/>
    </row>
    <row r="333" spans="1:14" s="20" customFormat="1" ht="24.95" customHeight="1">
      <c r="A333" s="134"/>
      <c r="B333" s="140"/>
      <c r="C333" s="141"/>
      <c r="D333" s="142"/>
      <c r="E333" s="140"/>
      <c r="F333" s="140"/>
      <c r="G333" s="140"/>
      <c r="H333" s="140"/>
      <c r="I333" s="140"/>
      <c r="J333" s="140"/>
      <c r="K333" s="140"/>
      <c r="L333" s="143"/>
      <c r="M333" s="143"/>
      <c r="N333" s="140"/>
    </row>
    <row r="334" spans="1:14" s="20" customFormat="1" ht="24.95" customHeight="1">
      <c r="A334" s="134"/>
      <c r="B334" s="140"/>
      <c r="C334" s="141"/>
      <c r="D334" s="142"/>
      <c r="E334" s="140"/>
      <c r="F334" s="140"/>
      <c r="G334" s="140"/>
      <c r="H334" s="140"/>
      <c r="I334" s="140"/>
      <c r="J334" s="140"/>
      <c r="K334" s="140"/>
      <c r="L334" s="143"/>
      <c r="M334" s="143"/>
      <c r="N334" s="140"/>
    </row>
    <row r="335" spans="1:14" s="20" customFormat="1" ht="24.95" customHeight="1">
      <c r="A335" s="134"/>
      <c r="B335" s="140"/>
      <c r="C335" s="141"/>
      <c r="D335" s="142"/>
      <c r="E335" s="140"/>
      <c r="F335" s="140"/>
      <c r="G335" s="140"/>
      <c r="H335" s="140"/>
      <c r="I335" s="140"/>
      <c r="J335" s="140"/>
      <c r="K335" s="140"/>
      <c r="L335" s="143"/>
      <c r="M335" s="143"/>
      <c r="N335" s="140"/>
    </row>
    <row r="336" spans="1:14" s="20" customFormat="1" ht="24.95" customHeight="1">
      <c r="A336" s="134"/>
      <c r="B336" s="140"/>
      <c r="C336" s="141"/>
      <c r="D336" s="142"/>
      <c r="E336" s="140"/>
      <c r="F336" s="140"/>
      <c r="G336" s="140"/>
      <c r="H336" s="140"/>
      <c r="I336" s="140"/>
      <c r="J336" s="140"/>
      <c r="K336" s="140"/>
      <c r="L336" s="143"/>
      <c r="M336" s="143"/>
      <c r="N336" s="140"/>
    </row>
    <row r="337" spans="1:14" s="20" customFormat="1" ht="24.95" customHeight="1">
      <c r="A337" s="134"/>
      <c r="B337" s="140"/>
      <c r="C337" s="141"/>
      <c r="D337" s="142"/>
      <c r="E337" s="140"/>
      <c r="F337" s="140"/>
      <c r="G337" s="140"/>
      <c r="H337" s="140"/>
      <c r="I337" s="140"/>
      <c r="J337" s="140"/>
      <c r="K337" s="140"/>
      <c r="L337" s="143"/>
      <c r="M337" s="143"/>
      <c r="N337" s="140"/>
    </row>
    <row r="338" spans="1:14" s="20" customFormat="1" ht="24.95" customHeight="1">
      <c r="A338" s="134"/>
      <c r="B338" s="140"/>
      <c r="C338" s="141"/>
      <c r="D338" s="142"/>
      <c r="E338" s="140"/>
      <c r="F338" s="140"/>
      <c r="G338" s="140"/>
      <c r="H338" s="140"/>
      <c r="I338" s="140"/>
      <c r="J338" s="140"/>
      <c r="K338" s="140"/>
      <c r="L338" s="143"/>
      <c r="M338" s="143"/>
      <c r="N338" s="140"/>
    </row>
    <row r="339" spans="1:14" s="20" customFormat="1" ht="24.95" customHeight="1">
      <c r="A339" s="134"/>
      <c r="B339" s="140"/>
      <c r="C339" s="141"/>
      <c r="D339" s="142"/>
      <c r="E339" s="140"/>
      <c r="F339" s="140"/>
      <c r="G339" s="140"/>
      <c r="H339" s="140"/>
      <c r="I339" s="140"/>
      <c r="J339" s="140"/>
      <c r="K339" s="140"/>
      <c r="L339" s="143"/>
      <c r="M339" s="143"/>
      <c r="N339" s="140"/>
    </row>
    <row r="340" spans="1:14" s="20" customFormat="1" ht="24.95" customHeight="1">
      <c r="A340" s="134"/>
      <c r="B340" s="140"/>
      <c r="C340" s="141"/>
      <c r="D340" s="142"/>
      <c r="E340" s="140"/>
      <c r="F340" s="140"/>
      <c r="G340" s="140"/>
      <c r="H340" s="140"/>
      <c r="I340" s="140"/>
      <c r="J340" s="140"/>
      <c r="K340" s="140"/>
      <c r="L340" s="143"/>
      <c r="M340" s="143"/>
      <c r="N340" s="140"/>
    </row>
    <row r="341" spans="1:14" s="20" customFormat="1" ht="24.95" customHeight="1">
      <c r="A341" s="134"/>
      <c r="B341" s="140"/>
      <c r="C341" s="141"/>
      <c r="D341" s="142"/>
      <c r="E341" s="140"/>
      <c r="F341" s="140"/>
      <c r="G341" s="140"/>
      <c r="H341" s="140"/>
      <c r="I341" s="140"/>
      <c r="J341" s="140"/>
      <c r="K341" s="140"/>
      <c r="L341" s="143"/>
      <c r="M341" s="143"/>
      <c r="N341" s="140"/>
    </row>
    <row r="342" spans="1:14" s="20" customFormat="1" ht="24.95" customHeight="1">
      <c r="A342" s="134"/>
      <c r="B342" s="140"/>
      <c r="C342" s="141"/>
      <c r="D342" s="142"/>
      <c r="E342" s="140"/>
      <c r="F342" s="140"/>
      <c r="G342" s="140"/>
      <c r="H342" s="140"/>
      <c r="I342" s="140"/>
      <c r="J342" s="140"/>
      <c r="K342" s="140"/>
      <c r="L342" s="143"/>
      <c r="M342" s="143"/>
      <c r="N342" s="140"/>
    </row>
    <row r="343" spans="1:14" s="20" customFormat="1" ht="24.95" customHeight="1">
      <c r="A343" s="134"/>
      <c r="B343" s="140"/>
      <c r="C343" s="141"/>
      <c r="D343" s="142"/>
      <c r="E343" s="140"/>
      <c r="F343" s="140"/>
      <c r="G343" s="140"/>
      <c r="H343" s="140"/>
      <c r="I343" s="140"/>
      <c r="J343" s="140"/>
      <c r="K343" s="140"/>
      <c r="L343" s="143"/>
      <c r="M343" s="143"/>
      <c r="N343" s="140"/>
    </row>
    <row r="344" spans="1:14" s="20" customFormat="1" ht="24.95" customHeight="1">
      <c r="A344" s="134"/>
      <c r="B344" s="140"/>
      <c r="C344" s="141"/>
      <c r="D344" s="142"/>
      <c r="E344" s="140"/>
      <c r="F344" s="140"/>
      <c r="G344" s="140"/>
      <c r="H344" s="140"/>
      <c r="I344" s="140"/>
      <c r="J344" s="140"/>
      <c r="K344" s="140"/>
      <c r="L344" s="143"/>
      <c r="M344" s="143"/>
      <c r="N344" s="140"/>
    </row>
    <row r="345" spans="1:14" s="20" customFormat="1" ht="24.95" customHeight="1">
      <c r="A345" s="134"/>
      <c r="B345" s="140"/>
      <c r="C345" s="141"/>
      <c r="D345" s="142"/>
      <c r="E345" s="140"/>
      <c r="F345" s="140"/>
      <c r="G345" s="140"/>
      <c r="H345" s="140"/>
      <c r="I345" s="140"/>
      <c r="J345" s="140"/>
      <c r="K345" s="140"/>
      <c r="L345" s="143"/>
      <c r="M345" s="143"/>
      <c r="N345" s="140"/>
    </row>
    <row r="346" spans="1:14" s="20" customFormat="1" ht="24.95" customHeight="1">
      <c r="A346" s="134"/>
      <c r="B346" s="140"/>
      <c r="C346" s="141"/>
      <c r="D346" s="142"/>
      <c r="E346" s="140"/>
      <c r="F346" s="140"/>
      <c r="G346" s="140"/>
      <c r="H346" s="140"/>
      <c r="I346" s="140"/>
      <c r="J346" s="140"/>
      <c r="K346" s="140"/>
      <c r="L346" s="143"/>
      <c r="M346" s="143"/>
      <c r="N346" s="140"/>
    </row>
    <row r="347" spans="1:14" s="20" customFormat="1" ht="24.95" customHeight="1">
      <c r="A347" s="134"/>
      <c r="B347" s="140"/>
      <c r="C347" s="141"/>
      <c r="D347" s="142"/>
      <c r="E347" s="140"/>
      <c r="F347" s="140"/>
      <c r="G347" s="140"/>
      <c r="H347" s="140"/>
      <c r="I347" s="140"/>
      <c r="J347" s="140"/>
      <c r="K347" s="140"/>
      <c r="L347" s="143"/>
      <c r="M347" s="143"/>
      <c r="N347" s="140"/>
    </row>
    <row r="348" spans="1:14" s="20" customFormat="1" ht="24.95" customHeight="1">
      <c r="A348" s="134"/>
      <c r="B348" s="140"/>
      <c r="C348" s="141"/>
      <c r="D348" s="142"/>
      <c r="E348" s="140"/>
      <c r="F348" s="140"/>
      <c r="G348" s="140"/>
      <c r="H348" s="140"/>
      <c r="I348" s="140"/>
      <c r="J348" s="140"/>
      <c r="K348" s="140"/>
      <c r="L348" s="143"/>
      <c r="M348" s="143"/>
      <c r="N348" s="140"/>
    </row>
    <row r="349" spans="1:14" s="20" customFormat="1" ht="24.95" customHeight="1">
      <c r="A349" s="134"/>
      <c r="B349" s="140"/>
      <c r="C349" s="141"/>
      <c r="D349" s="142"/>
      <c r="E349" s="140"/>
      <c r="F349" s="140"/>
      <c r="G349" s="140"/>
      <c r="H349" s="140"/>
      <c r="I349" s="140"/>
      <c r="J349" s="140"/>
      <c r="K349" s="140"/>
      <c r="L349" s="143"/>
      <c r="M349" s="143"/>
      <c r="N349" s="140"/>
    </row>
    <row r="350" spans="1:14" s="20" customFormat="1" ht="24.95" customHeight="1">
      <c r="A350" s="134"/>
      <c r="B350" s="140"/>
      <c r="C350" s="141"/>
      <c r="D350" s="142"/>
      <c r="E350" s="140"/>
      <c r="F350" s="140"/>
      <c r="G350" s="140"/>
      <c r="H350" s="140"/>
      <c r="I350" s="140"/>
      <c r="J350" s="140"/>
      <c r="K350" s="140"/>
      <c r="L350" s="143"/>
      <c r="M350" s="143"/>
      <c r="N350" s="140"/>
    </row>
    <row r="351" spans="1:14" s="20" customFormat="1" ht="24.95" customHeight="1">
      <c r="A351" s="134"/>
      <c r="B351" s="140"/>
      <c r="C351" s="141"/>
      <c r="D351" s="142"/>
      <c r="E351" s="140"/>
      <c r="F351" s="140"/>
      <c r="G351" s="140"/>
      <c r="H351" s="140"/>
      <c r="I351" s="140"/>
      <c r="J351" s="140"/>
      <c r="K351" s="140"/>
      <c r="L351" s="143"/>
      <c r="M351" s="143"/>
      <c r="N351" s="140"/>
    </row>
    <row r="352" spans="1:14" s="20" customFormat="1" ht="24.95" customHeight="1">
      <c r="A352" s="134"/>
      <c r="B352" s="140"/>
      <c r="C352" s="141"/>
      <c r="D352" s="142"/>
      <c r="E352" s="140"/>
      <c r="F352" s="140"/>
      <c r="G352" s="140"/>
      <c r="H352" s="140"/>
      <c r="I352" s="140"/>
      <c r="J352" s="140"/>
      <c r="K352" s="140"/>
      <c r="L352" s="143"/>
      <c r="M352" s="143"/>
      <c r="N352" s="140"/>
    </row>
    <row r="353" spans="1:14" s="20" customFormat="1" ht="24.95" customHeight="1">
      <c r="A353" s="134"/>
      <c r="B353" s="140"/>
      <c r="C353" s="141"/>
      <c r="D353" s="142"/>
      <c r="E353" s="140"/>
      <c r="F353" s="140"/>
      <c r="G353" s="140"/>
      <c r="H353" s="140"/>
      <c r="I353" s="140"/>
      <c r="J353" s="140"/>
      <c r="K353" s="140"/>
      <c r="L353" s="143"/>
      <c r="M353" s="143"/>
      <c r="N353" s="140"/>
    </row>
    <row r="354" spans="1:14" s="20" customFormat="1" ht="24.95" customHeight="1">
      <c r="A354" s="134"/>
      <c r="B354" s="140"/>
      <c r="C354" s="141"/>
      <c r="D354" s="142"/>
      <c r="E354" s="140"/>
      <c r="F354" s="140"/>
      <c r="G354" s="140"/>
      <c r="H354" s="140"/>
      <c r="I354" s="140"/>
      <c r="J354" s="140"/>
      <c r="K354" s="140"/>
      <c r="L354" s="143"/>
      <c r="M354" s="143"/>
      <c r="N354" s="140"/>
    </row>
    <row r="355" spans="1:14" s="20" customFormat="1" ht="24.95" customHeight="1">
      <c r="A355" s="134"/>
      <c r="B355" s="140"/>
      <c r="C355" s="141"/>
      <c r="D355" s="142"/>
      <c r="E355" s="140"/>
      <c r="F355" s="140"/>
      <c r="G355" s="140"/>
      <c r="H355" s="140"/>
      <c r="I355" s="140"/>
      <c r="J355" s="140"/>
      <c r="K355" s="140"/>
      <c r="L355" s="143"/>
      <c r="M355" s="143"/>
      <c r="N355" s="140"/>
    </row>
    <row r="356" spans="1:14" s="20" customFormat="1" ht="24.95" customHeight="1">
      <c r="A356" s="134"/>
      <c r="B356" s="140"/>
      <c r="C356" s="141"/>
      <c r="D356" s="142"/>
      <c r="E356" s="140"/>
      <c r="F356" s="140"/>
      <c r="G356" s="140"/>
      <c r="H356" s="140"/>
      <c r="I356" s="140"/>
      <c r="J356" s="140"/>
      <c r="K356" s="140"/>
      <c r="L356" s="143"/>
      <c r="M356" s="143"/>
      <c r="N356" s="140"/>
    </row>
    <row r="357" spans="1:14" s="20" customFormat="1" ht="24.95" customHeight="1">
      <c r="A357" s="134"/>
      <c r="B357" s="140"/>
      <c r="C357" s="141"/>
      <c r="D357" s="142"/>
      <c r="E357" s="140"/>
      <c r="F357" s="140"/>
      <c r="G357" s="140"/>
      <c r="H357" s="140"/>
      <c r="I357" s="140"/>
      <c r="J357" s="140"/>
      <c r="K357" s="140"/>
      <c r="L357" s="143"/>
      <c r="M357" s="143"/>
      <c r="N357" s="140"/>
    </row>
    <row r="358" spans="1:14" s="20" customFormat="1" ht="24.95" customHeight="1">
      <c r="A358" s="134"/>
      <c r="B358" s="140"/>
      <c r="C358" s="141"/>
      <c r="D358" s="142"/>
      <c r="E358" s="140"/>
      <c r="F358" s="140"/>
      <c r="G358" s="140"/>
      <c r="H358" s="140"/>
      <c r="I358" s="140"/>
      <c r="J358" s="140"/>
      <c r="K358" s="140"/>
      <c r="L358" s="143"/>
      <c r="M358" s="143"/>
      <c r="N358" s="140"/>
    </row>
    <row r="359" spans="1:14" s="20" customFormat="1" ht="24.95" customHeight="1">
      <c r="A359" s="134"/>
      <c r="B359" s="140"/>
      <c r="C359" s="141"/>
      <c r="D359" s="142"/>
      <c r="E359" s="140"/>
      <c r="F359" s="140"/>
      <c r="G359" s="140"/>
      <c r="H359" s="140"/>
      <c r="I359" s="140"/>
      <c r="J359" s="140"/>
      <c r="K359" s="140"/>
      <c r="L359" s="143"/>
      <c r="M359" s="143"/>
      <c r="N359" s="140"/>
    </row>
    <row r="360" spans="1:14" s="20" customFormat="1" ht="24.95" customHeight="1">
      <c r="A360" s="134"/>
      <c r="B360" s="140"/>
      <c r="C360" s="141"/>
      <c r="D360" s="142"/>
      <c r="E360" s="140"/>
      <c r="F360" s="140"/>
      <c r="G360" s="140"/>
      <c r="H360" s="140"/>
      <c r="I360" s="140"/>
      <c r="J360" s="140"/>
      <c r="K360" s="140"/>
      <c r="L360" s="143"/>
      <c r="M360" s="143"/>
      <c r="N360" s="140"/>
    </row>
    <row r="361" spans="1:14" s="20" customFormat="1" ht="24.95" customHeight="1">
      <c r="A361" s="134"/>
      <c r="B361" s="140"/>
      <c r="C361" s="141"/>
      <c r="D361" s="142"/>
      <c r="E361" s="140"/>
      <c r="F361" s="140"/>
      <c r="G361" s="140"/>
      <c r="H361" s="140"/>
      <c r="I361" s="140"/>
      <c r="J361" s="140"/>
      <c r="K361" s="140"/>
      <c r="L361" s="143"/>
      <c r="M361" s="143"/>
      <c r="N361" s="140"/>
    </row>
    <row r="362" spans="1:14" s="20" customFormat="1" ht="24.95" customHeight="1">
      <c r="A362" s="134"/>
      <c r="B362" s="140"/>
      <c r="C362" s="141"/>
      <c r="D362" s="142"/>
      <c r="E362" s="140"/>
      <c r="F362" s="140"/>
      <c r="G362" s="140"/>
      <c r="H362" s="140"/>
      <c r="I362" s="140"/>
      <c r="J362" s="140"/>
      <c r="K362" s="140"/>
      <c r="L362" s="143"/>
      <c r="M362" s="143"/>
      <c r="N362" s="140"/>
    </row>
    <row r="363" spans="1:14" s="20" customFormat="1" ht="24.95" customHeight="1">
      <c r="A363" s="134"/>
      <c r="B363" s="140"/>
      <c r="C363" s="141"/>
      <c r="D363" s="142"/>
      <c r="E363" s="140"/>
      <c r="F363" s="140"/>
      <c r="G363" s="140"/>
      <c r="H363" s="140"/>
      <c r="I363" s="140"/>
      <c r="J363" s="140"/>
      <c r="K363" s="140"/>
      <c r="L363" s="143"/>
      <c r="M363" s="143"/>
      <c r="N363" s="140"/>
    </row>
    <row r="364" spans="1:14" s="20" customFormat="1" ht="24.95" customHeight="1">
      <c r="A364" s="134"/>
      <c r="B364" s="140"/>
      <c r="C364" s="141"/>
      <c r="D364" s="142"/>
      <c r="E364" s="140"/>
      <c r="F364" s="140"/>
      <c r="G364" s="140"/>
      <c r="H364" s="140"/>
      <c r="I364" s="140"/>
      <c r="J364" s="140"/>
      <c r="K364" s="140"/>
      <c r="L364" s="143"/>
      <c r="M364" s="143"/>
      <c r="N364" s="140"/>
    </row>
    <row r="365" spans="1:14" s="20" customFormat="1" ht="24.95" customHeight="1">
      <c r="A365" s="134"/>
      <c r="B365" s="140"/>
      <c r="C365" s="141"/>
      <c r="D365" s="142"/>
      <c r="E365" s="140"/>
      <c r="F365" s="140"/>
      <c r="G365" s="140"/>
      <c r="H365" s="140"/>
      <c r="I365" s="140"/>
      <c r="J365" s="140"/>
      <c r="K365" s="140"/>
      <c r="L365" s="143"/>
      <c r="M365" s="143"/>
      <c r="N365" s="140"/>
    </row>
    <row r="366" spans="1:14" s="20" customFormat="1" ht="24.95" customHeight="1">
      <c r="A366" s="134"/>
      <c r="B366" s="140"/>
      <c r="C366" s="141"/>
      <c r="D366" s="142"/>
      <c r="E366" s="140"/>
      <c r="F366" s="140"/>
      <c r="G366" s="140"/>
      <c r="H366" s="140"/>
      <c r="I366" s="140"/>
      <c r="J366" s="140"/>
      <c r="K366" s="140"/>
      <c r="L366" s="143"/>
      <c r="M366" s="143"/>
      <c r="N366" s="140"/>
    </row>
    <row r="367" spans="1:14" s="20" customFormat="1" ht="24.95" customHeight="1">
      <c r="A367" s="134"/>
      <c r="B367" s="140"/>
      <c r="C367" s="141"/>
      <c r="D367" s="142"/>
      <c r="E367" s="140"/>
      <c r="F367" s="140"/>
      <c r="G367" s="140"/>
      <c r="H367" s="140"/>
      <c r="I367" s="140"/>
      <c r="J367" s="140"/>
      <c r="K367" s="140"/>
      <c r="L367" s="143"/>
      <c r="M367" s="143"/>
      <c r="N367" s="140"/>
    </row>
    <row r="368" spans="1:14" s="20" customFormat="1" ht="24.95" customHeight="1">
      <c r="A368" s="134"/>
      <c r="B368" s="140"/>
      <c r="C368" s="141"/>
      <c r="D368" s="142"/>
      <c r="E368" s="140"/>
      <c r="F368" s="140"/>
      <c r="G368" s="140"/>
      <c r="H368" s="140"/>
      <c r="I368" s="140"/>
      <c r="J368" s="140"/>
      <c r="K368" s="140"/>
      <c r="L368" s="143"/>
      <c r="M368" s="143"/>
      <c r="N368" s="140"/>
    </row>
    <row r="369" spans="1:14" s="20" customFormat="1" ht="24.95" customHeight="1">
      <c r="A369" s="134"/>
      <c r="B369" s="140"/>
      <c r="C369" s="141"/>
      <c r="D369" s="142"/>
      <c r="E369" s="140"/>
      <c r="F369" s="140"/>
      <c r="G369" s="140"/>
      <c r="H369" s="140"/>
      <c r="I369" s="140"/>
      <c r="J369" s="140"/>
      <c r="K369" s="140"/>
      <c r="L369" s="143"/>
      <c r="M369" s="143"/>
      <c r="N369" s="140"/>
    </row>
    <row r="370" spans="1:14" s="20" customFormat="1" ht="24.95" customHeight="1">
      <c r="A370" s="134"/>
      <c r="B370" s="140"/>
      <c r="C370" s="141"/>
      <c r="D370" s="142"/>
      <c r="E370" s="140"/>
      <c r="F370" s="140"/>
      <c r="G370" s="140"/>
      <c r="H370" s="140"/>
      <c r="I370" s="140"/>
      <c r="J370" s="140"/>
      <c r="K370" s="140"/>
      <c r="L370" s="143"/>
      <c r="M370" s="143"/>
      <c r="N370" s="140"/>
    </row>
    <row r="371" spans="1:14" s="20" customFormat="1" ht="24.95" customHeight="1">
      <c r="A371" s="134"/>
      <c r="B371" s="140"/>
      <c r="C371" s="141"/>
      <c r="D371" s="142"/>
      <c r="E371" s="140"/>
      <c r="F371" s="140"/>
      <c r="G371" s="140"/>
      <c r="H371" s="140"/>
      <c r="I371" s="140"/>
      <c r="J371" s="140"/>
      <c r="K371" s="140"/>
      <c r="L371" s="143"/>
      <c r="M371" s="143"/>
      <c r="N371" s="140"/>
    </row>
    <row r="372" spans="1:14" s="20" customFormat="1" ht="24.95" customHeight="1">
      <c r="A372" s="134"/>
      <c r="B372" s="140"/>
      <c r="C372" s="141"/>
      <c r="D372" s="142"/>
      <c r="E372" s="140"/>
      <c r="F372" s="140"/>
      <c r="G372" s="140"/>
      <c r="H372" s="140"/>
      <c r="I372" s="140"/>
      <c r="J372" s="140"/>
      <c r="K372" s="140"/>
      <c r="L372" s="143"/>
      <c r="M372" s="143"/>
      <c r="N372" s="140"/>
    </row>
    <row r="373" spans="1:14" s="20" customFormat="1" ht="24.95" customHeight="1">
      <c r="A373" s="134"/>
      <c r="B373" s="140"/>
      <c r="C373" s="141"/>
      <c r="D373" s="142"/>
      <c r="E373" s="140"/>
      <c r="F373" s="140"/>
      <c r="G373" s="140"/>
      <c r="H373" s="140"/>
      <c r="I373" s="140"/>
      <c r="J373" s="140"/>
      <c r="K373" s="140"/>
      <c r="L373" s="143"/>
      <c r="M373" s="143"/>
      <c r="N373" s="140"/>
    </row>
    <row r="374" spans="1:14" s="20" customFormat="1" ht="24.95" customHeight="1">
      <c r="A374" s="134"/>
      <c r="B374" s="140"/>
      <c r="C374" s="141"/>
      <c r="D374" s="142"/>
      <c r="E374" s="140"/>
      <c r="F374" s="140"/>
      <c r="G374" s="140"/>
      <c r="H374" s="140"/>
      <c r="I374" s="140"/>
      <c r="J374" s="140"/>
      <c r="K374" s="140"/>
      <c r="L374" s="143"/>
      <c r="M374" s="143"/>
      <c r="N374" s="140"/>
    </row>
    <row r="375" spans="1:14" s="20" customFormat="1" ht="24.95" customHeight="1">
      <c r="A375" s="134"/>
      <c r="B375" s="140"/>
      <c r="C375" s="141"/>
      <c r="D375" s="142"/>
      <c r="E375" s="140"/>
      <c r="F375" s="140"/>
      <c r="G375" s="140"/>
      <c r="H375" s="140"/>
      <c r="I375" s="140"/>
      <c r="J375" s="140"/>
      <c r="K375" s="140"/>
      <c r="L375" s="143"/>
      <c r="M375" s="143"/>
      <c r="N375" s="140"/>
    </row>
    <row r="376" spans="1:14" s="20" customFormat="1" ht="24.95" customHeight="1">
      <c r="A376" s="134"/>
      <c r="B376" s="140"/>
      <c r="C376" s="141"/>
      <c r="D376" s="142"/>
      <c r="E376" s="140"/>
      <c r="F376" s="140"/>
      <c r="G376" s="140"/>
      <c r="H376" s="140"/>
      <c r="I376" s="140"/>
      <c r="J376" s="140"/>
      <c r="K376" s="140"/>
      <c r="L376" s="143"/>
      <c r="M376" s="143"/>
      <c r="N376" s="140"/>
    </row>
    <row r="377" spans="1:14" s="20" customFormat="1" ht="24.95" customHeight="1">
      <c r="A377" s="134"/>
      <c r="B377" s="140"/>
      <c r="C377" s="141"/>
      <c r="D377" s="142"/>
      <c r="E377" s="140"/>
      <c r="F377" s="140"/>
      <c r="G377" s="140"/>
      <c r="H377" s="140"/>
      <c r="I377" s="140"/>
      <c r="J377" s="140"/>
      <c r="K377" s="140"/>
      <c r="L377" s="143"/>
      <c r="M377" s="143"/>
      <c r="N377" s="140"/>
    </row>
    <row r="378" spans="1:14" s="20" customFormat="1" ht="24.95" customHeight="1">
      <c r="A378" s="134"/>
      <c r="B378" s="140"/>
      <c r="C378" s="141"/>
      <c r="D378" s="142"/>
      <c r="E378" s="140"/>
      <c r="F378" s="140"/>
      <c r="G378" s="140"/>
      <c r="H378" s="140"/>
      <c r="I378" s="140"/>
      <c r="J378" s="140"/>
      <c r="K378" s="140"/>
      <c r="L378" s="143"/>
      <c r="M378" s="143"/>
      <c r="N378" s="140"/>
    </row>
    <row r="379" spans="1:14" s="20" customFormat="1" ht="24.95" customHeight="1">
      <c r="A379" s="134"/>
      <c r="B379" s="140"/>
      <c r="C379" s="141"/>
      <c r="D379" s="142"/>
      <c r="E379" s="140"/>
      <c r="F379" s="140"/>
      <c r="G379" s="140"/>
      <c r="H379" s="140"/>
      <c r="I379" s="140"/>
      <c r="J379" s="140"/>
      <c r="K379" s="140"/>
      <c r="L379" s="143"/>
      <c r="M379" s="143"/>
      <c r="N379" s="140"/>
    </row>
    <row r="380" spans="1:14" s="20" customFormat="1" ht="24.95" customHeight="1">
      <c r="A380" s="134"/>
      <c r="B380" s="140"/>
      <c r="C380" s="141"/>
      <c r="D380" s="142"/>
      <c r="E380" s="140"/>
      <c r="F380" s="140"/>
      <c r="G380" s="140"/>
      <c r="H380" s="140"/>
      <c r="I380" s="140"/>
      <c r="J380" s="140"/>
      <c r="K380" s="140"/>
      <c r="L380" s="143"/>
      <c r="M380" s="143"/>
      <c r="N380" s="140"/>
    </row>
    <row r="381" spans="1:14" s="20" customFormat="1" ht="24.95" customHeight="1">
      <c r="A381" s="134"/>
      <c r="B381" s="140"/>
      <c r="C381" s="141"/>
      <c r="D381" s="142"/>
      <c r="E381" s="140"/>
      <c r="F381" s="140"/>
      <c r="G381" s="140"/>
      <c r="H381" s="140"/>
      <c r="I381" s="140"/>
      <c r="J381" s="140"/>
      <c r="K381" s="140"/>
      <c r="L381" s="143"/>
      <c r="M381" s="143"/>
      <c r="N381" s="140"/>
    </row>
    <row r="382" spans="1:14" s="20" customFormat="1" ht="24.95" customHeight="1">
      <c r="A382" s="134"/>
      <c r="B382" s="140"/>
      <c r="C382" s="141"/>
      <c r="D382" s="142"/>
      <c r="E382" s="140"/>
      <c r="F382" s="140"/>
      <c r="G382" s="140"/>
      <c r="H382" s="140"/>
      <c r="I382" s="140"/>
      <c r="J382" s="140"/>
      <c r="K382" s="140"/>
      <c r="L382" s="143"/>
      <c r="M382" s="143"/>
      <c r="N382" s="140"/>
    </row>
    <row r="383" spans="1:14" s="20" customFormat="1" ht="24.95" customHeight="1">
      <c r="A383" s="134"/>
      <c r="B383" s="140"/>
      <c r="C383" s="141"/>
      <c r="D383" s="142"/>
      <c r="E383" s="140"/>
      <c r="F383" s="140"/>
      <c r="G383" s="140"/>
      <c r="H383" s="140"/>
      <c r="I383" s="140"/>
      <c r="J383" s="140"/>
      <c r="K383" s="140"/>
      <c r="L383" s="143"/>
      <c r="M383" s="143"/>
      <c r="N383" s="140"/>
    </row>
    <row r="384" spans="1:14" s="20" customFormat="1" ht="24.95" customHeight="1">
      <c r="A384" s="134"/>
      <c r="B384" s="140"/>
      <c r="C384" s="141"/>
      <c r="D384" s="142"/>
      <c r="E384" s="140"/>
      <c r="F384" s="140"/>
      <c r="G384" s="140"/>
      <c r="H384" s="140"/>
      <c r="I384" s="140"/>
      <c r="J384" s="140"/>
      <c r="K384" s="140"/>
      <c r="L384" s="143"/>
      <c r="M384" s="143"/>
      <c r="N384" s="140"/>
    </row>
    <row r="385" spans="1:14" s="20" customFormat="1" ht="24.95" customHeight="1">
      <c r="A385" s="134"/>
      <c r="B385" s="140"/>
      <c r="C385" s="141"/>
      <c r="D385" s="142"/>
      <c r="E385" s="140"/>
      <c r="F385" s="140"/>
      <c r="G385" s="140"/>
      <c r="H385" s="140"/>
      <c r="I385" s="140"/>
      <c r="J385" s="140"/>
      <c r="K385" s="140"/>
      <c r="L385" s="143"/>
      <c r="M385" s="143"/>
      <c r="N385" s="140"/>
    </row>
    <row r="386" spans="1:14" s="20" customFormat="1" ht="24.95" customHeight="1">
      <c r="A386" s="134"/>
      <c r="B386" s="140"/>
      <c r="C386" s="141"/>
      <c r="D386" s="142"/>
      <c r="E386" s="140"/>
      <c r="F386" s="140"/>
      <c r="G386" s="140"/>
      <c r="H386" s="140"/>
      <c r="I386" s="140"/>
      <c r="J386" s="140"/>
      <c r="K386" s="140"/>
      <c r="L386" s="143"/>
      <c r="M386" s="143"/>
      <c r="N386" s="140"/>
    </row>
    <row r="387" spans="1:14" s="20" customFormat="1" ht="24.95" customHeight="1">
      <c r="A387" s="134"/>
      <c r="B387" s="140"/>
      <c r="C387" s="141"/>
      <c r="D387" s="142"/>
      <c r="E387" s="140"/>
      <c r="F387" s="140"/>
      <c r="G387" s="140"/>
      <c r="H387" s="140"/>
      <c r="I387" s="140"/>
      <c r="J387" s="140"/>
      <c r="K387" s="140"/>
      <c r="L387" s="143"/>
      <c r="M387" s="143"/>
      <c r="N387" s="140"/>
    </row>
    <row r="388" spans="1:14" s="20" customFormat="1" ht="24.95" customHeight="1">
      <c r="A388" s="134"/>
      <c r="B388" s="140"/>
      <c r="C388" s="141"/>
      <c r="D388" s="142"/>
      <c r="E388" s="140"/>
      <c r="F388" s="140"/>
      <c r="G388" s="140"/>
      <c r="H388" s="140"/>
      <c r="I388" s="140"/>
      <c r="J388" s="140"/>
      <c r="K388" s="140"/>
      <c r="L388" s="143"/>
      <c r="M388" s="143"/>
      <c r="N388" s="140"/>
    </row>
    <row r="389" spans="1:14" s="20" customFormat="1" ht="24.95" customHeight="1">
      <c r="A389" s="134"/>
      <c r="B389" s="140"/>
      <c r="C389" s="141"/>
      <c r="D389" s="142"/>
      <c r="E389" s="140"/>
      <c r="F389" s="140"/>
      <c r="G389" s="140"/>
      <c r="H389" s="140"/>
      <c r="I389" s="140"/>
      <c r="J389" s="140"/>
      <c r="K389" s="140"/>
      <c r="L389" s="143"/>
      <c r="M389" s="143"/>
      <c r="N389" s="140"/>
    </row>
    <row r="390" spans="1:14" s="20" customFormat="1" ht="24.95" customHeight="1">
      <c r="A390" s="134"/>
      <c r="B390" s="140"/>
      <c r="C390" s="141"/>
      <c r="D390" s="142"/>
      <c r="E390" s="140"/>
      <c r="F390" s="140"/>
      <c r="G390" s="140"/>
      <c r="H390" s="140"/>
      <c r="I390" s="140"/>
      <c r="J390" s="140"/>
      <c r="K390" s="140"/>
      <c r="L390" s="143"/>
      <c r="M390" s="143"/>
      <c r="N390" s="140"/>
    </row>
    <row r="391" spans="1:14" s="20" customFormat="1" ht="24.95" customHeight="1">
      <c r="A391" s="134"/>
      <c r="B391" s="140"/>
      <c r="C391" s="141"/>
      <c r="D391" s="142"/>
      <c r="E391" s="140"/>
      <c r="F391" s="140"/>
      <c r="G391" s="140"/>
      <c r="H391" s="140"/>
      <c r="I391" s="140"/>
      <c r="J391" s="140"/>
      <c r="K391" s="140"/>
      <c r="L391" s="143"/>
      <c r="M391" s="143"/>
      <c r="N391" s="140"/>
    </row>
    <row r="392" spans="1:14" s="20" customFormat="1" ht="24.95" customHeight="1">
      <c r="A392" s="134"/>
      <c r="B392" s="140"/>
      <c r="C392" s="141"/>
      <c r="D392" s="142"/>
      <c r="E392" s="140"/>
      <c r="F392" s="140"/>
      <c r="G392" s="140"/>
      <c r="H392" s="140"/>
      <c r="I392" s="140"/>
      <c r="J392" s="140"/>
      <c r="K392" s="140"/>
      <c r="L392" s="143"/>
      <c r="M392" s="143"/>
      <c r="N392" s="140"/>
    </row>
    <row r="393" spans="1:14" s="20" customFormat="1" ht="24.95" customHeight="1">
      <c r="A393" s="134"/>
      <c r="B393" s="140"/>
      <c r="C393" s="141"/>
      <c r="D393" s="142"/>
      <c r="E393" s="140"/>
      <c r="F393" s="140"/>
      <c r="G393" s="140"/>
      <c r="H393" s="140"/>
      <c r="I393" s="140"/>
      <c r="J393" s="140"/>
      <c r="K393" s="140"/>
      <c r="L393" s="143"/>
      <c r="M393" s="143"/>
      <c r="N393" s="140"/>
    </row>
    <row r="394" spans="1:14" s="20" customFormat="1" ht="24.95" customHeight="1">
      <c r="A394" s="134"/>
      <c r="B394" s="140"/>
      <c r="C394" s="141"/>
      <c r="D394" s="142"/>
      <c r="E394" s="140"/>
      <c r="F394" s="140"/>
      <c r="G394" s="140"/>
      <c r="H394" s="140"/>
      <c r="I394" s="140"/>
      <c r="J394" s="140"/>
      <c r="K394" s="140"/>
      <c r="L394" s="143"/>
      <c r="M394" s="143"/>
      <c r="N394" s="140"/>
    </row>
    <row r="395" spans="1:14" s="20" customFormat="1" ht="24.95" customHeight="1">
      <c r="A395" s="134"/>
      <c r="B395" s="140"/>
      <c r="C395" s="141"/>
      <c r="D395" s="142"/>
      <c r="E395" s="140"/>
      <c r="F395" s="140"/>
      <c r="G395" s="140"/>
      <c r="H395" s="140"/>
      <c r="I395" s="140"/>
      <c r="J395" s="140"/>
      <c r="K395" s="140"/>
      <c r="L395" s="143"/>
      <c r="M395" s="143"/>
      <c r="N395" s="140"/>
    </row>
    <row r="396" spans="1:14" s="20" customFormat="1" ht="24.95" customHeight="1">
      <c r="A396" s="134"/>
      <c r="B396" s="140"/>
      <c r="C396" s="141"/>
      <c r="D396" s="142"/>
      <c r="E396" s="140"/>
      <c r="F396" s="140"/>
      <c r="G396" s="140"/>
      <c r="H396" s="140"/>
      <c r="I396" s="140"/>
      <c r="J396" s="140"/>
      <c r="K396" s="140"/>
      <c r="L396" s="143"/>
      <c r="M396" s="143"/>
      <c r="N396" s="140"/>
    </row>
    <row r="397" spans="1:14" s="20" customFormat="1" ht="24.95" customHeight="1">
      <c r="A397" s="134"/>
      <c r="B397" s="140"/>
      <c r="C397" s="141"/>
      <c r="D397" s="142"/>
      <c r="E397" s="140"/>
      <c r="F397" s="140"/>
      <c r="G397" s="140"/>
      <c r="H397" s="140"/>
      <c r="I397" s="140"/>
      <c r="J397" s="140"/>
      <c r="K397" s="140"/>
      <c r="L397" s="143"/>
      <c r="M397" s="143"/>
      <c r="N397" s="140"/>
    </row>
    <row r="398" spans="1:14" s="20" customFormat="1" ht="24.95" customHeight="1">
      <c r="A398" s="134"/>
      <c r="B398" s="140"/>
      <c r="C398" s="141"/>
      <c r="D398" s="142"/>
      <c r="E398" s="140"/>
      <c r="F398" s="140"/>
      <c r="G398" s="140"/>
      <c r="H398" s="140"/>
      <c r="I398" s="140"/>
      <c r="J398" s="140"/>
      <c r="K398" s="140"/>
      <c r="L398" s="143"/>
      <c r="M398" s="143"/>
      <c r="N398" s="140"/>
    </row>
    <row r="399" spans="1:14" s="20" customFormat="1" ht="24.95" customHeight="1">
      <c r="A399" s="134"/>
      <c r="B399" s="140"/>
      <c r="C399" s="141"/>
      <c r="D399" s="142"/>
      <c r="E399" s="140"/>
      <c r="F399" s="140"/>
      <c r="G399" s="140"/>
      <c r="H399" s="140"/>
      <c r="I399" s="140"/>
      <c r="J399" s="140"/>
      <c r="K399" s="140"/>
      <c r="L399" s="143"/>
      <c r="M399" s="143"/>
      <c r="N399" s="140"/>
    </row>
    <row r="400" spans="1:14" s="20" customFormat="1" ht="24.95" customHeight="1">
      <c r="A400" s="134"/>
      <c r="B400" s="140"/>
      <c r="C400" s="141"/>
      <c r="D400" s="142"/>
      <c r="E400" s="140"/>
      <c r="F400" s="140"/>
      <c r="G400" s="140"/>
      <c r="H400" s="140"/>
      <c r="I400" s="140"/>
      <c r="J400" s="140"/>
      <c r="K400" s="140"/>
      <c r="L400" s="143"/>
      <c r="M400" s="143"/>
      <c r="N400" s="140"/>
    </row>
    <row r="401" spans="1:14" s="20" customFormat="1" ht="24.95" customHeight="1">
      <c r="A401" s="134"/>
      <c r="B401" s="140"/>
      <c r="C401" s="141"/>
      <c r="D401" s="142"/>
      <c r="E401" s="140"/>
      <c r="F401" s="140"/>
      <c r="G401" s="140"/>
      <c r="H401" s="140"/>
      <c r="I401" s="140"/>
      <c r="J401" s="140"/>
      <c r="K401" s="140"/>
      <c r="L401" s="143"/>
      <c r="M401" s="143"/>
      <c r="N401" s="140"/>
    </row>
    <row r="402" spans="1:14" s="20" customFormat="1" ht="24.95" customHeight="1">
      <c r="A402" s="134"/>
      <c r="B402" s="140"/>
      <c r="C402" s="141"/>
      <c r="D402" s="142"/>
      <c r="E402" s="140"/>
      <c r="F402" s="140"/>
      <c r="G402" s="140"/>
      <c r="H402" s="140"/>
      <c r="I402" s="140"/>
      <c r="J402" s="140"/>
      <c r="K402" s="140"/>
      <c r="L402" s="143"/>
      <c r="M402" s="143"/>
      <c r="N402" s="140"/>
    </row>
    <row r="403" spans="1:14" s="20" customFormat="1" ht="24.95" customHeight="1">
      <c r="A403" s="134"/>
      <c r="B403" s="140"/>
      <c r="C403" s="141"/>
      <c r="D403" s="142"/>
      <c r="E403" s="140"/>
      <c r="F403" s="140"/>
      <c r="G403" s="140"/>
      <c r="H403" s="140"/>
      <c r="I403" s="140"/>
      <c r="J403" s="140"/>
      <c r="K403" s="140"/>
      <c r="L403" s="143"/>
      <c r="M403" s="143"/>
      <c r="N403" s="140"/>
    </row>
    <row r="404" spans="1:14" s="20" customFormat="1" ht="24.95" customHeight="1">
      <c r="A404" s="134"/>
      <c r="B404" s="140"/>
      <c r="C404" s="141"/>
      <c r="D404" s="142"/>
      <c r="E404" s="140"/>
      <c r="F404" s="140"/>
      <c r="G404" s="140"/>
      <c r="H404" s="140"/>
      <c r="I404" s="140"/>
      <c r="J404" s="140"/>
      <c r="K404" s="140"/>
      <c r="L404" s="143"/>
      <c r="M404" s="143"/>
      <c r="N404" s="140"/>
    </row>
    <row r="405" spans="1:14" s="20" customFormat="1" ht="24.95" customHeight="1">
      <c r="A405" s="134"/>
      <c r="B405" s="140"/>
      <c r="C405" s="141"/>
      <c r="D405" s="142"/>
      <c r="E405" s="140"/>
      <c r="F405" s="140"/>
      <c r="G405" s="140"/>
      <c r="H405" s="140"/>
      <c r="I405" s="140"/>
      <c r="J405" s="140"/>
      <c r="K405" s="140"/>
      <c r="L405" s="143"/>
      <c r="M405" s="143"/>
      <c r="N405" s="140"/>
    </row>
    <row r="406" spans="1:14" s="20" customFormat="1" ht="24.95" customHeight="1">
      <c r="A406" s="134"/>
      <c r="B406" s="140"/>
      <c r="C406" s="141"/>
      <c r="D406" s="142"/>
      <c r="E406" s="140"/>
      <c r="F406" s="140"/>
      <c r="G406" s="140"/>
      <c r="H406" s="140"/>
      <c r="I406" s="140"/>
      <c r="J406" s="140"/>
      <c r="K406" s="140"/>
      <c r="L406" s="143"/>
      <c r="M406" s="143"/>
      <c r="N406" s="140"/>
    </row>
    <row r="407" spans="1:14" s="20" customFormat="1" ht="24.95" customHeight="1">
      <c r="A407" s="134"/>
      <c r="B407" s="140"/>
      <c r="C407" s="141"/>
      <c r="D407" s="142"/>
      <c r="E407" s="140"/>
      <c r="F407" s="140"/>
      <c r="G407" s="140"/>
      <c r="H407" s="140"/>
      <c r="I407" s="140"/>
      <c r="J407" s="140"/>
      <c r="K407" s="140"/>
      <c r="L407" s="143"/>
      <c r="M407" s="143"/>
      <c r="N407" s="140"/>
    </row>
    <row r="408" spans="1:14" s="20" customFormat="1" ht="24.95" customHeight="1">
      <c r="A408" s="134"/>
      <c r="B408" s="140"/>
      <c r="C408" s="141"/>
      <c r="D408" s="142"/>
      <c r="E408" s="140"/>
      <c r="F408" s="140"/>
      <c r="G408" s="140"/>
      <c r="H408" s="140"/>
      <c r="I408" s="140"/>
      <c r="J408" s="140"/>
      <c r="K408" s="140"/>
      <c r="L408" s="143"/>
      <c r="M408" s="143"/>
      <c r="N408" s="140"/>
    </row>
    <row r="409" spans="1:14" s="20" customFormat="1" ht="24.95" customHeight="1">
      <c r="A409" s="134"/>
      <c r="B409" s="140"/>
      <c r="C409" s="141"/>
      <c r="D409" s="142"/>
      <c r="E409" s="140"/>
      <c r="F409" s="140"/>
      <c r="G409" s="140"/>
      <c r="H409" s="140"/>
      <c r="I409" s="140"/>
      <c r="J409" s="140"/>
      <c r="K409" s="140"/>
      <c r="L409" s="143"/>
      <c r="M409" s="143"/>
      <c r="N409" s="140"/>
    </row>
    <row r="410" spans="1:14" s="20" customFormat="1" ht="24.95" customHeight="1">
      <c r="A410" s="134"/>
      <c r="B410" s="140"/>
      <c r="C410" s="141"/>
      <c r="D410" s="142"/>
      <c r="E410" s="140"/>
      <c r="F410" s="140"/>
      <c r="G410" s="140"/>
      <c r="H410" s="140"/>
      <c r="I410" s="140"/>
      <c r="J410" s="140"/>
      <c r="K410" s="140"/>
      <c r="L410" s="143"/>
      <c r="M410" s="143"/>
      <c r="N410" s="140"/>
    </row>
    <row r="411" spans="1:14" s="20" customFormat="1" ht="24.95" customHeight="1">
      <c r="A411" s="134"/>
      <c r="B411" s="140"/>
      <c r="C411" s="141"/>
      <c r="D411" s="142"/>
      <c r="E411" s="140"/>
      <c r="F411" s="140"/>
      <c r="G411" s="140"/>
      <c r="H411" s="140"/>
      <c r="I411" s="140"/>
      <c r="J411" s="140"/>
      <c r="K411" s="140"/>
      <c r="L411" s="143"/>
      <c r="M411" s="143"/>
      <c r="N411" s="140"/>
    </row>
    <row r="412" spans="1:14" s="20" customFormat="1" ht="24.95" customHeight="1">
      <c r="A412" s="134"/>
      <c r="B412" s="140"/>
      <c r="C412" s="141"/>
      <c r="D412" s="142"/>
      <c r="E412" s="140"/>
      <c r="F412" s="140"/>
      <c r="G412" s="140"/>
      <c r="H412" s="140"/>
      <c r="I412" s="140"/>
      <c r="J412" s="140"/>
      <c r="K412" s="140"/>
      <c r="L412" s="143"/>
      <c r="M412" s="143"/>
      <c r="N412" s="140"/>
    </row>
    <row r="413" spans="1:14" s="20" customFormat="1" ht="24.95" customHeight="1">
      <c r="A413" s="134"/>
      <c r="B413" s="140"/>
      <c r="C413" s="141"/>
      <c r="D413" s="142"/>
      <c r="E413" s="140"/>
      <c r="F413" s="140"/>
      <c r="G413" s="140"/>
      <c r="H413" s="140"/>
      <c r="I413" s="140"/>
      <c r="J413" s="140"/>
      <c r="K413" s="140"/>
      <c r="L413" s="143"/>
      <c r="M413" s="143"/>
      <c r="N413" s="140"/>
    </row>
    <row r="414" spans="1:14" s="20" customFormat="1" ht="24.95" customHeight="1">
      <c r="A414" s="134"/>
      <c r="B414" s="140"/>
      <c r="C414" s="141"/>
      <c r="D414" s="142"/>
      <c r="E414" s="140"/>
      <c r="F414" s="140"/>
      <c r="G414" s="140"/>
      <c r="H414" s="140"/>
      <c r="I414" s="140"/>
      <c r="J414" s="140"/>
      <c r="K414" s="140"/>
      <c r="L414" s="143"/>
      <c r="M414" s="143"/>
      <c r="N414" s="140"/>
    </row>
    <row r="415" spans="1:14" s="20" customFormat="1" ht="24.95" customHeight="1">
      <c r="A415" s="134"/>
      <c r="B415" s="140"/>
      <c r="C415" s="141"/>
      <c r="D415" s="142"/>
      <c r="E415" s="140"/>
      <c r="F415" s="140"/>
      <c r="G415" s="140"/>
      <c r="H415" s="140"/>
      <c r="I415" s="140"/>
      <c r="J415" s="140"/>
      <c r="K415" s="140"/>
      <c r="L415" s="143"/>
      <c r="M415" s="143"/>
      <c r="N415" s="140"/>
    </row>
    <row r="416" spans="1:14" s="20" customFormat="1" ht="24.95" customHeight="1">
      <c r="A416" s="134"/>
      <c r="B416" s="140"/>
      <c r="C416" s="141"/>
      <c r="D416" s="142"/>
      <c r="E416" s="140"/>
      <c r="F416" s="140"/>
      <c r="G416" s="140"/>
      <c r="H416" s="140"/>
      <c r="I416" s="140"/>
      <c r="J416" s="140"/>
      <c r="K416" s="140"/>
      <c r="L416" s="143"/>
      <c r="M416" s="143"/>
      <c r="N416" s="140"/>
    </row>
    <row r="417" spans="1:14" s="20" customFormat="1" ht="24.95" customHeight="1">
      <c r="A417" s="134"/>
      <c r="B417" s="140"/>
      <c r="C417" s="141"/>
      <c r="D417" s="142"/>
      <c r="E417" s="140"/>
      <c r="F417" s="140"/>
      <c r="G417" s="140"/>
      <c r="H417" s="140"/>
      <c r="I417" s="140"/>
      <c r="J417" s="140"/>
      <c r="K417" s="140"/>
      <c r="L417" s="143"/>
      <c r="M417" s="143"/>
      <c r="N417" s="140"/>
    </row>
    <row r="418" spans="1:14" s="20" customFormat="1" ht="24.95" customHeight="1">
      <c r="A418" s="134"/>
      <c r="B418" s="140"/>
      <c r="C418" s="141"/>
      <c r="D418" s="142"/>
      <c r="E418" s="140"/>
      <c r="F418" s="140"/>
      <c r="G418" s="140"/>
      <c r="H418" s="140"/>
      <c r="I418" s="140"/>
      <c r="J418" s="140"/>
      <c r="K418" s="140"/>
      <c r="L418" s="143"/>
      <c r="M418" s="143"/>
      <c r="N418" s="140"/>
    </row>
    <row r="419" spans="1:14" s="20" customFormat="1" ht="24.95" customHeight="1">
      <c r="A419" s="134"/>
      <c r="B419" s="140"/>
      <c r="C419" s="141"/>
      <c r="D419" s="142"/>
      <c r="E419" s="140"/>
      <c r="F419" s="140"/>
      <c r="G419" s="140"/>
      <c r="H419" s="140"/>
      <c r="I419" s="140"/>
      <c r="J419" s="140"/>
      <c r="K419" s="140"/>
      <c r="L419" s="143"/>
      <c r="M419" s="143"/>
      <c r="N419" s="140"/>
    </row>
    <row r="420" spans="1:14" s="20" customFormat="1" ht="24.95" customHeight="1">
      <c r="A420" s="134"/>
      <c r="B420" s="140"/>
      <c r="C420" s="141"/>
      <c r="D420" s="142"/>
      <c r="E420" s="140"/>
      <c r="F420" s="140"/>
      <c r="G420" s="140"/>
      <c r="H420" s="140"/>
      <c r="I420" s="140"/>
      <c r="J420" s="140"/>
      <c r="K420" s="140"/>
      <c r="L420" s="143"/>
      <c r="M420" s="143"/>
      <c r="N420" s="140"/>
    </row>
    <row r="421" spans="1:14" s="20" customFormat="1" ht="24.95" customHeight="1">
      <c r="A421" s="134"/>
      <c r="B421" s="140"/>
      <c r="C421" s="141"/>
      <c r="D421" s="142"/>
      <c r="E421" s="140"/>
      <c r="F421" s="140"/>
      <c r="G421" s="140"/>
      <c r="H421" s="140"/>
      <c r="I421" s="140"/>
      <c r="J421" s="140"/>
      <c r="K421" s="140"/>
      <c r="L421" s="143"/>
      <c r="M421" s="143"/>
      <c r="N421" s="140"/>
    </row>
    <row r="422" spans="1:14" s="20" customFormat="1" ht="24.95" customHeight="1">
      <c r="A422" s="134"/>
      <c r="B422" s="140"/>
      <c r="C422" s="141"/>
      <c r="D422" s="142"/>
      <c r="E422" s="140"/>
      <c r="F422" s="140"/>
      <c r="G422" s="140"/>
      <c r="H422" s="140"/>
      <c r="I422" s="140"/>
      <c r="J422" s="140"/>
      <c r="K422" s="140"/>
      <c r="L422" s="143"/>
      <c r="M422" s="143"/>
      <c r="N422" s="140"/>
    </row>
    <row r="423" spans="1:14" s="20" customFormat="1" ht="24.95" customHeight="1">
      <c r="A423" s="134"/>
      <c r="B423" s="140"/>
      <c r="C423" s="141"/>
      <c r="D423" s="142"/>
      <c r="E423" s="140"/>
      <c r="F423" s="140"/>
      <c r="G423" s="140"/>
      <c r="H423" s="140"/>
      <c r="I423" s="140"/>
      <c r="J423" s="140"/>
      <c r="K423" s="140"/>
      <c r="L423" s="143"/>
      <c r="M423" s="143"/>
      <c r="N423" s="140"/>
    </row>
    <row r="424" spans="1:14" s="20" customFormat="1" ht="24.95" customHeight="1">
      <c r="A424" s="134"/>
      <c r="B424" s="140"/>
      <c r="C424" s="141"/>
      <c r="D424" s="142"/>
      <c r="E424" s="140"/>
      <c r="F424" s="140"/>
      <c r="G424" s="140"/>
      <c r="H424" s="140"/>
      <c r="I424" s="140"/>
      <c r="J424" s="140"/>
      <c r="K424" s="140"/>
      <c r="L424" s="143"/>
      <c r="M424" s="143"/>
      <c r="N424" s="140"/>
    </row>
    <row r="425" spans="1:14" s="20" customFormat="1" ht="24.95" customHeight="1">
      <c r="A425" s="134"/>
      <c r="B425" s="140"/>
      <c r="C425" s="141"/>
      <c r="D425" s="142"/>
      <c r="E425" s="140"/>
      <c r="F425" s="140"/>
      <c r="G425" s="140"/>
      <c r="H425" s="140"/>
      <c r="I425" s="140"/>
      <c r="J425" s="140"/>
      <c r="K425" s="140"/>
      <c r="L425" s="143"/>
      <c r="M425" s="143"/>
      <c r="N425" s="140"/>
    </row>
    <row r="426" spans="1:14" s="20" customFormat="1" ht="24.95" customHeight="1">
      <c r="A426" s="134"/>
      <c r="B426" s="140"/>
      <c r="C426" s="141"/>
      <c r="D426" s="142"/>
      <c r="E426" s="140"/>
      <c r="F426" s="140"/>
      <c r="G426" s="140"/>
      <c r="H426" s="140"/>
      <c r="I426" s="140"/>
      <c r="J426" s="140"/>
      <c r="K426" s="140"/>
      <c r="L426" s="143"/>
      <c r="M426" s="143"/>
      <c r="N426" s="140"/>
    </row>
    <row r="427" spans="1:14" s="20" customFormat="1" ht="24.95" customHeight="1">
      <c r="A427" s="134"/>
      <c r="B427" s="140"/>
      <c r="C427" s="141"/>
      <c r="D427" s="142"/>
      <c r="E427" s="140"/>
      <c r="F427" s="140"/>
      <c r="G427" s="140"/>
      <c r="H427" s="140"/>
      <c r="I427" s="140"/>
      <c r="J427" s="140"/>
      <c r="K427" s="140"/>
      <c r="L427" s="143"/>
      <c r="M427" s="143"/>
      <c r="N427" s="140"/>
    </row>
    <row r="428" spans="1:14" s="20" customFormat="1" ht="24.95" customHeight="1">
      <c r="A428" s="134"/>
      <c r="B428" s="140"/>
      <c r="C428" s="141"/>
      <c r="D428" s="142"/>
      <c r="E428" s="140"/>
      <c r="F428" s="140"/>
      <c r="G428" s="140"/>
      <c r="H428" s="140"/>
      <c r="I428" s="140"/>
      <c r="J428" s="140"/>
      <c r="K428" s="140"/>
      <c r="L428" s="143"/>
      <c r="M428" s="143"/>
      <c r="N428" s="140"/>
    </row>
    <row r="429" spans="1:14" s="20" customFormat="1" ht="24.95" customHeight="1">
      <c r="A429" s="134"/>
      <c r="B429" s="140"/>
      <c r="C429" s="141"/>
      <c r="D429" s="142"/>
      <c r="E429" s="140"/>
      <c r="F429" s="140"/>
      <c r="G429" s="140"/>
      <c r="H429" s="140"/>
      <c r="I429" s="140"/>
      <c r="J429" s="140"/>
      <c r="K429" s="140"/>
      <c r="L429" s="143"/>
      <c r="M429" s="143"/>
      <c r="N429" s="140"/>
    </row>
    <row r="430" spans="1:14" s="20" customFormat="1" ht="24.95" customHeight="1">
      <c r="A430" s="134"/>
      <c r="B430" s="140"/>
      <c r="C430" s="141"/>
      <c r="D430" s="142"/>
      <c r="E430" s="140"/>
      <c r="F430" s="140"/>
      <c r="G430" s="140"/>
      <c r="H430" s="140"/>
      <c r="I430" s="140"/>
      <c r="J430" s="140"/>
      <c r="K430" s="140"/>
      <c r="L430" s="143"/>
      <c r="M430" s="143"/>
      <c r="N430" s="140"/>
    </row>
    <row r="431" spans="1:14" s="20" customFormat="1" ht="24.95" customHeight="1">
      <c r="A431" s="134"/>
      <c r="B431" s="140"/>
      <c r="C431" s="141"/>
      <c r="D431" s="142"/>
      <c r="E431" s="140"/>
      <c r="F431" s="140"/>
      <c r="G431" s="140"/>
      <c r="H431" s="140"/>
      <c r="I431" s="140"/>
      <c r="J431" s="140"/>
      <c r="K431" s="140"/>
      <c r="L431" s="143"/>
      <c r="M431" s="143"/>
      <c r="N431" s="140"/>
    </row>
    <row r="432" spans="1:14" s="20" customFormat="1" ht="24.95" customHeight="1">
      <c r="A432" s="134"/>
      <c r="B432" s="140"/>
      <c r="C432" s="141"/>
      <c r="D432" s="142"/>
      <c r="E432" s="140"/>
      <c r="F432" s="140"/>
      <c r="G432" s="140"/>
      <c r="H432" s="140"/>
      <c r="I432" s="140"/>
      <c r="J432" s="140"/>
      <c r="K432" s="140"/>
      <c r="L432" s="143"/>
      <c r="M432" s="143"/>
      <c r="N432" s="140"/>
    </row>
    <row r="433" spans="1:14" s="20" customFormat="1" ht="24.95" customHeight="1">
      <c r="A433" s="134"/>
      <c r="B433" s="140"/>
      <c r="C433" s="141"/>
      <c r="D433" s="142"/>
      <c r="E433" s="140"/>
      <c r="F433" s="140"/>
      <c r="G433" s="140"/>
      <c r="H433" s="140"/>
      <c r="I433" s="140"/>
      <c r="J433" s="140"/>
      <c r="K433" s="140"/>
      <c r="L433" s="143"/>
      <c r="M433" s="143"/>
      <c r="N433" s="140"/>
    </row>
    <row r="434" spans="1:14" s="20" customFormat="1" ht="24.95" customHeight="1">
      <c r="A434" s="134"/>
      <c r="B434" s="140"/>
      <c r="C434" s="141"/>
      <c r="D434" s="142"/>
      <c r="E434" s="140"/>
      <c r="F434" s="140"/>
      <c r="G434" s="140"/>
      <c r="H434" s="140"/>
      <c r="I434" s="140"/>
      <c r="J434" s="140"/>
      <c r="K434" s="140"/>
      <c r="L434" s="143"/>
      <c r="M434" s="143"/>
      <c r="N434" s="140"/>
    </row>
    <row r="435" spans="1:14" s="20" customFormat="1" ht="24.95" customHeight="1">
      <c r="A435" s="134"/>
      <c r="B435" s="140"/>
      <c r="C435" s="141"/>
      <c r="D435" s="142"/>
      <c r="E435" s="140"/>
      <c r="F435" s="140"/>
      <c r="G435" s="140"/>
      <c r="H435" s="140"/>
      <c r="I435" s="140"/>
      <c r="J435" s="140"/>
      <c r="K435" s="140"/>
      <c r="L435" s="143"/>
      <c r="M435" s="143"/>
      <c r="N435" s="140"/>
    </row>
    <row r="436" spans="1:14" s="20" customFormat="1" ht="24.95" customHeight="1">
      <c r="A436" s="134"/>
      <c r="B436" s="140"/>
      <c r="C436" s="141"/>
      <c r="D436" s="142"/>
      <c r="E436" s="140"/>
      <c r="F436" s="140"/>
      <c r="G436" s="140"/>
      <c r="H436" s="140"/>
      <c r="I436" s="140"/>
      <c r="J436" s="140"/>
      <c r="K436" s="140"/>
      <c r="L436" s="143"/>
      <c r="M436" s="143"/>
      <c r="N436" s="140"/>
    </row>
    <row r="437" spans="1:14" s="20" customFormat="1" ht="24.95" customHeight="1">
      <c r="A437" s="134"/>
      <c r="B437" s="140"/>
      <c r="C437" s="141"/>
      <c r="D437" s="142"/>
      <c r="E437" s="140"/>
      <c r="F437" s="140"/>
      <c r="G437" s="140"/>
      <c r="H437" s="140"/>
      <c r="I437" s="140"/>
      <c r="J437" s="140"/>
      <c r="K437" s="140"/>
      <c r="L437" s="143"/>
      <c r="M437" s="143"/>
      <c r="N437" s="140"/>
    </row>
    <row r="438" spans="1:14" s="20" customFormat="1" ht="24.95" customHeight="1">
      <c r="A438" s="134"/>
      <c r="B438" s="140"/>
      <c r="C438" s="141"/>
      <c r="D438" s="142"/>
      <c r="E438" s="140"/>
      <c r="F438" s="140"/>
      <c r="G438" s="140"/>
      <c r="H438" s="140"/>
      <c r="I438" s="140"/>
      <c r="J438" s="140"/>
      <c r="K438" s="140"/>
      <c r="L438" s="143"/>
      <c r="M438" s="143"/>
      <c r="N438" s="140"/>
    </row>
    <row r="439" spans="1:14" s="20" customFormat="1" ht="24.95" customHeight="1">
      <c r="A439" s="134"/>
      <c r="B439" s="140"/>
      <c r="C439" s="141"/>
      <c r="D439" s="142"/>
      <c r="E439" s="140"/>
      <c r="F439" s="140"/>
      <c r="G439" s="140"/>
      <c r="H439" s="140"/>
      <c r="I439" s="140"/>
      <c r="J439" s="140"/>
      <c r="K439" s="140"/>
      <c r="L439" s="143"/>
      <c r="M439" s="143"/>
      <c r="N439" s="140"/>
    </row>
    <row r="440" spans="1:14" s="20" customFormat="1" ht="24.95" customHeight="1">
      <c r="A440" s="134"/>
      <c r="B440" s="140"/>
      <c r="C440" s="141"/>
      <c r="D440" s="142"/>
      <c r="E440" s="140"/>
      <c r="F440" s="140"/>
      <c r="G440" s="140"/>
      <c r="H440" s="140"/>
      <c r="I440" s="140"/>
      <c r="J440" s="140"/>
      <c r="K440" s="140"/>
      <c r="L440" s="143"/>
      <c r="M440" s="143"/>
      <c r="N440" s="140"/>
    </row>
    <row r="441" spans="1:14" s="20" customFormat="1" ht="24.95" customHeight="1">
      <c r="A441" s="134"/>
      <c r="B441" s="140"/>
      <c r="C441" s="141"/>
      <c r="D441" s="142"/>
      <c r="E441" s="140"/>
      <c r="F441" s="140"/>
      <c r="G441" s="140"/>
      <c r="H441" s="140"/>
      <c r="I441" s="140"/>
      <c r="J441" s="140"/>
      <c r="K441" s="140"/>
      <c r="L441" s="143"/>
      <c r="M441" s="143"/>
      <c r="N441" s="140"/>
    </row>
    <row r="442" spans="1:14" s="20" customFormat="1" ht="24.95" customHeight="1">
      <c r="A442" s="134"/>
      <c r="B442" s="140"/>
      <c r="C442" s="141"/>
      <c r="D442" s="142"/>
      <c r="E442" s="140"/>
      <c r="F442" s="140"/>
      <c r="G442" s="140"/>
      <c r="H442" s="140"/>
      <c r="I442" s="140"/>
      <c r="J442" s="140"/>
      <c r="K442" s="140"/>
      <c r="L442" s="143"/>
      <c r="M442" s="143"/>
      <c r="N442" s="140"/>
    </row>
    <row r="443" spans="1:14" s="20" customFormat="1" ht="24.95" customHeight="1">
      <c r="A443" s="134"/>
      <c r="B443" s="140"/>
      <c r="C443" s="141"/>
      <c r="D443" s="142"/>
      <c r="E443" s="140"/>
      <c r="F443" s="140"/>
      <c r="G443" s="140"/>
      <c r="H443" s="140"/>
      <c r="I443" s="140"/>
      <c r="J443" s="140"/>
      <c r="K443" s="140"/>
      <c r="L443" s="143"/>
      <c r="M443" s="143"/>
      <c r="N443" s="140"/>
    </row>
    <row r="444" spans="1:14" s="20" customFormat="1" ht="24.95" customHeight="1">
      <c r="A444" s="134"/>
      <c r="B444" s="140"/>
      <c r="C444" s="141"/>
      <c r="D444" s="142"/>
      <c r="E444" s="140"/>
      <c r="F444" s="140"/>
      <c r="G444" s="140"/>
      <c r="H444" s="140"/>
      <c r="I444" s="140"/>
      <c r="J444" s="140"/>
      <c r="K444" s="140"/>
      <c r="L444" s="143"/>
      <c r="M444" s="143"/>
      <c r="N444" s="140"/>
    </row>
    <row r="445" spans="1:14" s="20" customFormat="1" ht="24.95" customHeight="1">
      <c r="A445" s="134"/>
      <c r="B445" s="140"/>
      <c r="C445" s="141"/>
      <c r="D445" s="142"/>
      <c r="E445" s="140"/>
      <c r="F445" s="140"/>
      <c r="G445" s="140"/>
      <c r="H445" s="140"/>
      <c r="I445" s="140"/>
      <c r="J445" s="140"/>
      <c r="K445" s="140"/>
      <c r="L445" s="143"/>
      <c r="M445" s="143"/>
      <c r="N445" s="140"/>
    </row>
    <row r="446" spans="1:14" s="20" customFormat="1" ht="24.95" customHeight="1">
      <c r="A446" s="134"/>
      <c r="B446" s="140"/>
      <c r="C446" s="141"/>
      <c r="D446" s="142"/>
      <c r="E446" s="140"/>
      <c r="F446" s="140"/>
      <c r="G446" s="140"/>
      <c r="H446" s="140"/>
      <c r="I446" s="140"/>
      <c r="J446" s="140"/>
      <c r="K446" s="140"/>
      <c r="L446" s="143"/>
      <c r="M446" s="143"/>
      <c r="N446" s="140"/>
    </row>
    <row r="447" spans="1:14" s="20" customFormat="1" ht="24.95" customHeight="1">
      <c r="A447" s="134"/>
      <c r="B447" s="140"/>
      <c r="C447" s="141"/>
      <c r="D447" s="142"/>
      <c r="E447" s="140"/>
      <c r="F447" s="140"/>
      <c r="G447" s="140"/>
      <c r="H447" s="140"/>
      <c r="I447" s="140"/>
      <c r="J447" s="140"/>
      <c r="K447" s="140"/>
      <c r="L447" s="143"/>
      <c r="M447" s="143"/>
      <c r="N447" s="140"/>
    </row>
    <row r="448" spans="1:14" s="20" customFormat="1" ht="24.95" customHeight="1">
      <c r="A448" s="134"/>
      <c r="B448" s="140"/>
      <c r="C448" s="141"/>
      <c r="D448" s="142"/>
      <c r="E448" s="140"/>
      <c r="F448" s="140"/>
      <c r="G448" s="140"/>
      <c r="H448" s="140"/>
      <c r="I448" s="140"/>
      <c r="J448" s="140"/>
      <c r="K448" s="140"/>
      <c r="L448" s="143"/>
      <c r="M448" s="143"/>
      <c r="N448" s="140"/>
    </row>
    <row r="449" spans="1:14" s="20" customFormat="1" ht="24.95" customHeight="1">
      <c r="A449" s="134"/>
      <c r="B449" s="140"/>
      <c r="C449" s="141"/>
      <c r="D449" s="142"/>
      <c r="E449" s="140"/>
      <c r="F449" s="140"/>
      <c r="G449" s="140"/>
      <c r="H449" s="140"/>
      <c r="I449" s="140"/>
      <c r="J449" s="140"/>
      <c r="K449" s="140"/>
      <c r="L449" s="143"/>
      <c r="M449" s="143"/>
      <c r="N449" s="140"/>
    </row>
    <row r="450" spans="1:14" s="20" customFormat="1" ht="24.95" customHeight="1">
      <c r="A450" s="134"/>
      <c r="B450" s="140"/>
      <c r="C450" s="141"/>
      <c r="D450" s="142"/>
      <c r="E450" s="140"/>
      <c r="F450" s="140"/>
      <c r="G450" s="140"/>
      <c r="H450" s="140"/>
      <c r="I450" s="140"/>
      <c r="J450" s="140"/>
      <c r="K450" s="140"/>
      <c r="L450" s="143"/>
      <c r="M450" s="143"/>
      <c r="N450" s="140"/>
    </row>
    <row r="451" spans="1:14" s="20" customFormat="1" ht="24.95" customHeight="1">
      <c r="A451" s="134"/>
      <c r="B451" s="140"/>
      <c r="C451" s="141"/>
      <c r="D451" s="142"/>
      <c r="E451" s="140"/>
      <c r="F451" s="140"/>
      <c r="G451" s="140"/>
      <c r="H451" s="140"/>
      <c r="I451" s="140"/>
      <c r="J451" s="140"/>
      <c r="K451" s="140"/>
      <c r="L451" s="143"/>
      <c r="M451" s="143"/>
      <c r="N451" s="140"/>
    </row>
    <row r="452" spans="1:14" s="20" customFormat="1" ht="24.95" customHeight="1">
      <c r="A452" s="134"/>
      <c r="B452" s="140"/>
      <c r="C452" s="141"/>
      <c r="D452" s="142"/>
      <c r="E452" s="140"/>
      <c r="F452" s="140"/>
      <c r="G452" s="140"/>
      <c r="H452" s="140"/>
      <c r="I452" s="140"/>
      <c r="J452" s="140"/>
      <c r="K452" s="140"/>
      <c r="L452" s="143"/>
      <c r="M452" s="143"/>
      <c r="N452" s="140"/>
    </row>
    <row r="453" spans="1:14" s="20" customFormat="1" ht="24.95" customHeight="1">
      <c r="A453" s="134"/>
      <c r="B453" s="140"/>
      <c r="C453" s="141"/>
      <c r="D453" s="142"/>
      <c r="E453" s="140"/>
      <c r="F453" s="140"/>
      <c r="G453" s="140"/>
      <c r="H453" s="140"/>
      <c r="I453" s="140"/>
      <c r="J453" s="140"/>
      <c r="K453" s="140"/>
      <c r="L453" s="143"/>
      <c r="M453" s="143"/>
      <c r="N453" s="140"/>
    </row>
    <row r="454" spans="1:14" s="20" customFormat="1" ht="24.95" customHeight="1">
      <c r="A454" s="134"/>
      <c r="B454" s="140"/>
      <c r="C454" s="141"/>
      <c r="D454" s="142"/>
      <c r="E454" s="140"/>
      <c r="F454" s="140"/>
      <c r="G454" s="140"/>
      <c r="H454" s="140"/>
      <c r="I454" s="140"/>
      <c r="J454" s="140"/>
      <c r="K454" s="140"/>
      <c r="L454" s="143"/>
      <c r="M454" s="143"/>
      <c r="N454" s="140"/>
    </row>
    <row r="455" spans="1:14" s="20" customFormat="1" ht="24.95" customHeight="1">
      <c r="A455" s="134"/>
      <c r="B455" s="140"/>
      <c r="C455" s="141"/>
      <c r="D455" s="142"/>
      <c r="E455" s="140"/>
      <c r="F455" s="140"/>
      <c r="G455" s="140"/>
      <c r="H455" s="140"/>
      <c r="I455" s="140"/>
      <c r="J455" s="140"/>
      <c r="K455" s="140"/>
      <c r="L455" s="143"/>
      <c r="M455" s="143"/>
      <c r="N455" s="140"/>
    </row>
    <row r="456" spans="1:14" s="20" customFormat="1" ht="24.95" customHeight="1">
      <c r="A456" s="134"/>
      <c r="B456" s="140"/>
      <c r="C456" s="141"/>
      <c r="D456" s="142"/>
      <c r="E456" s="140"/>
      <c r="F456" s="140"/>
      <c r="G456" s="140"/>
      <c r="H456" s="140"/>
      <c r="I456" s="140"/>
      <c r="J456" s="140"/>
      <c r="K456" s="140"/>
      <c r="L456" s="143"/>
      <c r="M456" s="143"/>
      <c r="N456" s="140"/>
    </row>
    <row r="457" spans="1:14" s="20" customFormat="1" ht="24.95" customHeight="1">
      <c r="A457" s="134"/>
      <c r="B457" s="140"/>
      <c r="C457" s="141"/>
      <c r="D457" s="142"/>
      <c r="E457" s="140"/>
      <c r="F457" s="140"/>
      <c r="G457" s="140"/>
      <c r="H457" s="140"/>
      <c r="I457" s="140"/>
      <c r="J457" s="140"/>
      <c r="K457" s="140"/>
      <c r="L457" s="143"/>
      <c r="M457" s="143"/>
      <c r="N457" s="140"/>
    </row>
    <row r="458" spans="1:14" s="20" customFormat="1" ht="24.95" customHeight="1">
      <c r="A458" s="134"/>
      <c r="B458" s="140"/>
      <c r="C458" s="141"/>
      <c r="D458" s="142"/>
      <c r="E458" s="140"/>
      <c r="F458" s="140"/>
      <c r="G458" s="140"/>
      <c r="H458" s="140"/>
      <c r="I458" s="140"/>
      <c r="J458" s="140"/>
      <c r="K458" s="140"/>
      <c r="L458" s="143"/>
      <c r="M458" s="143"/>
      <c r="N458" s="140"/>
    </row>
    <row r="459" spans="1:14" s="20" customFormat="1" ht="24.95" customHeight="1">
      <c r="A459" s="134"/>
      <c r="B459" s="140"/>
      <c r="C459" s="141"/>
      <c r="D459" s="142"/>
      <c r="E459" s="140"/>
      <c r="F459" s="140"/>
      <c r="G459" s="140"/>
      <c r="H459" s="140"/>
      <c r="I459" s="140"/>
      <c r="J459" s="140"/>
      <c r="K459" s="140"/>
      <c r="L459" s="143"/>
      <c r="M459" s="143"/>
      <c r="N459" s="140"/>
    </row>
    <row r="460" spans="1:14" s="20" customFormat="1" ht="24.95" customHeight="1">
      <c r="A460" s="134"/>
      <c r="B460" s="140"/>
      <c r="C460" s="141"/>
      <c r="D460" s="142"/>
      <c r="E460" s="140"/>
      <c r="F460" s="140"/>
      <c r="G460" s="140"/>
      <c r="H460" s="140"/>
      <c r="I460" s="140"/>
      <c r="J460" s="140"/>
      <c r="K460" s="140"/>
      <c r="L460" s="143"/>
      <c r="M460" s="143"/>
      <c r="N460" s="140"/>
    </row>
    <row r="461" spans="1:14" s="20" customFormat="1" ht="24.95" customHeight="1">
      <c r="A461" s="134"/>
      <c r="B461" s="140"/>
      <c r="C461" s="141"/>
      <c r="D461" s="142"/>
      <c r="E461" s="140"/>
      <c r="F461" s="140"/>
      <c r="G461" s="140"/>
      <c r="H461" s="140"/>
      <c r="I461" s="140"/>
      <c r="J461" s="140"/>
      <c r="K461" s="140"/>
      <c r="L461" s="143"/>
      <c r="M461" s="143"/>
      <c r="N461" s="140"/>
    </row>
    <row r="462" spans="1:14" s="20" customFormat="1" ht="24.95" customHeight="1">
      <c r="A462" s="134"/>
      <c r="B462" s="140"/>
      <c r="C462" s="141"/>
      <c r="D462" s="142"/>
      <c r="E462" s="140"/>
      <c r="F462" s="140"/>
      <c r="G462" s="140"/>
      <c r="H462" s="140"/>
      <c r="I462" s="140"/>
      <c r="J462" s="140"/>
      <c r="K462" s="140"/>
      <c r="L462" s="143"/>
      <c r="M462" s="143"/>
      <c r="N462" s="140"/>
    </row>
    <row r="463" spans="1:14" s="20" customFormat="1" ht="24.95" customHeight="1">
      <c r="A463" s="134"/>
      <c r="B463" s="140"/>
      <c r="C463" s="141"/>
      <c r="D463" s="142"/>
      <c r="E463" s="140"/>
      <c r="F463" s="140"/>
      <c r="G463" s="140"/>
      <c r="H463" s="140"/>
      <c r="I463" s="140"/>
      <c r="J463" s="140"/>
      <c r="K463" s="140"/>
      <c r="L463" s="143"/>
      <c r="M463" s="143"/>
      <c r="N463" s="140"/>
    </row>
    <row r="464" spans="1:14" s="20" customFormat="1" ht="24.95" customHeight="1">
      <c r="A464" s="134"/>
      <c r="B464" s="140"/>
      <c r="C464" s="141"/>
      <c r="D464" s="142"/>
      <c r="E464" s="140"/>
      <c r="F464" s="140"/>
      <c r="G464" s="140"/>
      <c r="H464" s="140"/>
      <c r="I464" s="140"/>
      <c r="J464" s="140"/>
      <c r="K464" s="140"/>
      <c r="L464" s="143"/>
      <c r="M464" s="143"/>
      <c r="N464" s="140"/>
    </row>
    <row r="465" spans="1:14" s="20" customFormat="1" ht="24.95" customHeight="1">
      <c r="A465" s="134"/>
      <c r="B465" s="140"/>
      <c r="C465" s="141"/>
      <c r="D465" s="142"/>
      <c r="E465" s="140"/>
      <c r="F465" s="140"/>
      <c r="G465" s="140"/>
      <c r="H465" s="140"/>
      <c r="I465" s="140"/>
      <c r="J465" s="140"/>
      <c r="K465" s="140"/>
      <c r="L465" s="143"/>
      <c r="M465" s="143"/>
      <c r="N465" s="140"/>
    </row>
    <row r="466" spans="1:14" s="20" customFormat="1" ht="24.95" customHeight="1">
      <c r="A466" s="134"/>
      <c r="B466" s="140"/>
      <c r="C466" s="141"/>
      <c r="D466" s="142"/>
      <c r="E466" s="140"/>
      <c r="F466" s="140"/>
      <c r="G466" s="140"/>
      <c r="H466" s="140"/>
      <c r="I466" s="140"/>
      <c r="J466" s="140"/>
      <c r="K466" s="140"/>
      <c r="L466" s="143"/>
      <c r="M466" s="143"/>
      <c r="N466" s="140"/>
    </row>
    <row r="467" spans="1:14" s="20" customFormat="1" ht="24.95" customHeight="1">
      <c r="A467" s="134"/>
      <c r="B467" s="140"/>
      <c r="C467" s="141"/>
      <c r="D467" s="142"/>
      <c r="E467" s="140"/>
      <c r="F467" s="140"/>
      <c r="G467" s="140"/>
      <c r="H467" s="140"/>
      <c r="I467" s="140"/>
      <c r="J467" s="140"/>
      <c r="K467" s="140"/>
      <c r="L467" s="143"/>
      <c r="M467" s="143"/>
      <c r="N467" s="140"/>
    </row>
    <row r="468" spans="1:14" s="20" customFormat="1" ht="24.95" customHeight="1">
      <c r="A468" s="134"/>
      <c r="B468" s="140"/>
      <c r="C468" s="141"/>
      <c r="D468" s="142"/>
      <c r="E468" s="140"/>
      <c r="F468" s="140"/>
      <c r="G468" s="140"/>
      <c r="H468" s="140"/>
      <c r="I468" s="140"/>
      <c r="J468" s="140"/>
      <c r="K468" s="140"/>
      <c r="L468" s="143"/>
      <c r="M468" s="143"/>
      <c r="N468" s="140"/>
    </row>
    <row r="469" spans="1:14" s="20" customFormat="1" ht="24.95" customHeight="1">
      <c r="A469" s="134"/>
      <c r="B469" s="140"/>
      <c r="C469" s="141"/>
      <c r="D469" s="142"/>
      <c r="E469" s="140"/>
      <c r="F469" s="140"/>
      <c r="G469" s="140"/>
      <c r="H469" s="140"/>
      <c r="I469" s="140"/>
      <c r="J469" s="140"/>
      <c r="K469" s="140"/>
      <c r="L469" s="143"/>
      <c r="M469" s="143"/>
      <c r="N469" s="140"/>
    </row>
    <row r="470" spans="1:14" s="20" customFormat="1" ht="24.95" customHeight="1">
      <c r="A470" s="134"/>
      <c r="B470" s="140"/>
      <c r="C470" s="141"/>
      <c r="D470" s="142"/>
      <c r="E470" s="140"/>
      <c r="F470" s="140"/>
      <c r="G470" s="140"/>
      <c r="H470" s="140"/>
      <c r="I470" s="140"/>
      <c r="J470" s="140"/>
      <c r="K470" s="140"/>
      <c r="L470" s="143"/>
      <c r="M470" s="143"/>
      <c r="N470" s="140"/>
    </row>
    <row r="471" spans="1:14" s="20" customFormat="1" ht="24.95" customHeight="1">
      <c r="A471" s="134"/>
      <c r="B471" s="140"/>
      <c r="C471" s="141"/>
      <c r="D471" s="142"/>
      <c r="E471" s="140"/>
      <c r="F471" s="140"/>
      <c r="G471" s="140"/>
      <c r="H471" s="140"/>
      <c r="I471" s="140"/>
      <c r="J471" s="140"/>
      <c r="K471" s="140"/>
      <c r="L471" s="143"/>
      <c r="M471" s="143"/>
      <c r="N471" s="140"/>
    </row>
    <row r="472" spans="1:14" s="20" customFormat="1" ht="24.95" customHeight="1">
      <c r="A472" s="134"/>
      <c r="B472" s="140"/>
      <c r="C472" s="141"/>
      <c r="D472" s="142"/>
      <c r="E472" s="140"/>
      <c r="F472" s="140"/>
      <c r="G472" s="140"/>
      <c r="H472" s="140"/>
      <c r="I472" s="140"/>
      <c r="J472" s="140"/>
      <c r="K472" s="140"/>
      <c r="L472" s="143"/>
      <c r="M472" s="143"/>
      <c r="N472" s="140"/>
    </row>
    <row r="473" spans="1:14" s="20" customFormat="1" ht="24.95" customHeight="1">
      <c r="A473" s="134"/>
      <c r="B473" s="140"/>
      <c r="C473" s="141"/>
      <c r="D473" s="142"/>
      <c r="E473" s="140"/>
      <c r="F473" s="140"/>
      <c r="G473" s="140"/>
      <c r="H473" s="140"/>
      <c r="I473" s="140"/>
      <c r="J473" s="140"/>
      <c r="K473" s="140"/>
      <c r="L473" s="143"/>
      <c r="M473" s="143"/>
      <c r="N473" s="140"/>
    </row>
    <row r="474" spans="1:14" s="20" customFormat="1" ht="24.95" customHeight="1">
      <c r="A474" s="134"/>
      <c r="B474" s="140"/>
      <c r="C474" s="141"/>
      <c r="D474" s="142"/>
      <c r="E474" s="140"/>
      <c r="F474" s="140"/>
      <c r="G474" s="140"/>
      <c r="H474" s="140"/>
      <c r="I474" s="140"/>
      <c r="J474" s="140"/>
      <c r="K474" s="140"/>
      <c r="L474" s="143"/>
      <c r="M474" s="143"/>
      <c r="N474" s="140"/>
    </row>
    <row r="475" spans="1:14" s="20" customFormat="1" ht="24.95" customHeight="1">
      <c r="A475" s="134"/>
      <c r="B475" s="140"/>
      <c r="C475" s="141"/>
      <c r="D475" s="142"/>
      <c r="E475" s="140"/>
      <c r="F475" s="140"/>
      <c r="G475" s="140"/>
      <c r="H475" s="140"/>
      <c r="I475" s="140"/>
      <c r="J475" s="140"/>
      <c r="K475" s="140"/>
      <c r="L475" s="143"/>
      <c r="M475" s="143"/>
      <c r="N475" s="140"/>
    </row>
    <row r="476" spans="1:14" s="20" customFormat="1" ht="24.95" customHeight="1">
      <c r="A476" s="134"/>
      <c r="B476" s="140"/>
      <c r="C476" s="141"/>
      <c r="D476" s="142"/>
      <c r="E476" s="140"/>
      <c r="F476" s="140"/>
      <c r="G476" s="140"/>
      <c r="H476" s="140"/>
      <c r="I476" s="140"/>
      <c r="J476" s="140"/>
      <c r="K476" s="140"/>
      <c r="L476" s="143"/>
      <c r="M476" s="143"/>
      <c r="N476" s="140"/>
    </row>
    <row r="477" spans="1:14" s="20" customFormat="1" ht="24.95" customHeight="1">
      <c r="A477" s="134"/>
      <c r="B477" s="140"/>
      <c r="C477" s="141"/>
      <c r="D477" s="142"/>
      <c r="E477" s="140"/>
      <c r="F477" s="140"/>
      <c r="G477" s="140"/>
      <c r="H477" s="140"/>
      <c r="I477" s="140"/>
      <c r="J477" s="140"/>
      <c r="K477" s="140"/>
      <c r="L477" s="143"/>
      <c r="M477" s="143"/>
      <c r="N477" s="140"/>
    </row>
    <row r="478" spans="1:14" s="20" customFormat="1" ht="24.95" customHeight="1">
      <c r="A478" s="134"/>
      <c r="B478" s="140"/>
      <c r="C478" s="141"/>
      <c r="D478" s="142"/>
      <c r="E478" s="140"/>
      <c r="F478" s="140"/>
      <c r="G478" s="140"/>
      <c r="H478" s="140"/>
      <c r="I478" s="140"/>
      <c r="J478" s="140"/>
      <c r="K478" s="140"/>
      <c r="L478" s="143"/>
      <c r="M478" s="143"/>
      <c r="N478" s="140"/>
    </row>
    <row r="479" spans="1:14" s="20" customFormat="1" ht="24.95" customHeight="1">
      <c r="A479" s="134"/>
      <c r="B479" s="140"/>
      <c r="C479" s="141"/>
      <c r="D479" s="142"/>
      <c r="E479" s="140"/>
      <c r="F479" s="140"/>
      <c r="G479" s="140"/>
      <c r="H479" s="140"/>
      <c r="I479" s="140"/>
      <c r="J479" s="140"/>
      <c r="K479" s="140"/>
      <c r="L479" s="143"/>
      <c r="M479" s="143"/>
      <c r="N479" s="140"/>
    </row>
    <row r="480" spans="1:14" s="20" customFormat="1" ht="24.95" customHeight="1">
      <c r="A480" s="134"/>
      <c r="B480" s="140"/>
      <c r="C480" s="141"/>
      <c r="D480" s="142"/>
      <c r="E480" s="140"/>
      <c r="F480" s="140"/>
      <c r="G480" s="140"/>
      <c r="H480" s="140"/>
      <c r="I480" s="140"/>
      <c r="J480" s="140"/>
      <c r="K480" s="140"/>
      <c r="L480" s="143"/>
      <c r="M480" s="143"/>
      <c r="N480" s="140"/>
    </row>
    <row r="481" spans="1:14" s="20" customFormat="1" ht="24.95" customHeight="1">
      <c r="A481" s="134"/>
      <c r="B481" s="140"/>
      <c r="C481" s="141"/>
      <c r="D481" s="142"/>
      <c r="E481" s="140"/>
      <c r="F481" s="140"/>
      <c r="G481" s="140"/>
      <c r="H481" s="140"/>
      <c r="I481" s="140"/>
      <c r="J481" s="140"/>
      <c r="K481" s="140"/>
      <c r="L481" s="143"/>
      <c r="M481" s="143"/>
      <c r="N481" s="140"/>
    </row>
    <row r="482" spans="1:14" s="20" customFormat="1" ht="24.95" customHeight="1">
      <c r="A482" s="134"/>
      <c r="B482" s="140"/>
      <c r="C482" s="141"/>
      <c r="D482" s="142"/>
      <c r="E482" s="140"/>
      <c r="F482" s="140"/>
      <c r="G482" s="140"/>
      <c r="H482" s="140"/>
      <c r="I482" s="140"/>
      <c r="J482" s="140"/>
      <c r="K482" s="140"/>
      <c r="L482" s="143"/>
      <c r="M482" s="143"/>
      <c r="N482" s="140"/>
    </row>
    <row r="483" spans="1:14" s="20" customFormat="1" ht="24.95" customHeight="1">
      <c r="A483" s="134"/>
      <c r="B483" s="140"/>
      <c r="C483" s="141"/>
      <c r="D483" s="142"/>
      <c r="E483" s="140"/>
      <c r="F483" s="140"/>
      <c r="G483" s="140"/>
      <c r="H483" s="140"/>
      <c r="I483" s="140"/>
      <c r="J483" s="140"/>
      <c r="K483" s="140"/>
      <c r="L483" s="143"/>
      <c r="M483" s="143"/>
      <c r="N483" s="140"/>
    </row>
    <row r="484" spans="1:14" s="20" customFormat="1" ht="24.95" customHeight="1">
      <c r="A484" s="134"/>
      <c r="B484" s="140"/>
      <c r="C484" s="141"/>
      <c r="D484" s="142"/>
      <c r="E484" s="140"/>
      <c r="F484" s="140"/>
      <c r="G484" s="140"/>
      <c r="H484" s="140"/>
      <c r="I484" s="140"/>
      <c r="J484" s="140"/>
      <c r="K484" s="140"/>
      <c r="L484" s="143"/>
      <c r="M484" s="143"/>
      <c r="N484" s="140"/>
    </row>
    <row r="485" spans="1:14" s="20" customFormat="1" ht="24.95" customHeight="1">
      <c r="A485" s="134"/>
      <c r="B485" s="140"/>
      <c r="C485" s="141"/>
      <c r="D485" s="142"/>
      <c r="E485" s="140"/>
      <c r="F485" s="140"/>
      <c r="G485" s="140"/>
      <c r="H485" s="140"/>
      <c r="I485" s="140"/>
      <c r="J485" s="140"/>
      <c r="K485" s="140"/>
      <c r="L485" s="143"/>
      <c r="M485" s="143"/>
      <c r="N485" s="140"/>
    </row>
    <row r="486" spans="1:14" s="20" customFormat="1" ht="24.95" customHeight="1">
      <c r="A486" s="134"/>
      <c r="B486" s="140"/>
      <c r="C486" s="141"/>
      <c r="D486" s="142"/>
      <c r="E486" s="140"/>
      <c r="F486" s="140"/>
      <c r="G486" s="140"/>
      <c r="H486" s="140"/>
      <c r="I486" s="140"/>
      <c r="J486" s="140"/>
      <c r="K486" s="140"/>
      <c r="L486" s="143"/>
      <c r="M486" s="143"/>
      <c r="N486" s="140"/>
    </row>
    <row r="487" spans="1:14" s="20" customFormat="1" ht="24.95" customHeight="1">
      <c r="A487" s="134"/>
      <c r="B487" s="140"/>
      <c r="C487" s="141"/>
      <c r="D487" s="142"/>
      <c r="E487" s="140"/>
      <c r="F487" s="140"/>
      <c r="G487" s="140"/>
      <c r="H487" s="140"/>
      <c r="I487" s="140"/>
      <c r="J487" s="140"/>
      <c r="K487" s="140"/>
      <c r="L487" s="143"/>
      <c r="M487" s="143"/>
      <c r="N487" s="140"/>
    </row>
    <row r="488" spans="1:14" s="20" customFormat="1" ht="24.95" customHeight="1">
      <c r="A488" s="134"/>
      <c r="B488" s="140"/>
      <c r="C488" s="141"/>
      <c r="D488" s="142"/>
      <c r="E488" s="140"/>
      <c r="F488" s="140"/>
      <c r="G488" s="140"/>
      <c r="H488" s="140"/>
      <c r="I488" s="140"/>
      <c r="J488" s="140"/>
      <c r="K488" s="140"/>
      <c r="L488" s="143"/>
      <c r="M488" s="143"/>
      <c r="N488" s="140"/>
    </row>
    <row r="489" spans="1:14" s="20" customFormat="1" ht="24.95" customHeight="1">
      <c r="A489" s="134"/>
      <c r="B489" s="140"/>
      <c r="C489" s="141"/>
      <c r="D489" s="142"/>
      <c r="E489" s="140"/>
      <c r="F489" s="140"/>
      <c r="G489" s="140"/>
      <c r="H489" s="140"/>
      <c r="I489" s="140"/>
      <c r="J489" s="140"/>
      <c r="K489" s="140"/>
      <c r="L489" s="143"/>
      <c r="M489" s="143"/>
      <c r="N489" s="140"/>
    </row>
    <row r="490" spans="1:14" s="20" customFormat="1" ht="24.95" customHeight="1">
      <c r="A490" s="134"/>
      <c r="B490" s="140"/>
      <c r="C490" s="141"/>
      <c r="D490" s="142"/>
      <c r="E490" s="140"/>
      <c r="F490" s="140"/>
      <c r="G490" s="140"/>
      <c r="H490" s="140"/>
      <c r="I490" s="140"/>
      <c r="J490" s="140"/>
      <c r="K490" s="140"/>
      <c r="L490" s="143"/>
      <c r="M490" s="143"/>
      <c r="N490" s="140"/>
    </row>
    <row r="491" spans="1:14" s="20" customFormat="1" ht="24.95" customHeight="1">
      <c r="A491" s="134"/>
      <c r="B491" s="140"/>
      <c r="C491" s="141"/>
      <c r="D491" s="142"/>
      <c r="E491" s="140"/>
      <c r="F491" s="140"/>
      <c r="G491" s="140"/>
      <c r="H491" s="140"/>
      <c r="I491" s="140"/>
      <c r="J491" s="140"/>
      <c r="K491" s="140"/>
      <c r="L491" s="143"/>
      <c r="M491" s="143"/>
      <c r="N491" s="140"/>
    </row>
    <row r="492" spans="1:14" s="20" customFormat="1" ht="24.95" customHeight="1">
      <c r="A492" s="134"/>
      <c r="B492" s="140"/>
      <c r="C492" s="141"/>
      <c r="D492" s="142"/>
      <c r="E492" s="140"/>
      <c r="F492" s="140"/>
      <c r="G492" s="140"/>
      <c r="H492" s="140"/>
      <c r="I492" s="140"/>
      <c r="J492" s="140"/>
      <c r="K492" s="140"/>
      <c r="L492" s="143"/>
      <c r="M492" s="143"/>
      <c r="N492" s="140"/>
    </row>
    <row r="493" spans="1:14" s="20" customFormat="1" ht="24.95" customHeight="1">
      <c r="A493" s="134"/>
      <c r="B493" s="140"/>
      <c r="C493" s="141"/>
      <c r="D493" s="142"/>
      <c r="E493" s="140"/>
      <c r="F493" s="140"/>
      <c r="G493" s="140"/>
      <c r="H493" s="140"/>
      <c r="I493" s="140"/>
      <c r="J493" s="140"/>
      <c r="K493" s="140"/>
      <c r="L493" s="143"/>
      <c r="M493" s="143"/>
      <c r="N493" s="140"/>
    </row>
    <row r="494" spans="1:14" s="20" customFormat="1" ht="24.95" customHeight="1">
      <c r="A494" s="134"/>
      <c r="B494" s="140"/>
      <c r="C494" s="141"/>
      <c r="D494" s="142"/>
      <c r="E494" s="140"/>
      <c r="F494" s="140"/>
      <c r="G494" s="140"/>
      <c r="H494" s="140"/>
      <c r="I494" s="140"/>
      <c r="J494" s="140"/>
      <c r="K494" s="140"/>
      <c r="L494" s="143"/>
      <c r="M494" s="143"/>
      <c r="N494" s="140"/>
    </row>
    <row r="495" spans="1:14" s="20" customFormat="1" ht="24.95" customHeight="1">
      <c r="A495" s="134"/>
      <c r="B495" s="140"/>
      <c r="C495" s="141"/>
      <c r="D495" s="142"/>
      <c r="E495" s="140"/>
      <c r="F495" s="140"/>
      <c r="G495" s="140"/>
      <c r="H495" s="140"/>
      <c r="I495" s="140"/>
      <c r="J495" s="140"/>
      <c r="K495" s="140"/>
      <c r="L495" s="143"/>
      <c r="M495" s="143"/>
      <c r="N495" s="140"/>
    </row>
    <row r="496" spans="1:14" s="20" customFormat="1" ht="24.95" customHeight="1">
      <c r="A496" s="134"/>
      <c r="B496" s="140"/>
      <c r="C496" s="141"/>
      <c r="D496" s="142"/>
      <c r="E496" s="140"/>
      <c r="F496" s="140"/>
      <c r="G496" s="140"/>
      <c r="H496" s="140"/>
      <c r="I496" s="140"/>
      <c r="J496" s="140"/>
      <c r="K496" s="140"/>
      <c r="L496" s="143"/>
      <c r="M496" s="143"/>
      <c r="N496" s="140"/>
    </row>
    <row r="497" spans="1:14" s="20" customFormat="1" ht="24.95" customHeight="1">
      <c r="A497" s="134"/>
      <c r="B497" s="140"/>
      <c r="C497" s="141"/>
      <c r="D497" s="142"/>
      <c r="E497" s="140"/>
      <c r="F497" s="140"/>
      <c r="G497" s="140"/>
      <c r="H497" s="140"/>
      <c r="I497" s="140"/>
      <c r="J497" s="140"/>
      <c r="K497" s="140"/>
      <c r="L497" s="143"/>
      <c r="M497" s="143"/>
      <c r="N497" s="140"/>
    </row>
    <row r="498" spans="1:14" s="20" customFormat="1" ht="24.95" customHeight="1">
      <c r="A498" s="134"/>
      <c r="B498" s="140"/>
      <c r="C498" s="141"/>
      <c r="D498" s="142"/>
      <c r="E498" s="140"/>
      <c r="F498" s="140"/>
      <c r="G498" s="140"/>
      <c r="H498" s="140"/>
      <c r="I498" s="140"/>
      <c r="J498" s="140"/>
      <c r="K498" s="140"/>
      <c r="L498" s="143"/>
      <c r="M498" s="143"/>
      <c r="N498" s="140"/>
    </row>
    <row r="499" spans="1:14" s="20" customFormat="1" ht="24.95" customHeight="1">
      <c r="A499" s="134"/>
      <c r="B499" s="140"/>
      <c r="C499" s="141"/>
      <c r="D499" s="142"/>
      <c r="E499" s="140"/>
      <c r="F499" s="140"/>
      <c r="G499" s="140"/>
      <c r="H499" s="140"/>
      <c r="I499" s="140"/>
      <c r="J499" s="140"/>
      <c r="K499" s="140"/>
      <c r="L499" s="143"/>
      <c r="M499" s="143"/>
      <c r="N499" s="140"/>
    </row>
    <row r="500" spans="1:14" s="20" customFormat="1" ht="24.95" customHeight="1">
      <c r="A500" s="134"/>
      <c r="B500" s="140"/>
      <c r="C500" s="141"/>
      <c r="D500" s="142"/>
      <c r="E500" s="140"/>
      <c r="F500" s="140"/>
      <c r="G500" s="140"/>
      <c r="H500" s="140"/>
      <c r="I500" s="140"/>
      <c r="J500" s="140"/>
      <c r="K500" s="140"/>
      <c r="L500" s="143"/>
      <c r="M500" s="143"/>
      <c r="N500" s="140"/>
    </row>
    <row r="501" spans="1:14" s="20" customFormat="1" ht="24.95" customHeight="1">
      <c r="A501" s="134"/>
      <c r="B501" s="140"/>
      <c r="C501" s="141"/>
      <c r="D501" s="142"/>
      <c r="E501" s="140"/>
      <c r="F501" s="140"/>
      <c r="G501" s="140"/>
      <c r="H501" s="140"/>
      <c r="I501" s="140"/>
      <c r="J501" s="140"/>
      <c r="K501" s="140"/>
      <c r="L501" s="143"/>
      <c r="M501" s="143"/>
      <c r="N501" s="140"/>
    </row>
    <row r="502" spans="1:14" s="20" customFormat="1" ht="24.95" customHeight="1">
      <c r="A502" s="134"/>
      <c r="B502" s="140"/>
      <c r="C502" s="141"/>
      <c r="D502" s="142"/>
      <c r="E502" s="140"/>
      <c r="F502" s="140"/>
      <c r="G502" s="140"/>
      <c r="H502" s="140"/>
      <c r="I502" s="140"/>
      <c r="J502" s="140"/>
      <c r="K502" s="140"/>
      <c r="L502" s="143"/>
      <c r="M502" s="143"/>
      <c r="N502" s="140"/>
    </row>
    <row r="503" spans="1:14" s="20" customFormat="1" ht="24.95" customHeight="1">
      <c r="A503" s="134"/>
      <c r="B503" s="140"/>
      <c r="C503" s="141"/>
      <c r="D503" s="142"/>
      <c r="E503" s="140"/>
      <c r="F503" s="140"/>
      <c r="G503" s="140"/>
      <c r="H503" s="140"/>
      <c r="I503" s="140"/>
      <c r="J503" s="140"/>
      <c r="K503" s="140"/>
      <c r="L503" s="143"/>
      <c r="M503" s="143"/>
      <c r="N503" s="140"/>
    </row>
    <row r="504" spans="1:14" s="20" customFormat="1" ht="24.95" customHeight="1">
      <c r="A504" s="134"/>
      <c r="B504" s="140"/>
      <c r="C504" s="141"/>
      <c r="D504" s="142"/>
      <c r="E504" s="140"/>
      <c r="F504" s="140"/>
      <c r="G504" s="140"/>
      <c r="H504" s="140"/>
      <c r="I504" s="140"/>
      <c r="J504" s="140"/>
      <c r="K504" s="140"/>
      <c r="L504" s="143"/>
      <c r="M504" s="143"/>
      <c r="N504" s="140"/>
    </row>
    <row r="505" spans="1:14" s="20" customFormat="1" ht="24.95" customHeight="1">
      <c r="A505" s="134"/>
      <c r="B505" s="140"/>
      <c r="C505" s="141"/>
      <c r="D505" s="142"/>
      <c r="E505" s="140"/>
      <c r="F505" s="140"/>
      <c r="G505" s="140"/>
      <c r="H505" s="140"/>
      <c r="I505" s="140"/>
      <c r="J505" s="140"/>
      <c r="K505" s="140"/>
      <c r="L505" s="143"/>
      <c r="M505" s="143"/>
      <c r="N505" s="140"/>
    </row>
    <row r="506" spans="1:14" s="20" customFormat="1" ht="24.95" customHeight="1">
      <c r="A506" s="134"/>
      <c r="B506" s="140"/>
      <c r="C506" s="141"/>
      <c r="D506" s="142"/>
      <c r="E506" s="140"/>
      <c r="F506" s="140"/>
      <c r="G506" s="140"/>
      <c r="H506" s="140"/>
      <c r="I506" s="140"/>
      <c r="J506" s="140"/>
      <c r="K506" s="140"/>
      <c r="L506" s="143"/>
      <c r="M506" s="143"/>
      <c r="N506" s="140"/>
    </row>
    <row r="507" spans="1:14" s="20" customFormat="1" ht="24.95" customHeight="1">
      <c r="A507" s="134"/>
      <c r="B507" s="140"/>
      <c r="C507" s="141"/>
      <c r="D507" s="142"/>
      <c r="E507" s="140"/>
      <c r="F507" s="140"/>
      <c r="G507" s="140"/>
      <c r="H507" s="140"/>
      <c r="I507" s="140"/>
      <c r="J507" s="140"/>
      <c r="K507" s="140"/>
      <c r="L507" s="143"/>
      <c r="M507" s="143"/>
      <c r="N507" s="140"/>
    </row>
    <row r="508" spans="1:14" s="20" customFormat="1" ht="24.95" customHeight="1">
      <c r="A508" s="134"/>
      <c r="B508" s="140"/>
      <c r="C508" s="141"/>
      <c r="D508" s="142"/>
      <c r="E508" s="140"/>
      <c r="F508" s="140"/>
      <c r="G508" s="140"/>
      <c r="H508" s="140"/>
      <c r="I508" s="140"/>
      <c r="J508" s="140"/>
      <c r="K508" s="140"/>
      <c r="L508" s="143"/>
      <c r="M508" s="143"/>
      <c r="N508" s="140"/>
    </row>
    <row r="509" spans="1:14" s="20" customFormat="1" ht="24.95" customHeight="1">
      <c r="A509" s="134"/>
      <c r="B509" s="140"/>
      <c r="C509" s="141"/>
      <c r="D509" s="142"/>
      <c r="E509" s="140"/>
      <c r="F509" s="140"/>
      <c r="G509" s="140"/>
      <c r="H509" s="140"/>
      <c r="I509" s="140"/>
      <c r="J509" s="140"/>
      <c r="K509" s="140"/>
      <c r="L509" s="143"/>
      <c r="M509" s="143"/>
      <c r="N509" s="140"/>
    </row>
    <row r="510" spans="1:14" s="20" customFormat="1" ht="24.95" customHeight="1">
      <c r="A510" s="134"/>
      <c r="B510" s="140"/>
      <c r="C510" s="141"/>
      <c r="D510" s="142"/>
      <c r="E510" s="140"/>
      <c r="F510" s="140"/>
      <c r="G510" s="140"/>
      <c r="H510" s="140"/>
      <c r="I510" s="140"/>
      <c r="J510" s="140"/>
      <c r="K510" s="140"/>
      <c r="L510" s="143"/>
      <c r="M510" s="143"/>
      <c r="N510" s="140"/>
    </row>
    <row r="511" spans="1:14" s="20" customFormat="1" ht="24.95" customHeight="1">
      <c r="A511" s="134"/>
      <c r="B511" s="140"/>
      <c r="C511" s="141"/>
      <c r="D511" s="142"/>
      <c r="E511" s="140"/>
      <c r="F511" s="140"/>
      <c r="G511" s="140"/>
      <c r="H511" s="140"/>
      <c r="I511" s="140"/>
      <c r="J511" s="140"/>
      <c r="K511" s="140"/>
      <c r="L511" s="143"/>
      <c r="M511" s="143"/>
      <c r="N511" s="140"/>
    </row>
    <row r="512" spans="1:14" s="20" customFormat="1" ht="24.95" customHeight="1">
      <c r="A512" s="134"/>
      <c r="B512" s="140"/>
      <c r="C512" s="141"/>
      <c r="D512" s="142"/>
      <c r="E512" s="140"/>
      <c r="F512" s="140"/>
      <c r="G512" s="140"/>
      <c r="H512" s="140"/>
      <c r="I512" s="140"/>
      <c r="J512" s="140"/>
      <c r="K512" s="140"/>
      <c r="L512" s="143"/>
      <c r="M512" s="143"/>
      <c r="N512" s="140"/>
    </row>
    <row r="513" spans="1:14" s="20" customFormat="1" ht="24.95" customHeight="1">
      <c r="A513" s="134"/>
      <c r="B513" s="140"/>
      <c r="C513" s="141"/>
      <c r="D513" s="142"/>
      <c r="E513" s="140"/>
      <c r="F513" s="140"/>
      <c r="G513" s="140"/>
      <c r="H513" s="140"/>
      <c r="I513" s="140"/>
      <c r="J513" s="140"/>
      <c r="K513" s="140"/>
      <c r="L513" s="143"/>
      <c r="M513" s="143"/>
      <c r="N513" s="140"/>
    </row>
    <row r="514" spans="1:14" s="20" customFormat="1" ht="24.95" customHeight="1">
      <c r="A514" s="134"/>
      <c r="B514" s="140"/>
      <c r="C514" s="141"/>
      <c r="D514" s="142"/>
      <c r="E514" s="140"/>
      <c r="F514" s="140"/>
      <c r="G514" s="140"/>
      <c r="H514" s="140"/>
      <c r="I514" s="140"/>
      <c r="J514" s="140"/>
      <c r="K514" s="140"/>
      <c r="L514" s="143"/>
      <c r="M514" s="143"/>
      <c r="N514" s="140"/>
    </row>
    <row r="515" spans="1:14" s="20" customFormat="1" ht="24.95" customHeight="1">
      <c r="A515" s="134"/>
      <c r="B515" s="140"/>
      <c r="C515" s="141"/>
      <c r="D515" s="142"/>
      <c r="E515" s="140"/>
      <c r="F515" s="140"/>
      <c r="G515" s="140"/>
      <c r="H515" s="140"/>
      <c r="I515" s="140"/>
      <c r="J515" s="140"/>
      <c r="K515" s="140"/>
      <c r="L515" s="143"/>
      <c r="M515" s="143"/>
      <c r="N515" s="140"/>
    </row>
    <row r="516" spans="1:14" s="20" customFormat="1" ht="24.95" customHeight="1">
      <c r="A516" s="134"/>
      <c r="B516" s="140"/>
      <c r="C516" s="141"/>
      <c r="D516" s="142"/>
      <c r="E516" s="140"/>
      <c r="F516" s="140"/>
      <c r="G516" s="140"/>
      <c r="H516" s="140"/>
      <c r="I516" s="140"/>
      <c r="J516" s="140"/>
      <c r="K516" s="140"/>
      <c r="L516" s="143"/>
      <c r="M516" s="143"/>
      <c r="N516" s="140"/>
    </row>
    <row r="517" spans="1:14" s="20" customFormat="1" ht="24.95" customHeight="1">
      <c r="A517" s="134"/>
      <c r="B517" s="140"/>
      <c r="C517" s="141"/>
      <c r="D517" s="142"/>
      <c r="E517" s="140"/>
      <c r="F517" s="140"/>
      <c r="G517" s="140"/>
      <c r="H517" s="140"/>
      <c r="I517" s="140"/>
      <c r="J517" s="140"/>
      <c r="K517" s="140"/>
      <c r="L517" s="143"/>
      <c r="M517" s="143"/>
      <c r="N517" s="140"/>
    </row>
    <row r="518" spans="1:14" s="20" customFormat="1" ht="24.95" customHeight="1">
      <c r="A518" s="134"/>
      <c r="B518" s="140"/>
      <c r="C518" s="141"/>
      <c r="D518" s="142"/>
      <c r="E518" s="140"/>
      <c r="F518" s="140"/>
      <c r="G518" s="140"/>
      <c r="H518" s="140"/>
      <c r="I518" s="140"/>
      <c r="J518" s="140"/>
      <c r="K518" s="140"/>
      <c r="L518" s="143"/>
      <c r="M518" s="143"/>
      <c r="N518" s="140"/>
    </row>
    <row r="519" spans="1:14" s="20" customFormat="1" ht="24.95" customHeight="1">
      <c r="A519" s="134"/>
      <c r="B519" s="140"/>
      <c r="C519" s="141"/>
      <c r="D519" s="142"/>
      <c r="E519" s="140"/>
      <c r="F519" s="140"/>
      <c r="G519" s="140"/>
      <c r="H519" s="140"/>
      <c r="I519" s="140"/>
      <c r="J519" s="140"/>
      <c r="K519" s="140"/>
      <c r="L519" s="143"/>
      <c r="M519" s="143"/>
      <c r="N519" s="140"/>
    </row>
    <row r="520" spans="1:14" s="20" customFormat="1" ht="24.95" customHeight="1">
      <c r="A520" s="134"/>
      <c r="B520" s="140"/>
      <c r="C520" s="141"/>
      <c r="D520" s="142"/>
      <c r="E520" s="140"/>
      <c r="F520" s="140"/>
      <c r="G520" s="140"/>
      <c r="H520" s="140"/>
      <c r="I520" s="140"/>
      <c r="J520" s="140"/>
      <c r="K520" s="140"/>
      <c r="L520" s="143"/>
      <c r="M520" s="143"/>
      <c r="N520" s="140"/>
    </row>
    <row r="521" spans="1:14" s="20" customFormat="1" ht="24.95" customHeight="1">
      <c r="A521" s="134"/>
      <c r="B521" s="140"/>
      <c r="C521" s="141"/>
      <c r="D521" s="142"/>
      <c r="E521" s="140"/>
      <c r="F521" s="140"/>
      <c r="G521" s="140"/>
      <c r="H521" s="140"/>
      <c r="I521" s="140"/>
      <c r="J521" s="140"/>
      <c r="K521" s="140"/>
      <c r="L521" s="143"/>
      <c r="M521" s="143"/>
      <c r="N521" s="140"/>
    </row>
    <row r="522" spans="1:14" s="20" customFormat="1" ht="24.95" customHeight="1">
      <c r="A522" s="134"/>
      <c r="B522" s="140"/>
      <c r="C522" s="141"/>
      <c r="D522" s="142"/>
      <c r="E522" s="140"/>
      <c r="F522" s="140"/>
      <c r="G522" s="140"/>
      <c r="H522" s="140"/>
      <c r="I522" s="140"/>
      <c r="J522" s="140"/>
      <c r="K522" s="140"/>
      <c r="L522" s="143"/>
      <c r="M522" s="143"/>
      <c r="N522" s="140"/>
    </row>
    <row r="523" spans="1:14" s="20" customFormat="1" ht="24.95" customHeight="1">
      <c r="A523" s="134"/>
      <c r="B523" s="140"/>
      <c r="C523" s="141"/>
      <c r="D523" s="142"/>
      <c r="E523" s="140"/>
      <c r="F523" s="140"/>
      <c r="G523" s="140"/>
      <c r="H523" s="140"/>
      <c r="I523" s="140"/>
      <c r="J523" s="140"/>
      <c r="K523" s="140"/>
      <c r="L523" s="143"/>
      <c r="M523" s="143"/>
      <c r="N523" s="140"/>
    </row>
    <row r="524" spans="1:14" s="20" customFormat="1" ht="24.95" customHeight="1">
      <c r="A524" s="134"/>
      <c r="B524" s="140"/>
      <c r="C524" s="141"/>
      <c r="D524" s="142"/>
      <c r="E524" s="140"/>
      <c r="F524" s="140"/>
      <c r="G524" s="140"/>
      <c r="H524" s="140"/>
      <c r="I524" s="140"/>
      <c r="J524" s="140"/>
      <c r="K524" s="140"/>
      <c r="L524" s="143"/>
      <c r="M524" s="143"/>
      <c r="N524" s="140"/>
    </row>
    <row r="525" spans="1:14" s="20" customFormat="1" ht="24.95" customHeight="1">
      <c r="A525" s="134"/>
      <c r="B525" s="140"/>
      <c r="C525" s="141"/>
      <c r="D525" s="142"/>
      <c r="E525" s="140"/>
      <c r="F525" s="140"/>
      <c r="G525" s="140"/>
      <c r="H525" s="140"/>
      <c r="I525" s="140"/>
      <c r="J525" s="140"/>
      <c r="K525" s="140"/>
      <c r="L525" s="143"/>
      <c r="M525" s="143"/>
      <c r="N525" s="140"/>
    </row>
    <row r="526" spans="1:14" s="20" customFormat="1" ht="24.95" customHeight="1">
      <c r="A526" s="134"/>
      <c r="B526" s="140"/>
      <c r="C526" s="141"/>
      <c r="D526" s="142"/>
      <c r="E526" s="140"/>
      <c r="F526" s="140"/>
      <c r="G526" s="140"/>
      <c r="H526" s="140"/>
      <c r="I526" s="140"/>
      <c r="J526" s="140"/>
      <c r="K526" s="140"/>
      <c r="L526" s="143"/>
      <c r="M526" s="143"/>
      <c r="N526" s="140"/>
    </row>
    <row r="527" spans="1:14" s="20" customFormat="1" ht="24.95" customHeight="1">
      <c r="A527" s="134"/>
      <c r="B527" s="140"/>
      <c r="C527" s="141"/>
      <c r="D527" s="142"/>
      <c r="E527" s="140"/>
      <c r="F527" s="140"/>
      <c r="G527" s="140"/>
      <c r="H527" s="140"/>
      <c r="I527" s="140"/>
      <c r="J527" s="140"/>
      <c r="K527" s="140"/>
      <c r="L527" s="143"/>
      <c r="M527" s="143"/>
      <c r="N527" s="140"/>
    </row>
    <row r="528" spans="1:14" s="20" customFormat="1" ht="24.95" customHeight="1">
      <c r="A528" s="134"/>
      <c r="B528" s="140"/>
      <c r="C528" s="141"/>
      <c r="D528" s="142"/>
      <c r="E528" s="140"/>
      <c r="F528" s="140"/>
      <c r="G528" s="140"/>
      <c r="H528" s="140"/>
      <c r="I528" s="140"/>
      <c r="J528" s="140"/>
      <c r="K528" s="140"/>
      <c r="L528" s="143"/>
      <c r="M528" s="143"/>
      <c r="N528" s="140"/>
    </row>
    <row r="529" spans="1:14" s="20" customFormat="1" ht="24.95" customHeight="1">
      <c r="A529" s="134"/>
      <c r="B529" s="140"/>
      <c r="C529" s="141"/>
      <c r="D529" s="142"/>
      <c r="E529" s="140"/>
      <c r="F529" s="140"/>
      <c r="G529" s="140"/>
      <c r="H529" s="140"/>
      <c r="I529" s="140"/>
      <c r="J529" s="140"/>
      <c r="K529" s="140"/>
      <c r="L529" s="143"/>
      <c r="M529" s="143"/>
      <c r="N529" s="140"/>
    </row>
    <row r="530" spans="1:14" s="20" customFormat="1" ht="24.95" customHeight="1">
      <c r="A530" s="134"/>
      <c r="B530" s="140"/>
      <c r="C530" s="141"/>
      <c r="D530" s="142"/>
      <c r="E530" s="140"/>
      <c r="F530" s="140"/>
      <c r="G530" s="140"/>
      <c r="H530" s="140"/>
      <c r="I530" s="140"/>
      <c r="J530" s="140"/>
      <c r="K530" s="140"/>
      <c r="L530" s="143"/>
      <c r="M530" s="143"/>
      <c r="N530" s="140"/>
    </row>
    <row r="531" spans="1:14" s="20" customFormat="1" ht="24.95" customHeight="1">
      <c r="A531" s="134"/>
      <c r="B531" s="140"/>
      <c r="C531" s="141"/>
      <c r="D531" s="142"/>
      <c r="E531" s="140"/>
      <c r="F531" s="140"/>
      <c r="G531" s="140"/>
      <c r="H531" s="140"/>
      <c r="I531" s="140"/>
      <c r="J531" s="140"/>
      <c r="K531" s="140"/>
      <c r="L531" s="143"/>
      <c r="M531" s="143"/>
      <c r="N531" s="140"/>
    </row>
    <row r="532" spans="1:14" s="20" customFormat="1" ht="24.95" customHeight="1">
      <c r="A532" s="134"/>
      <c r="B532" s="140"/>
      <c r="C532" s="141"/>
      <c r="D532" s="142"/>
      <c r="E532" s="140"/>
      <c r="F532" s="140"/>
      <c r="G532" s="140"/>
      <c r="H532" s="140"/>
      <c r="I532" s="140"/>
      <c r="J532" s="140"/>
      <c r="K532" s="140"/>
      <c r="L532" s="143"/>
      <c r="M532" s="143"/>
      <c r="N532" s="140"/>
    </row>
    <row r="533" spans="1:14" s="20" customFormat="1" ht="24.95" customHeight="1">
      <c r="A533" s="134"/>
      <c r="B533" s="140"/>
      <c r="C533" s="141"/>
      <c r="D533" s="142"/>
      <c r="E533" s="140"/>
      <c r="F533" s="140"/>
      <c r="G533" s="140"/>
      <c r="H533" s="140"/>
      <c r="I533" s="140"/>
      <c r="J533" s="140"/>
      <c r="K533" s="140"/>
      <c r="L533" s="143"/>
      <c r="M533" s="143"/>
      <c r="N533" s="140"/>
    </row>
    <row r="534" spans="1:14" s="20" customFormat="1" ht="24.95" customHeight="1">
      <c r="A534" s="134"/>
      <c r="B534" s="140"/>
      <c r="C534" s="141"/>
      <c r="D534" s="142"/>
      <c r="E534" s="140"/>
      <c r="F534" s="140"/>
      <c r="G534" s="140"/>
      <c r="H534" s="140"/>
      <c r="I534" s="140"/>
      <c r="J534" s="140"/>
      <c r="K534" s="140"/>
      <c r="L534" s="143"/>
      <c r="M534" s="143"/>
      <c r="N534" s="140"/>
    </row>
    <row r="535" spans="1:14" s="20" customFormat="1" ht="24.95" customHeight="1">
      <c r="A535" s="134"/>
      <c r="B535" s="140"/>
      <c r="C535" s="141"/>
      <c r="D535" s="142"/>
      <c r="E535" s="140"/>
      <c r="F535" s="140"/>
      <c r="G535" s="140"/>
      <c r="H535" s="140"/>
      <c r="I535" s="140"/>
      <c r="J535" s="140"/>
      <c r="K535" s="140"/>
      <c r="L535" s="143"/>
      <c r="M535" s="143"/>
      <c r="N535" s="140"/>
    </row>
    <row r="536" spans="1:14" s="20" customFormat="1" ht="24.95" customHeight="1">
      <c r="A536" s="134"/>
      <c r="B536" s="140"/>
      <c r="C536" s="141"/>
      <c r="D536" s="142"/>
      <c r="E536" s="140"/>
      <c r="F536" s="140"/>
      <c r="G536" s="140"/>
      <c r="H536" s="140"/>
      <c r="I536" s="140"/>
      <c r="J536" s="140"/>
      <c r="K536" s="140"/>
      <c r="L536" s="143"/>
      <c r="M536" s="143"/>
      <c r="N536" s="140"/>
    </row>
    <row r="537" spans="1:14" s="20" customFormat="1" ht="24.95" customHeight="1">
      <c r="A537" s="134"/>
      <c r="B537" s="140"/>
      <c r="C537" s="141"/>
      <c r="D537" s="142"/>
      <c r="E537" s="140"/>
      <c r="F537" s="140"/>
      <c r="G537" s="140"/>
      <c r="H537" s="140"/>
      <c r="I537" s="140"/>
      <c r="J537" s="140"/>
      <c r="K537" s="140"/>
      <c r="L537" s="143"/>
      <c r="M537" s="143"/>
      <c r="N537" s="140"/>
    </row>
    <row r="538" spans="1:14" s="20" customFormat="1" ht="24.95" customHeight="1">
      <c r="A538" s="134"/>
      <c r="B538" s="140"/>
      <c r="C538" s="141"/>
      <c r="D538" s="142"/>
      <c r="E538" s="140"/>
      <c r="F538" s="140"/>
      <c r="G538" s="140"/>
      <c r="H538" s="140"/>
      <c r="I538" s="140"/>
      <c r="J538" s="140"/>
      <c r="K538" s="140"/>
      <c r="L538" s="143"/>
      <c r="M538" s="143"/>
      <c r="N538" s="140"/>
    </row>
    <row r="539" spans="1:14" s="20" customFormat="1" ht="24.95" customHeight="1">
      <c r="A539" s="134"/>
      <c r="B539" s="140"/>
      <c r="C539" s="141"/>
      <c r="D539" s="142"/>
      <c r="E539" s="140"/>
      <c r="F539" s="140"/>
      <c r="G539" s="140"/>
      <c r="H539" s="140"/>
      <c r="I539" s="140"/>
      <c r="J539" s="140"/>
      <c r="K539" s="140"/>
      <c r="L539" s="143"/>
      <c r="M539" s="143"/>
      <c r="N539" s="140"/>
    </row>
    <row r="540" spans="1:14" s="20" customFormat="1" ht="24.95" customHeight="1">
      <c r="A540" s="134"/>
      <c r="B540" s="140"/>
      <c r="C540" s="141"/>
      <c r="D540" s="142"/>
      <c r="E540" s="140"/>
      <c r="F540" s="140"/>
      <c r="G540" s="140"/>
      <c r="H540" s="140"/>
      <c r="I540" s="140"/>
      <c r="J540" s="140"/>
      <c r="K540" s="140"/>
      <c r="L540" s="143"/>
      <c r="M540" s="143"/>
      <c r="N540" s="140"/>
    </row>
    <row r="541" spans="1:14" s="20" customFormat="1" ht="24.95" customHeight="1">
      <c r="A541" s="134"/>
      <c r="B541" s="140"/>
      <c r="C541" s="141"/>
      <c r="D541" s="142"/>
      <c r="E541" s="140"/>
      <c r="F541" s="140"/>
      <c r="G541" s="140"/>
      <c r="H541" s="140"/>
      <c r="I541" s="140"/>
      <c r="J541" s="140"/>
      <c r="K541" s="140"/>
      <c r="L541" s="143"/>
      <c r="M541" s="143"/>
      <c r="N541" s="140"/>
    </row>
    <row r="542" spans="1:14" s="20" customFormat="1" ht="24.95" customHeight="1">
      <c r="A542" s="134"/>
      <c r="B542" s="140"/>
      <c r="C542" s="141"/>
      <c r="D542" s="142"/>
      <c r="E542" s="140"/>
      <c r="F542" s="140"/>
      <c r="G542" s="140"/>
      <c r="H542" s="140"/>
      <c r="I542" s="140"/>
      <c r="J542" s="140"/>
      <c r="K542" s="140"/>
      <c r="L542" s="143"/>
      <c r="M542" s="143"/>
      <c r="N542" s="140"/>
    </row>
    <row r="543" spans="1:14" s="20" customFormat="1" ht="24.95" customHeight="1">
      <c r="A543" s="134"/>
      <c r="B543" s="140"/>
      <c r="C543" s="141"/>
      <c r="D543" s="142"/>
      <c r="E543" s="140"/>
      <c r="F543" s="140"/>
      <c r="G543" s="140"/>
      <c r="H543" s="140"/>
      <c r="I543" s="140"/>
      <c r="J543" s="140"/>
      <c r="K543" s="140"/>
      <c r="L543" s="143"/>
      <c r="M543" s="143"/>
      <c r="N543" s="140"/>
    </row>
    <row r="544" spans="1:14" s="20" customFormat="1" ht="24.95" customHeight="1">
      <c r="A544" s="134"/>
      <c r="B544" s="140"/>
      <c r="C544" s="141"/>
      <c r="D544" s="142"/>
      <c r="E544" s="140"/>
      <c r="F544" s="140"/>
      <c r="G544" s="140"/>
      <c r="H544" s="140"/>
      <c r="I544" s="140"/>
      <c r="J544" s="140"/>
      <c r="K544" s="140"/>
      <c r="L544" s="143"/>
      <c r="M544" s="143"/>
      <c r="N544" s="140"/>
    </row>
    <row r="545" spans="1:14" s="20" customFormat="1" ht="24.95" customHeight="1">
      <c r="A545" s="134"/>
      <c r="B545" s="140"/>
      <c r="C545" s="141"/>
      <c r="D545" s="142"/>
      <c r="E545" s="140"/>
      <c r="F545" s="140"/>
      <c r="G545" s="140"/>
      <c r="H545" s="140"/>
      <c r="I545" s="140"/>
      <c r="J545" s="140"/>
      <c r="K545" s="140"/>
      <c r="L545" s="143"/>
      <c r="M545" s="143"/>
      <c r="N545" s="140"/>
    </row>
    <row r="546" spans="1:14" s="20" customFormat="1" ht="24.95" customHeight="1">
      <c r="A546" s="134"/>
      <c r="B546" s="140"/>
      <c r="C546" s="141"/>
      <c r="D546" s="142"/>
      <c r="E546" s="140"/>
      <c r="F546" s="140"/>
      <c r="G546" s="140"/>
      <c r="H546" s="140"/>
      <c r="I546" s="140"/>
      <c r="J546" s="140"/>
      <c r="K546" s="140"/>
      <c r="L546" s="143"/>
      <c r="M546" s="143"/>
      <c r="N546" s="140"/>
    </row>
    <row r="547" spans="1:14" s="20" customFormat="1" ht="24.95" customHeight="1">
      <c r="A547" s="134"/>
      <c r="B547" s="140"/>
      <c r="C547" s="141"/>
      <c r="D547" s="142"/>
      <c r="E547" s="140"/>
      <c r="F547" s="140"/>
      <c r="G547" s="140"/>
      <c r="H547" s="140"/>
      <c r="I547" s="140"/>
      <c r="J547" s="140"/>
      <c r="K547" s="140"/>
      <c r="L547" s="143"/>
      <c r="M547" s="143"/>
      <c r="N547" s="140"/>
    </row>
    <row r="548" spans="1:14" s="20" customFormat="1" ht="24.95" customHeight="1">
      <c r="A548" s="134"/>
      <c r="B548" s="140"/>
      <c r="C548" s="141"/>
      <c r="D548" s="142"/>
      <c r="E548" s="140"/>
      <c r="F548" s="140"/>
      <c r="G548" s="140"/>
      <c r="H548" s="140"/>
      <c r="I548" s="140"/>
      <c r="J548" s="140"/>
      <c r="K548" s="140"/>
      <c r="L548" s="143"/>
      <c r="M548" s="143"/>
      <c r="N548" s="140"/>
    </row>
    <row r="549" spans="1:14" s="20" customFormat="1" ht="24.95" customHeight="1">
      <c r="A549" s="134"/>
      <c r="B549" s="140"/>
      <c r="C549" s="141"/>
      <c r="D549" s="142"/>
      <c r="E549" s="140"/>
      <c r="F549" s="140"/>
      <c r="G549" s="140"/>
      <c r="H549" s="140"/>
      <c r="I549" s="140"/>
      <c r="J549" s="140"/>
      <c r="K549" s="140"/>
      <c r="L549" s="143"/>
      <c r="M549" s="143"/>
      <c r="N549" s="140"/>
    </row>
    <row r="550" spans="1:14" s="20" customFormat="1" ht="24.95" customHeight="1">
      <c r="A550" s="134"/>
      <c r="B550" s="140"/>
      <c r="C550" s="141"/>
      <c r="D550" s="142"/>
      <c r="E550" s="140"/>
      <c r="F550" s="140"/>
      <c r="G550" s="140"/>
      <c r="H550" s="140"/>
      <c r="I550" s="140"/>
      <c r="J550" s="140"/>
      <c r="K550" s="140"/>
      <c r="L550" s="143"/>
      <c r="M550" s="143"/>
      <c r="N550" s="140"/>
    </row>
    <row r="551" spans="1:14" s="20" customFormat="1" ht="24.95" customHeight="1">
      <c r="A551" s="134"/>
      <c r="B551" s="140"/>
      <c r="C551" s="141"/>
      <c r="D551" s="142"/>
      <c r="E551" s="140"/>
      <c r="F551" s="140"/>
      <c r="G551" s="140"/>
      <c r="H551" s="140"/>
      <c r="I551" s="140"/>
      <c r="J551" s="140"/>
      <c r="K551" s="140"/>
      <c r="L551" s="143"/>
      <c r="M551" s="143"/>
      <c r="N551" s="140"/>
    </row>
    <row r="552" spans="1:14" s="20" customFormat="1" ht="24.95" customHeight="1">
      <c r="A552" s="134"/>
      <c r="B552" s="140"/>
      <c r="C552" s="141"/>
      <c r="D552" s="142"/>
      <c r="E552" s="140"/>
      <c r="F552" s="140"/>
      <c r="G552" s="140"/>
      <c r="H552" s="140"/>
      <c r="I552" s="140"/>
      <c r="J552" s="140"/>
      <c r="K552" s="140"/>
      <c r="L552" s="143"/>
      <c r="M552" s="143"/>
      <c r="N552" s="140"/>
    </row>
    <row r="553" spans="1:14" s="20" customFormat="1" ht="24.95" customHeight="1">
      <c r="A553" s="134"/>
      <c r="B553" s="140"/>
      <c r="C553" s="141"/>
      <c r="D553" s="142"/>
      <c r="E553" s="140"/>
      <c r="F553" s="140"/>
      <c r="G553" s="140"/>
      <c r="H553" s="140"/>
      <c r="I553" s="140"/>
      <c r="J553" s="140"/>
      <c r="K553" s="140"/>
      <c r="L553" s="143"/>
      <c r="M553" s="143"/>
      <c r="N553" s="140"/>
    </row>
    <row r="554" spans="1:14" s="20" customFormat="1" ht="24.95" customHeight="1">
      <c r="A554" s="134"/>
      <c r="B554" s="140"/>
      <c r="C554" s="141"/>
      <c r="D554" s="142"/>
      <c r="E554" s="140"/>
      <c r="F554" s="140"/>
      <c r="G554" s="140"/>
      <c r="H554" s="140"/>
      <c r="I554" s="140"/>
      <c r="J554" s="140"/>
      <c r="K554" s="140"/>
      <c r="L554" s="143"/>
      <c r="M554" s="143"/>
      <c r="N554" s="140"/>
    </row>
    <row r="555" spans="1:14" s="20" customFormat="1" ht="24.95" customHeight="1">
      <c r="A555" s="134"/>
      <c r="B555" s="140"/>
      <c r="C555" s="141"/>
      <c r="D555" s="142"/>
      <c r="E555" s="140"/>
      <c r="F555" s="140"/>
      <c r="G555" s="140"/>
      <c r="H555" s="140"/>
      <c r="I555" s="140"/>
      <c r="J555" s="140"/>
      <c r="K555" s="140"/>
      <c r="L555" s="143"/>
      <c r="M555" s="143"/>
      <c r="N555" s="140"/>
    </row>
    <row r="556" spans="1:14" s="20" customFormat="1" ht="24.95" customHeight="1">
      <c r="A556" s="134"/>
      <c r="B556" s="140"/>
      <c r="C556" s="141"/>
      <c r="D556" s="142"/>
      <c r="E556" s="140"/>
      <c r="F556" s="140"/>
      <c r="G556" s="140"/>
      <c r="H556" s="140"/>
      <c r="I556" s="140"/>
      <c r="J556" s="140"/>
      <c r="K556" s="140"/>
      <c r="L556" s="143"/>
      <c r="M556" s="143"/>
      <c r="N556" s="140"/>
    </row>
    <row r="557" spans="1:14" s="20" customFormat="1" ht="24.95" customHeight="1">
      <c r="A557" s="134"/>
      <c r="B557" s="140"/>
      <c r="C557" s="141"/>
      <c r="D557" s="142"/>
      <c r="E557" s="140"/>
      <c r="F557" s="140"/>
      <c r="G557" s="140"/>
      <c r="H557" s="140"/>
      <c r="I557" s="140"/>
      <c r="J557" s="140"/>
      <c r="K557" s="140"/>
      <c r="L557" s="143"/>
      <c r="M557" s="143"/>
      <c r="N557" s="140"/>
    </row>
    <row r="558" spans="1:14" s="20" customFormat="1" ht="24.95" customHeight="1">
      <c r="A558" s="134"/>
      <c r="B558" s="140"/>
      <c r="C558" s="141"/>
      <c r="D558" s="142"/>
      <c r="E558" s="140"/>
      <c r="F558" s="140"/>
      <c r="G558" s="140"/>
      <c r="H558" s="140"/>
      <c r="I558" s="140"/>
      <c r="J558" s="140"/>
      <c r="K558" s="140"/>
      <c r="L558" s="143"/>
      <c r="M558" s="143"/>
      <c r="N558" s="140"/>
    </row>
    <row r="559" spans="1:14" s="20" customFormat="1" ht="24.95" customHeight="1">
      <c r="A559" s="134"/>
      <c r="B559" s="140"/>
      <c r="C559" s="141"/>
      <c r="D559" s="142"/>
      <c r="E559" s="140"/>
      <c r="F559" s="140"/>
      <c r="G559" s="140"/>
      <c r="H559" s="140"/>
      <c r="I559" s="140"/>
      <c r="J559" s="140"/>
      <c r="K559" s="140"/>
      <c r="L559" s="143"/>
      <c r="M559" s="143"/>
      <c r="N559" s="140"/>
    </row>
    <row r="560" spans="1:14" s="20" customFormat="1" ht="24.95" customHeight="1">
      <c r="A560" s="134"/>
      <c r="B560" s="140"/>
      <c r="C560" s="141"/>
      <c r="D560" s="142"/>
      <c r="E560" s="140"/>
      <c r="F560" s="140"/>
      <c r="G560" s="140"/>
      <c r="H560" s="140"/>
      <c r="I560" s="140"/>
      <c r="J560" s="140"/>
      <c r="K560" s="140"/>
      <c r="L560" s="143"/>
      <c r="M560" s="143"/>
      <c r="N560" s="140"/>
    </row>
    <row r="561" spans="1:14" s="20" customFormat="1" ht="24.95" customHeight="1">
      <c r="A561" s="134"/>
      <c r="B561" s="140"/>
      <c r="C561" s="141"/>
      <c r="D561" s="142"/>
      <c r="E561" s="140"/>
      <c r="F561" s="140"/>
      <c r="G561" s="140"/>
      <c r="H561" s="140"/>
      <c r="I561" s="140"/>
      <c r="J561" s="140"/>
      <c r="K561" s="140"/>
      <c r="L561" s="143"/>
      <c r="M561" s="143"/>
      <c r="N561" s="140"/>
    </row>
    <row r="562" spans="1:14" s="20" customFormat="1" ht="24.95" customHeight="1">
      <c r="A562" s="134"/>
      <c r="B562" s="140"/>
      <c r="C562" s="141"/>
      <c r="D562" s="142"/>
      <c r="E562" s="140"/>
      <c r="F562" s="140"/>
      <c r="G562" s="140"/>
      <c r="H562" s="140"/>
      <c r="I562" s="140"/>
      <c r="J562" s="140"/>
      <c r="K562" s="140"/>
      <c r="L562" s="143"/>
      <c r="M562" s="143"/>
      <c r="N562" s="140"/>
    </row>
    <row r="563" spans="1:14" s="20" customFormat="1" ht="24.95" customHeight="1">
      <c r="A563" s="134"/>
      <c r="B563" s="140"/>
      <c r="C563" s="141"/>
      <c r="D563" s="142"/>
      <c r="E563" s="140"/>
      <c r="F563" s="140"/>
      <c r="G563" s="140"/>
      <c r="H563" s="140"/>
      <c r="I563" s="140"/>
      <c r="J563" s="140"/>
      <c r="K563" s="140"/>
      <c r="L563" s="143"/>
      <c r="M563" s="143"/>
      <c r="N563" s="140"/>
    </row>
    <row r="564" spans="1:14" s="20" customFormat="1" ht="24.95" customHeight="1">
      <c r="A564" s="134"/>
      <c r="B564" s="140"/>
      <c r="C564" s="141"/>
      <c r="D564" s="142"/>
      <c r="E564" s="140"/>
      <c r="F564" s="140"/>
      <c r="G564" s="140"/>
      <c r="H564" s="140"/>
      <c r="I564" s="140"/>
      <c r="J564" s="140"/>
      <c r="K564" s="140"/>
      <c r="L564" s="143"/>
      <c r="M564" s="143"/>
      <c r="N564" s="140"/>
    </row>
    <row r="565" spans="1:14" s="20" customFormat="1" ht="24.95" customHeight="1">
      <c r="A565" s="134"/>
      <c r="B565" s="140"/>
      <c r="C565" s="141"/>
      <c r="D565" s="142"/>
      <c r="E565" s="140"/>
      <c r="F565" s="140"/>
      <c r="G565" s="140"/>
      <c r="H565" s="140"/>
      <c r="I565" s="140"/>
      <c r="J565" s="140"/>
      <c r="K565" s="140"/>
      <c r="L565" s="143"/>
      <c r="M565" s="143"/>
      <c r="N565" s="140"/>
    </row>
    <row r="566" spans="1:14" s="20" customFormat="1" ht="24.95" customHeight="1">
      <c r="A566" s="134"/>
      <c r="B566" s="140"/>
      <c r="C566" s="141"/>
      <c r="D566" s="142"/>
      <c r="E566" s="140"/>
      <c r="F566" s="140"/>
      <c r="G566" s="140"/>
      <c r="H566" s="140"/>
      <c r="I566" s="140"/>
      <c r="J566" s="140"/>
      <c r="K566" s="140"/>
      <c r="L566" s="143"/>
      <c r="M566" s="143"/>
      <c r="N566" s="140"/>
    </row>
    <row r="567" spans="1:14" s="20" customFormat="1" ht="24.95" customHeight="1">
      <c r="A567" s="134"/>
      <c r="B567" s="140"/>
      <c r="C567" s="141"/>
      <c r="D567" s="142"/>
      <c r="E567" s="140"/>
      <c r="F567" s="140"/>
      <c r="G567" s="140"/>
      <c r="H567" s="140"/>
      <c r="I567" s="140"/>
      <c r="J567" s="140"/>
      <c r="K567" s="140"/>
      <c r="L567" s="143"/>
      <c r="M567" s="143"/>
      <c r="N567" s="140"/>
    </row>
    <row r="568" spans="1:14" s="20" customFormat="1" ht="24.95" customHeight="1">
      <c r="A568" s="134"/>
      <c r="B568" s="140"/>
      <c r="C568" s="141"/>
      <c r="D568" s="142"/>
      <c r="E568" s="140"/>
      <c r="F568" s="140"/>
      <c r="G568" s="140"/>
      <c r="H568" s="140"/>
      <c r="I568" s="140"/>
      <c r="J568" s="140"/>
      <c r="K568" s="140"/>
      <c r="L568" s="143"/>
      <c r="M568" s="143"/>
      <c r="N568" s="140"/>
    </row>
    <row r="569" spans="1:14" s="20" customFormat="1" ht="24.95" customHeight="1">
      <c r="A569" s="134"/>
      <c r="B569" s="140"/>
      <c r="C569" s="141"/>
      <c r="D569" s="142"/>
      <c r="E569" s="140"/>
      <c r="F569" s="140"/>
      <c r="G569" s="140"/>
      <c r="H569" s="140"/>
      <c r="I569" s="140"/>
      <c r="J569" s="140"/>
      <c r="K569" s="140"/>
      <c r="L569" s="143"/>
      <c r="M569" s="143"/>
      <c r="N569" s="140"/>
    </row>
    <row r="570" spans="1:14" s="20" customFormat="1" ht="24.95" customHeight="1">
      <c r="A570" s="134"/>
      <c r="B570" s="140"/>
      <c r="C570" s="141"/>
      <c r="D570" s="142"/>
      <c r="E570" s="140"/>
      <c r="F570" s="140"/>
      <c r="G570" s="140"/>
      <c r="H570" s="140"/>
      <c r="I570" s="140"/>
      <c r="J570" s="140"/>
      <c r="K570" s="140"/>
      <c r="L570" s="143"/>
      <c r="M570" s="143"/>
      <c r="N570" s="140"/>
    </row>
    <row r="571" spans="1:14" s="20" customFormat="1" ht="24.95" customHeight="1">
      <c r="A571" s="134"/>
      <c r="B571" s="140"/>
      <c r="C571" s="141"/>
      <c r="D571" s="142"/>
      <c r="E571" s="140"/>
      <c r="F571" s="140"/>
      <c r="G571" s="140"/>
      <c r="H571" s="140"/>
      <c r="I571" s="140"/>
      <c r="J571" s="140"/>
      <c r="K571" s="140"/>
      <c r="L571" s="143"/>
      <c r="M571" s="143"/>
      <c r="N571" s="140"/>
    </row>
    <row r="572" spans="1:14" s="20" customFormat="1" ht="24.95" customHeight="1">
      <c r="A572" s="134"/>
      <c r="B572" s="140"/>
      <c r="C572" s="141"/>
      <c r="D572" s="142"/>
      <c r="E572" s="140"/>
      <c r="F572" s="140"/>
      <c r="G572" s="140"/>
      <c r="H572" s="140"/>
      <c r="I572" s="140"/>
      <c r="J572" s="140"/>
      <c r="K572" s="140"/>
      <c r="L572" s="143"/>
      <c r="M572" s="143"/>
      <c r="N572" s="140"/>
    </row>
    <row r="573" spans="1:14" s="20" customFormat="1" ht="24.95" customHeight="1">
      <c r="A573" s="134"/>
      <c r="B573" s="140"/>
      <c r="C573" s="141"/>
      <c r="D573" s="142"/>
      <c r="E573" s="140"/>
      <c r="F573" s="140"/>
      <c r="G573" s="140"/>
      <c r="H573" s="140"/>
      <c r="I573" s="140"/>
      <c r="J573" s="140"/>
      <c r="K573" s="140"/>
      <c r="L573" s="143"/>
      <c r="M573" s="143"/>
      <c r="N573" s="140"/>
    </row>
    <row r="574" spans="1:14" s="20" customFormat="1" ht="24.95" customHeight="1">
      <c r="A574" s="134"/>
      <c r="B574" s="140"/>
      <c r="C574" s="141"/>
      <c r="D574" s="142"/>
      <c r="E574" s="140"/>
      <c r="F574" s="140"/>
      <c r="G574" s="140"/>
      <c r="H574" s="140"/>
      <c r="I574" s="140"/>
      <c r="J574" s="140"/>
      <c r="K574" s="140"/>
      <c r="L574" s="143"/>
      <c r="M574" s="143"/>
      <c r="N574" s="140"/>
    </row>
    <row r="575" spans="1:14" s="20" customFormat="1" ht="24.95" customHeight="1">
      <c r="A575" s="134"/>
      <c r="B575" s="140"/>
      <c r="C575" s="141"/>
      <c r="D575" s="142"/>
      <c r="E575" s="140"/>
      <c r="F575" s="140"/>
      <c r="G575" s="140"/>
      <c r="H575" s="140"/>
      <c r="I575" s="140"/>
      <c r="J575" s="140"/>
      <c r="K575" s="140"/>
      <c r="L575" s="143"/>
      <c r="M575" s="143"/>
      <c r="N575" s="140"/>
    </row>
    <row r="576" spans="1:14" s="20" customFormat="1" ht="24.95" customHeight="1">
      <c r="A576" s="134"/>
      <c r="B576" s="140"/>
      <c r="C576" s="141"/>
      <c r="D576" s="142"/>
      <c r="E576" s="140"/>
      <c r="F576" s="140"/>
      <c r="G576" s="140"/>
      <c r="H576" s="140"/>
      <c r="I576" s="140"/>
      <c r="J576" s="140"/>
      <c r="K576" s="140"/>
      <c r="L576" s="143"/>
      <c r="M576" s="143"/>
      <c r="N576" s="140"/>
    </row>
    <row r="577" spans="1:14" s="20" customFormat="1" ht="24.95" customHeight="1">
      <c r="A577" s="134"/>
      <c r="B577" s="140"/>
      <c r="C577" s="141"/>
      <c r="D577" s="142"/>
      <c r="E577" s="140"/>
      <c r="F577" s="140"/>
      <c r="G577" s="140"/>
      <c r="H577" s="140"/>
      <c r="I577" s="140"/>
      <c r="J577" s="140"/>
      <c r="K577" s="140"/>
      <c r="L577" s="143"/>
      <c r="M577" s="143"/>
      <c r="N577" s="140"/>
    </row>
    <row r="578" spans="1:14" s="20" customFormat="1" ht="24.95" customHeight="1">
      <c r="A578" s="134"/>
      <c r="B578" s="140"/>
      <c r="C578" s="141"/>
      <c r="D578" s="142"/>
      <c r="E578" s="140"/>
      <c r="F578" s="140"/>
      <c r="G578" s="140"/>
      <c r="H578" s="140"/>
      <c r="I578" s="140"/>
      <c r="J578" s="140"/>
      <c r="K578" s="140"/>
      <c r="L578" s="143"/>
      <c r="M578" s="143"/>
      <c r="N578" s="140"/>
    </row>
    <row r="579" spans="1:14" s="20" customFormat="1" ht="24.95" customHeight="1">
      <c r="A579" s="134"/>
      <c r="B579" s="140"/>
      <c r="C579" s="141"/>
      <c r="D579" s="142"/>
      <c r="E579" s="140"/>
      <c r="F579" s="140"/>
      <c r="G579" s="140"/>
      <c r="H579" s="140"/>
      <c r="I579" s="140"/>
      <c r="J579" s="140"/>
      <c r="K579" s="140"/>
      <c r="L579" s="143"/>
      <c r="M579" s="143"/>
      <c r="N579" s="140"/>
    </row>
    <row r="580" spans="1:14" s="20" customFormat="1" ht="24.95" customHeight="1">
      <c r="A580" s="134"/>
      <c r="B580" s="140"/>
      <c r="C580" s="141"/>
      <c r="D580" s="142"/>
      <c r="E580" s="140"/>
      <c r="F580" s="140"/>
      <c r="G580" s="140"/>
      <c r="H580" s="140"/>
      <c r="I580" s="140"/>
      <c r="J580" s="140"/>
      <c r="K580" s="140"/>
      <c r="L580" s="143"/>
      <c r="M580" s="143"/>
      <c r="N580" s="140"/>
    </row>
    <row r="581" spans="1:14" s="20" customFormat="1" ht="24.95" customHeight="1">
      <c r="A581" s="134"/>
      <c r="B581" s="140"/>
      <c r="C581" s="141"/>
      <c r="D581" s="142"/>
      <c r="E581" s="140"/>
      <c r="F581" s="140"/>
      <c r="G581" s="140"/>
      <c r="H581" s="140"/>
      <c r="I581" s="140"/>
      <c r="J581" s="140"/>
      <c r="K581" s="140"/>
      <c r="L581" s="143"/>
      <c r="M581" s="143"/>
      <c r="N581" s="140"/>
    </row>
    <row r="582" spans="1:14" s="20" customFormat="1" ht="24.95" customHeight="1">
      <c r="A582" s="134"/>
      <c r="B582" s="140"/>
      <c r="C582" s="141"/>
      <c r="D582" s="142"/>
      <c r="E582" s="140"/>
      <c r="F582" s="140"/>
      <c r="G582" s="140"/>
      <c r="H582" s="140"/>
      <c r="I582" s="140"/>
      <c r="J582" s="140"/>
      <c r="K582" s="140"/>
      <c r="L582" s="143"/>
      <c r="M582" s="143"/>
      <c r="N582" s="140"/>
    </row>
    <row r="583" spans="1:14" s="20" customFormat="1" ht="24.95" customHeight="1">
      <c r="A583" s="134"/>
      <c r="B583" s="140"/>
      <c r="C583" s="141"/>
      <c r="D583" s="142"/>
      <c r="E583" s="140"/>
      <c r="F583" s="140"/>
      <c r="G583" s="140"/>
      <c r="H583" s="140"/>
      <c r="I583" s="140"/>
      <c r="J583" s="140"/>
      <c r="K583" s="140"/>
      <c r="L583" s="143"/>
      <c r="M583" s="143"/>
      <c r="N583" s="140"/>
    </row>
    <row r="584" spans="1:14" s="20" customFormat="1" ht="24.95" customHeight="1">
      <c r="A584" s="134"/>
      <c r="B584" s="140"/>
      <c r="C584" s="141"/>
      <c r="D584" s="142"/>
      <c r="E584" s="140"/>
      <c r="F584" s="140"/>
      <c r="G584" s="140"/>
      <c r="H584" s="140"/>
      <c r="I584" s="140"/>
      <c r="J584" s="140"/>
      <c r="K584" s="140"/>
      <c r="L584" s="143"/>
      <c r="M584" s="143"/>
      <c r="N584" s="140"/>
    </row>
    <row r="585" spans="1:14" s="20" customFormat="1" ht="24.95" customHeight="1">
      <c r="A585" s="134"/>
      <c r="B585" s="140"/>
      <c r="C585" s="141"/>
      <c r="D585" s="142"/>
      <c r="E585" s="140"/>
      <c r="F585" s="140"/>
      <c r="G585" s="140"/>
      <c r="H585" s="140"/>
      <c r="I585" s="140"/>
      <c r="J585" s="140"/>
      <c r="K585" s="140"/>
      <c r="L585" s="143"/>
      <c r="M585" s="143"/>
      <c r="N585" s="140"/>
    </row>
    <row r="586" spans="1:14" s="20" customFormat="1" ht="24.95" customHeight="1">
      <c r="A586" s="134"/>
      <c r="B586" s="140"/>
      <c r="C586" s="141"/>
      <c r="D586" s="142"/>
      <c r="E586" s="140"/>
      <c r="F586" s="140"/>
      <c r="G586" s="140"/>
      <c r="H586" s="140"/>
      <c r="I586" s="140"/>
      <c r="J586" s="140"/>
      <c r="K586" s="140"/>
      <c r="L586" s="143"/>
      <c r="M586" s="143"/>
      <c r="N586" s="140"/>
    </row>
    <row r="587" spans="1:14" s="20" customFormat="1" ht="24.95" customHeight="1">
      <c r="A587" s="134"/>
      <c r="B587" s="140"/>
      <c r="C587" s="141"/>
      <c r="D587" s="142"/>
      <c r="E587" s="140"/>
      <c r="F587" s="140"/>
      <c r="G587" s="140"/>
      <c r="H587" s="140"/>
      <c r="I587" s="140"/>
      <c r="J587" s="140"/>
      <c r="K587" s="140"/>
      <c r="L587" s="143"/>
      <c r="M587" s="143"/>
      <c r="N587" s="140"/>
    </row>
    <row r="588" spans="1:14" s="20" customFormat="1" ht="24.95" customHeight="1">
      <c r="A588" s="134"/>
      <c r="B588" s="140"/>
      <c r="C588" s="141"/>
      <c r="D588" s="142"/>
      <c r="E588" s="140"/>
      <c r="F588" s="140"/>
      <c r="G588" s="140"/>
      <c r="H588" s="140"/>
      <c r="I588" s="140"/>
      <c r="J588" s="140"/>
      <c r="K588" s="140"/>
      <c r="L588" s="143"/>
      <c r="M588" s="143"/>
      <c r="N588" s="140"/>
    </row>
    <row r="589" spans="1:14" s="20" customFormat="1" ht="24.95" customHeight="1">
      <c r="A589" s="134"/>
      <c r="B589" s="140"/>
      <c r="C589" s="141"/>
      <c r="D589" s="142"/>
      <c r="E589" s="140"/>
      <c r="F589" s="140"/>
      <c r="G589" s="140"/>
      <c r="H589" s="140"/>
      <c r="I589" s="140"/>
      <c r="J589" s="140"/>
      <c r="K589" s="140"/>
      <c r="L589" s="143"/>
      <c r="M589" s="143"/>
      <c r="N589" s="140"/>
    </row>
    <row r="590" spans="1:14" s="20" customFormat="1" ht="24.95" customHeight="1">
      <c r="A590" s="134"/>
      <c r="B590" s="140"/>
      <c r="C590" s="141"/>
      <c r="D590" s="142"/>
      <c r="E590" s="140"/>
      <c r="F590" s="140"/>
      <c r="G590" s="140"/>
      <c r="H590" s="140"/>
      <c r="I590" s="140"/>
      <c r="J590" s="140"/>
      <c r="K590" s="140"/>
      <c r="L590" s="143"/>
      <c r="M590" s="143"/>
      <c r="N590" s="140"/>
    </row>
    <row r="591" spans="1:14" s="20" customFormat="1" ht="24.95" customHeight="1">
      <c r="A591" s="134"/>
      <c r="B591" s="140"/>
      <c r="C591" s="141"/>
      <c r="D591" s="142"/>
      <c r="E591" s="140"/>
      <c r="F591" s="140"/>
      <c r="G591" s="140"/>
      <c r="H591" s="140"/>
      <c r="I591" s="140"/>
      <c r="J591" s="140"/>
      <c r="K591" s="140"/>
      <c r="L591" s="143"/>
      <c r="M591" s="143"/>
      <c r="N591" s="140"/>
    </row>
    <row r="592" spans="1:14" s="20" customFormat="1" ht="24.95" customHeight="1">
      <c r="A592" s="134"/>
      <c r="B592" s="140"/>
      <c r="C592" s="141"/>
      <c r="D592" s="142"/>
      <c r="E592" s="140"/>
      <c r="F592" s="140"/>
      <c r="G592" s="140"/>
      <c r="H592" s="140"/>
      <c r="I592" s="140"/>
      <c r="J592" s="140"/>
      <c r="K592" s="140"/>
      <c r="L592" s="143"/>
      <c r="M592" s="143"/>
      <c r="N592" s="140"/>
    </row>
    <row r="593" spans="1:14" s="20" customFormat="1" ht="24.95" customHeight="1">
      <c r="A593" s="134"/>
      <c r="B593" s="140"/>
      <c r="C593" s="141"/>
      <c r="D593" s="142"/>
      <c r="E593" s="140"/>
      <c r="F593" s="140"/>
      <c r="G593" s="140"/>
      <c r="H593" s="140"/>
      <c r="I593" s="140"/>
      <c r="J593" s="140"/>
      <c r="K593" s="140"/>
      <c r="L593" s="143"/>
      <c r="M593" s="143"/>
      <c r="N593" s="140"/>
    </row>
    <row r="594" spans="1:14" s="20" customFormat="1" ht="24.95" customHeight="1">
      <c r="A594" s="134"/>
      <c r="B594" s="140"/>
      <c r="C594" s="141"/>
      <c r="D594" s="142"/>
      <c r="E594" s="140"/>
      <c r="F594" s="140"/>
      <c r="G594" s="140"/>
      <c r="H594" s="140"/>
      <c r="I594" s="140"/>
      <c r="J594" s="140"/>
      <c r="K594" s="140"/>
      <c r="L594" s="143"/>
      <c r="M594" s="143"/>
      <c r="N594" s="140"/>
    </row>
    <row r="595" spans="1:14" s="20" customFormat="1" ht="24.95" customHeight="1">
      <c r="A595" s="134"/>
      <c r="B595" s="140"/>
      <c r="C595" s="141"/>
      <c r="D595" s="142"/>
      <c r="E595" s="140"/>
      <c r="F595" s="140"/>
      <c r="G595" s="140"/>
      <c r="H595" s="140"/>
      <c r="I595" s="140"/>
      <c r="J595" s="140"/>
      <c r="K595" s="140"/>
      <c r="L595" s="143"/>
      <c r="M595" s="143"/>
      <c r="N595" s="140"/>
    </row>
    <row r="596" spans="1:14" s="20" customFormat="1" ht="24.95" customHeight="1">
      <c r="A596" s="134"/>
      <c r="B596" s="140"/>
      <c r="C596" s="141"/>
      <c r="D596" s="142"/>
      <c r="E596" s="140"/>
      <c r="F596" s="140"/>
      <c r="G596" s="140"/>
      <c r="H596" s="140"/>
      <c r="I596" s="140"/>
      <c r="J596" s="140"/>
      <c r="K596" s="140"/>
      <c r="L596" s="143"/>
      <c r="M596" s="143"/>
      <c r="N596" s="140"/>
    </row>
    <row r="597" spans="1:14" s="20" customFormat="1" ht="24.95" customHeight="1">
      <c r="A597" s="134"/>
      <c r="B597" s="140"/>
      <c r="C597" s="141"/>
      <c r="D597" s="142"/>
      <c r="E597" s="140"/>
      <c r="F597" s="140"/>
      <c r="G597" s="140"/>
      <c r="H597" s="140"/>
      <c r="I597" s="140"/>
      <c r="J597" s="140"/>
      <c r="K597" s="140"/>
      <c r="L597" s="143"/>
      <c r="M597" s="143"/>
      <c r="N597" s="140"/>
    </row>
    <row r="598" spans="1:14" s="20" customFormat="1" ht="24.95" customHeight="1">
      <c r="A598" s="134"/>
      <c r="B598" s="140"/>
      <c r="C598" s="141"/>
      <c r="D598" s="142"/>
      <c r="E598" s="140"/>
      <c r="F598" s="140"/>
      <c r="G598" s="140"/>
      <c r="H598" s="140"/>
      <c r="I598" s="140"/>
      <c r="J598" s="140"/>
      <c r="K598" s="140"/>
      <c r="L598" s="143"/>
      <c r="M598" s="143"/>
      <c r="N598" s="140"/>
    </row>
    <row r="599" spans="1:14" s="20" customFormat="1" ht="24.95" customHeight="1">
      <c r="A599" s="134"/>
      <c r="B599" s="140"/>
      <c r="C599" s="141"/>
      <c r="D599" s="142"/>
      <c r="E599" s="140"/>
      <c r="F599" s="140"/>
      <c r="G599" s="140"/>
      <c r="H599" s="140"/>
      <c r="I599" s="140"/>
      <c r="J599" s="140"/>
      <c r="K599" s="140"/>
      <c r="L599" s="143"/>
      <c r="M599" s="143"/>
      <c r="N599" s="140"/>
    </row>
    <row r="600" spans="1:14" s="20" customFormat="1" ht="24.95" customHeight="1">
      <c r="A600" s="134"/>
      <c r="B600" s="140"/>
      <c r="C600" s="141"/>
      <c r="D600" s="142"/>
      <c r="E600" s="140"/>
      <c r="F600" s="140"/>
      <c r="G600" s="140"/>
      <c r="H600" s="140"/>
      <c r="I600" s="140"/>
      <c r="J600" s="140"/>
      <c r="K600" s="140"/>
      <c r="L600" s="143"/>
      <c r="M600" s="143"/>
      <c r="N600" s="140"/>
    </row>
    <row r="601" spans="1:14" s="20" customFormat="1" ht="24.95" customHeight="1">
      <c r="A601" s="134"/>
      <c r="B601" s="140"/>
      <c r="C601" s="141"/>
      <c r="D601" s="142"/>
      <c r="E601" s="140"/>
      <c r="F601" s="140"/>
      <c r="G601" s="140"/>
      <c r="H601" s="140"/>
      <c r="I601" s="140"/>
      <c r="J601" s="140"/>
      <c r="K601" s="140"/>
      <c r="L601" s="143"/>
      <c r="M601" s="143"/>
      <c r="N601" s="140"/>
    </row>
    <row r="602" spans="1:14" s="20" customFormat="1" ht="24.95" customHeight="1">
      <c r="A602" s="134"/>
      <c r="B602" s="140"/>
      <c r="C602" s="141"/>
      <c r="D602" s="142"/>
      <c r="E602" s="140"/>
      <c r="F602" s="140"/>
      <c r="G602" s="140"/>
      <c r="H602" s="140"/>
      <c r="I602" s="140"/>
      <c r="J602" s="140"/>
      <c r="K602" s="140"/>
      <c r="L602" s="143"/>
      <c r="M602" s="143"/>
      <c r="N602" s="140"/>
    </row>
    <row r="603" spans="1:14" s="20" customFormat="1" ht="24.95" customHeight="1">
      <c r="A603" s="134"/>
      <c r="B603" s="140"/>
      <c r="C603" s="141"/>
      <c r="D603" s="142"/>
      <c r="E603" s="140"/>
      <c r="F603" s="140"/>
      <c r="G603" s="140"/>
      <c r="H603" s="140"/>
      <c r="I603" s="140"/>
      <c r="J603" s="140"/>
      <c r="K603" s="140"/>
      <c r="L603" s="143"/>
      <c r="M603" s="143"/>
      <c r="N603" s="140"/>
    </row>
    <row r="604" spans="1:14" s="20" customFormat="1" ht="24.95" customHeight="1">
      <c r="A604" s="134"/>
      <c r="B604" s="140"/>
      <c r="C604" s="141"/>
      <c r="D604" s="142"/>
      <c r="E604" s="140"/>
      <c r="F604" s="140"/>
      <c r="G604" s="140"/>
      <c r="H604" s="140"/>
      <c r="I604" s="140"/>
      <c r="J604" s="140"/>
      <c r="K604" s="140"/>
      <c r="L604" s="143"/>
      <c r="M604" s="143"/>
      <c r="N604" s="140"/>
    </row>
    <row r="605" spans="1:14" s="20" customFormat="1" ht="24.95" customHeight="1">
      <c r="A605" s="134"/>
      <c r="B605" s="140"/>
      <c r="C605" s="141"/>
      <c r="D605" s="142"/>
      <c r="E605" s="140"/>
      <c r="F605" s="140"/>
      <c r="G605" s="140"/>
      <c r="H605" s="140"/>
      <c r="I605" s="140"/>
      <c r="J605" s="140"/>
      <c r="K605" s="140"/>
      <c r="L605" s="143"/>
      <c r="M605" s="143"/>
      <c r="N605" s="140"/>
    </row>
    <row r="606" spans="1:14" s="20" customFormat="1" ht="24.95" customHeight="1">
      <c r="A606" s="134"/>
      <c r="B606" s="140"/>
      <c r="C606" s="141"/>
      <c r="D606" s="142"/>
      <c r="E606" s="140"/>
      <c r="F606" s="140"/>
      <c r="G606" s="140"/>
      <c r="H606" s="140"/>
      <c r="I606" s="140"/>
      <c r="J606" s="140"/>
      <c r="K606" s="140"/>
      <c r="L606" s="143"/>
      <c r="M606" s="143"/>
      <c r="N606" s="140"/>
    </row>
    <row r="607" spans="1:14" s="20" customFormat="1" ht="24.95" customHeight="1">
      <c r="A607" s="134"/>
      <c r="B607" s="140"/>
      <c r="C607" s="141"/>
      <c r="D607" s="142"/>
      <c r="E607" s="140"/>
      <c r="F607" s="140"/>
      <c r="G607" s="140"/>
      <c r="H607" s="140"/>
      <c r="I607" s="140"/>
      <c r="J607" s="140"/>
      <c r="K607" s="140"/>
      <c r="L607" s="143"/>
      <c r="M607" s="143"/>
      <c r="N607" s="140"/>
    </row>
    <row r="608" spans="1:14" s="20" customFormat="1" ht="24.95" customHeight="1">
      <c r="A608" s="134"/>
      <c r="B608" s="140"/>
      <c r="C608" s="141"/>
      <c r="D608" s="142"/>
      <c r="E608" s="140"/>
      <c r="F608" s="140"/>
      <c r="G608" s="140"/>
      <c r="H608" s="140"/>
      <c r="I608" s="140"/>
      <c r="J608" s="140"/>
      <c r="K608" s="140"/>
      <c r="L608" s="143"/>
      <c r="M608" s="143"/>
      <c r="N608" s="140"/>
    </row>
    <row r="609" spans="1:14" s="20" customFormat="1" ht="24.95" customHeight="1">
      <c r="A609" s="134"/>
      <c r="B609" s="140"/>
      <c r="C609" s="141"/>
      <c r="D609" s="142"/>
      <c r="E609" s="140"/>
      <c r="F609" s="140"/>
      <c r="G609" s="140"/>
      <c r="H609" s="140"/>
      <c r="I609" s="140"/>
      <c r="J609" s="140"/>
      <c r="K609" s="140"/>
      <c r="L609" s="143"/>
      <c r="M609" s="143"/>
      <c r="N609" s="140"/>
    </row>
    <row r="610" spans="1:14" s="20" customFormat="1" ht="24.95" customHeight="1">
      <c r="A610" s="134"/>
      <c r="B610" s="140"/>
      <c r="C610" s="141"/>
      <c r="D610" s="142"/>
      <c r="E610" s="140"/>
      <c r="F610" s="140"/>
      <c r="G610" s="140"/>
      <c r="H610" s="140"/>
      <c r="I610" s="140"/>
      <c r="J610" s="140"/>
      <c r="K610" s="140"/>
      <c r="L610" s="143"/>
      <c r="M610" s="143"/>
      <c r="N610" s="140"/>
    </row>
    <row r="611" spans="1:14" s="20" customFormat="1" ht="24.95" customHeight="1">
      <c r="A611" s="134"/>
      <c r="B611" s="140"/>
      <c r="C611" s="141"/>
      <c r="D611" s="142"/>
      <c r="E611" s="140"/>
      <c r="F611" s="140"/>
      <c r="G611" s="140"/>
      <c r="H611" s="140"/>
      <c r="I611" s="140"/>
      <c r="J611" s="140"/>
      <c r="K611" s="140"/>
      <c r="L611" s="143"/>
      <c r="M611" s="143"/>
      <c r="N611" s="140"/>
    </row>
    <row r="612" spans="1:14" s="20" customFormat="1" ht="24.95" customHeight="1">
      <c r="A612" s="134"/>
      <c r="B612" s="140"/>
      <c r="C612" s="141"/>
      <c r="D612" s="142"/>
      <c r="E612" s="140"/>
      <c r="F612" s="140"/>
      <c r="G612" s="140"/>
      <c r="H612" s="140"/>
      <c r="I612" s="140"/>
      <c r="J612" s="140"/>
      <c r="K612" s="140"/>
      <c r="L612" s="143"/>
      <c r="M612" s="143"/>
      <c r="N612" s="140"/>
    </row>
    <row r="613" spans="1:14" s="20" customFormat="1" ht="24.95" customHeight="1">
      <c r="A613" s="134"/>
      <c r="B613" s="140"/>
      <c r="C613" s="141"/>
      <c r="D613" s="142"/>
      <c r="E613" s="140"/>
      <c r="F613" s="140"/>
      <c r="G613" s="140"/>
      <c r="H613" s="140"/>
      <c r="I613" s="140"/>
      <c r="J613" s="140"/>
      <c r="K613" s="140"/>
      <c r="L613" s="143"/>
      <c r="M613" s="143"/>
      <c r="N613" s="140"/>
    </row>
    <row r="614" spans="1:14" s="20" customFormat="1" ht="24.95" customHeight="1">
      <c r="A614" s="134"/>
      <c r="B614" s="140"/>
      <c r="C614" s="141"/>
      <c r="D614" s="142"/>
      <c r="E614" s="140"/>
      <c r="F614" s="140"/>
      <c r="G614" s="140"/>
      <c r="H614" s="140"/>
      <c r="I614" s="140"/>
      <c r="J614" s="140"/>
      <c r="K614" s="140"/>
      <c r="L614" s="143"/>
      <c r="M614" s="143"/>
      <c r="N614" s="140"/>
    </row>
    <row r="615" spans="1:14" s="20" customFormat="1" ht="24.95" customHeight="1">
      <c r="A615" s="134"/>
      <c r="B615" s="140"/>
      <c r="C615" s="141"/>
      <c r="D615" s="142"/>
      <c r="E615" s="140"/>
      <c r="F615" s="140"/>
      <c r="G615" s="140"/>
      <c r="H615" s="140"/>
      <c r="I615" s="140"/>
      <c r="J615" s="140"/>
      <c r="K615" s="140"/>
      <c r="L615" s="143"/>
      <c r="M615" s="143"/>
      <c r="N615" s="140"/>
    </row>
    <row r="616" spans="1:14" s="20" customFormat="1" ht="24.95" customHeight="1">
      <c r="A616" s="134"/>
      <c r="B616" s="140"/>
      <c r="C616" s="141"/>
      <c r="D616" s="142"/>
      <c r="E616" s="140"/>
      <c r="F616" s="140"/>
      <c r="G616" s="140"/>
      <c r="H616" s="140"/>
      <c r="I616" s="140"/>
      <c r="J616" s="140"/>
      <c r="K616" s="140"/>
      <c r="L616" s="143"/>
      <c r="M616" s="143"/>
      <c r="N616" s="140"/>
    </row>
    <row r="617" spans="1:14" s="20" customFormat="1" ht="24.95" customHeight="1">
      <c r="A617" s="134"/>
      <c r="B617" s="140"/>
      <c r="C617" s="141"/>
      <c r="D617" s="142"/>
      <c r="E617" s="140"/>
      <c r="F617" s="140"/>
      <c r="G617" s="140"/>
      <c r="H617" s="140"/>
      <c r="I617" s="140"/>
      <c r="J617" s="140"/>
      <c r="K617" s="140"/>
      <c r="L617" s="143"/>
      <c r="M617" s="143"/>
      <c r="N617" s="140"/>
    </row>
    <row r="618" spans="1:14" s="20" customFormat="1" ht="24.95" customHeight="1">
      <c r="A618" s="134"/>
      <c r="B618" s="140"/>
      <c r="C618" s="141"/>
      <c r="D618" s="142"/>
      <c r="E618" s="140"/>
      <c r="F618" s="140"/>
      <c r="G618" s="140"/>
      <c r="H618" s="140"/>
      <c r="I618" s="140"/>
      <c r="J618" s="140"/>
      <c r="K618" s="140"/>
      <c r="L618" s="143"/>
      <c r="M618" s="143"/>
      <c r="N618" s="140"/>
    </row>
    <row r="619" spans="1:14" s="20" customFormat="1" ht="24.95" customHeight="1">
      <c r="A619" s="134"/>
      <c r="B619" s="140"/>
      <c r="C619" s="141"/>
      <c r="D619" s="142"/>
      <c r="E619" s="140"/>
      <c r="F619" s="140"/>
      <c r="G619" s="140"/>
      <c r="H619" s="140"/>
      <c r="I619" s="140"/>
      <c r="J619" s="140"/>
      <c r="K619" s="140"/>
      <c r="L619" s="143"/>
      <c r="M619" s="143"/>
      <c r="N619" s="140"/>
    </row>
    <row r="620" spans="1:14" s="20" customFormat="1" ht="24.95" customHeight="1">
      <c r="A620" s="134"/>
      <c r="B620" s="140"/>
      <c r="C620" s="141"/>
      <c r="D620" s="142"/>
      <c r="E620" s="140"/>
      <c r="F620" s="140"/>
      <c r="G620" s="140"/>
      <c r="H620" s="140"/>
      <c r="I620" s="140"/>
      <c r="J620" s="140"/>
      <c r="K620" s="140"/>
      <c r="L620" s="143"/>
      <c r="M620" s="143"/>
      <c r="N620" s="140"/>
    </row>
    <row r="621" spans="1:14" s="20" customFormat="1" ht="24.95" customHeight="1">
      <c r="A621" s="134"/>
      <c r="B621" s="140"/>
      <c r="C621" s="141"/>
      <c r="D621" s="142"/>
      <c r="E621" s="140"/>
      <c r="F621" s="140"/>
      <c r="G621" s="140"/>
      <c r="H621" s="140"/>
      <c r="I621" s="140"/>
      <c r="J621" s="140"/>
      <c r="K621" s="140"/>
      <c r="L621" s="143"/>
      <c r="M621" s="143"/>
      <c r="N621" s="140"/>
    </row>
    <row r="622" spans="1:14" s="20" customFormat="1" ht="24.95" customHeight="1">
      <c r="A622" s="134"/>
      <c r="B622" s="140"/>
      <c r="C622" s="141"/>
      <c r="D622" s="142"/>
      <c r="E622" s="140"/>
      <c r="F622" s="140"/>
      <c r="G622" s="140"/>
      <c r="H622" s="140"/>
      <c r="I622" s="140"/>
      <c r="J622" s="140"/>
      <c r="K622" s="140"/>
      <c r="L622" s="143"/>
      <c r="M622" s="143"/>
      <c r="N622" s="140"/>
    </row>
    <row r="623" spans="1:14" s="20" customFormat="1" ht="24.95" customHeight="1">
      <c r="A623" s="134"/>
      <c r="B623" s="140"/>
      <c r="C623" s="141"/>
      <c r="D623" s="142"/>
      <c r="E623" s="140"/>
      <c r="F623" s="140"/>
      <c r="G623" s="140"/>
      <c r="H623" s="140"/>
      <c r="I623" s="140"/>
      <c r="J623" s="140"/>
      <c r="K623" s="140"/>
      <c r="L623" s="143"/>
      <c r="M623" s="143"/>
      <c r="N623" s="140"/>
    </row>
    <row r="624" spans="1:14" s="20" customFormat="1" ht="24.95" customHeight="1">
      <c r="A624" s="134"/>
      <c r="B624" s="140"/>
      <c r="C624" s="141"/>
      <c r="D624" s="142"/>
      <c r="E624" s="140"/>
      <c r="F624" s="140"/>
      <c r="G624" s="140"/>
      <c r="H624" s="140"/>
      <c r="I624" s="140"/>
      <c r="J624" s="140"/>
      <c r="K624" s="140"/>
      <c r="L624" s="143"/>
      <c r="M624" s="143"/>
      <c r="N624" s="140"/>
    </row>
    <row r="625" spans="1:14" s="20" customFormat="1" ht="24.95" customHeight="1">
      <c r="A625" s="134"/>
      <c r="B625" s="140"/>
      <c r="C625" s="141"/>
      <c r="D625" s="142"/>
      <c r="E625" s="140"/>
      <c r="F625" s="140"/>
      <c r="G625" s="140"/>
      <c r="H625" s="140"/>
      <c r="I625" s="140"/>
      <c r="J625" s="140"/>
      <c r="K625" s="140"/>
      <c r="L625" s="143"/>
      <c r="M625" s="143"/>
      <c r="N625" s="140"/>
    </row>
    <row r="626" spans="1:14" s="20" customFormat="1" ht="24.95" customHeight="1">
      <c r="A626" s="134"/>
      <c r="B626" s="140"/>
      <c r="C626" s="141"/>
      <c r="D626" s="142"/>
      <c r="E626" s="140"/>
      <c r="F626" s="140"/>
      <c r="G626" s="140"/>
      <c r="H626" s="140"/>
      <c r="I626" s="140"/>
      <c r="J626" s="140"/>
      <c r="K626" s="140"/>
      <c r="L626" s="143"/>
      <c r="M626" s="143"/>
      <c r="N626" s="140"/>
    </row>
    <row r="627" spans="1:14" s="20" customFormat="1" ht="24.95" customHeight="1">
      <c r="A627" s="134"/>
      <c r="B627" s="140"/>
      <c r="C627" s="141"/>
      <c r="D627" s="142"/>
      <c r="E627" s="140"/>
      <c r="F627" s="140"/>
      <c r="G627" s="140"/>
      <c r="H627" s="140"/>
      <c r="I627" s="140"/>
      <c r="J627" s="140"/>
      <c r="K627" s="140"/>
      <c r="L627" s="143"/>
      <c r="M627" s="143"/>
      <c r="N627" s="140"/>
    </row>
    <row r="628" spans="1:14" s="20" customFormat="1" ht="24.95" customHeight="1">
      <c r="A628" s="134"/>
      <c r="B628" s="140"/>
      <c r="C628" s="141"/>
      <c r="D628" s="142"/>
      <c r="E628" s="140"/>
      <c r="F628" s="140"/>
      <c r="G628" s="140"/>
      <c r="H628" s="140"/>
      <c r="I628" s="140"/>
      <c r="J628" s="140"/>
      <c r="K628" s="140"/>
      <c r="L628" s="143"/>
      <c r="M628" s="143"/>
      <c r="N628" s="140"/>
    </row>
    <row r="629" spans="1:14" s="20" customFormat="1" ht="24.95" customHeight="1">
      <c r="A629" s="134"/>
      <c r="B629" s="140"/>
      <c r="C629" s="141"/>
      <c r="D629" s="142"/>
      <c r="E629" s="140"/>
      <c r="F629" s="140"/>
      <c r="G629" s="140"/>
      <c r="H629" s="140"/>
      <c r="I629" s="140"/>
      <c r="J629" s="140"/>
      <c r="K629" s="140"/>
      <c r="L629" s="143"/>
      <c r="M629" s="143"/>
      <c r="N629" s="140"/>
    </row>
    <row r="630" spans="1:14" s="20" customFormat="1" ht="24.95" customHeight="1">
      <c r="A630" s="134"/>
      <c r="B630" s="140"/>
      <c r="C630" s="141"/>
      <c r="D630" s="142"/>
      <c r="E630" s="140"/>
      <c r="F630" s="140"/>
      <c r="G630" s="140"/>
      <c r="H630" s="140"/>
      <c r="I630" s="140"/>
      <c r="J630" s="140"/>
      <c r="K630" s="140"/>
      <c r="L630" s="143"/>
      <c r="M630" s="143"/>
      <c r="N630" s="140"/>
    </row>
    <row r="631" spans="1:14" s="20" customFormat="1" ht="24.95" customHeight="1">
      <c r="A631" s="134"/>
      <c r="B631" s="140"/>
      <c r="C631" s="141"/>
      <c r="D631" s="142"/>
      <c r="E631" s="140"/>
      <c r="F631" s="140"/>
      <c r="G631" s="140"/>
      <c r="H631" s="140"/>
      <c r="I631" s="140"/>
      <c r="J631" s="140"/>
      <c r="K631" s="140"/>
      <c r="L631" s="143"/>
      <c r="M631" s="143"/>
      <c r="N631" s="140"/>
    </row>
    <row r="632" spans="1:14" s="20" customFormat="1" ht="24.95" customHeight="1">
      <c r="A632" s="134"/>
      <c r="B632" s="140"/>
      <c r="C632" s="141"/>
      <c r="D632" s="142"/>
      <c r="E632" s="140"/>
      <c r="F632" s="140"/>
      <c r="G632" s="140"/>
      <c r="H632" s="140"/>
      <c r="I632" s="140"/>
      <c r="J632" s="140"/>
      <c r="K632" s="140"/>
      <c r="L632" s="143"/>
      <c r="M632" s="143"/>
      <c r="N632" s="140"/>
    </row>
    <row r="633" spans="1:14" s="20" customFormat="1" ht="24.95" customHeight="1">
      <c r="A633" s="134"/>
      <c r="B633" s="140"/>
      <c r="C633" s="141"/>
      <c r="D633" s="142"/>
      <c r="E633" s="140"/>
      <c r="F633" s="140"/>
      <c r="G633" s="140"/>
      <c r="H633" s="140"/>
      <c r="I633" s="140"/>
      <c r="J633" s="140"/>
      <c r="K633" s="140"/>
      <c r="L633" s="143"/>
      <c r="M633" s="143"/>
      <c r="N633" s="140"/>
    </row>
    <row r="634" spans="1:14" s="20" customFormat="1" ht="24.95" customHeight="1">
      <c r="A634" s="134"/>
      <c r="B634" s="140"/>
      <c r="C634" s="141"/>
      <c r="D634" s="142"/>
      <c r="E634" s="140"/>
      <c r="F634" s="140"/>
      <c r="G634" s="140"/>
      <c r="H634" s="140"/>
      <c r="I634" s="140"/>
      <c r="J634" s="140"/>
      <c r="K634" s="140"/>
      <c r="L634" s="143"/>
      <c r="M634" s="143"/>
      <c r="N634" s="140"/>
    </row>
    <row r="635" spans="1:14" s="20" customFormat="1" ht="24.95" customHeight="1">
      <c r="A635" s="134"/>
      <c r="B635" s="140"/>
      <c r="C635" s="141"/>
      <c r="D635" s="142"/>
      <c r="E635" s="140"/>
      <c r="F635" s="140"/>
      <c r="G635" s="140"/>
      <c r="H635" s="140"/>
      <c r="I635" s="140"/>
      <c r="J635" s="140"/>
      <c r="K635" s="140"/>
      <c r="L635" s="143"/>
      <c r="M635" s="143"/>
      <c r="N635" s="140"/>
    </row>
    <row r="636" spans="1:14" s="20" customFormat="1" ht="24.95" customHeight="1">
      <c r="A636" s="134"/>
      <c r="B636" s="140"/>
      <c r="C636" s="141"/>
      <c r="D636" s="142"/>
      <c r="E636" s="140"/>
      <c r="F636" s="140"/>
      <c r="G636" s="140"/>
      <c r="H636" s="140"/>
      <c r="I636" s="140"/>
      <c r="J636" s="140"/>
      <c r="K636" s="140"/>
      <c r="L636" s="143"/>
      <c r="M636" s="143"/>
      <c r="N636" s="140"/>
    </row>
    <row r="637" spans="1:14" s="20" customFormat="1" ht="24.95" customHeight="1">
      <c r="A637" s="134"/>
      <c r="B637" s="140"/>
      <c r="C637" s="141"/>
      <c r="D637" s="142"/>
      <c r="E637" s="140"/>
      <c r="F637" s="140"/>
      <c r="G637" s="140"/>
      <c r="H637" s="140"/>
      <c r="I637" s="140"/>
      <c r="J637" s="140"/>
      <c r="K637" s="140"/>
      <c r="L637" s="143"/>
      <c r="M637" s="143"/>
      <c r="N637" s="140"/>
    </row>
    <row r="638" spans="1:14" s="20" customFormat="1" ht="24.95" customHeight="1">
      <c r="A638" s="134"/>
      <c r="B638" s="140"/>
      <c r="C638" s="141"/>
      <c r="D638" s="142"/>
      <c r="E638" s="140"/>
      <c r="F638" s="140"/>
      <c r="G638" s="140"/>
      <c r="H638" s="140"/>
      <c r="I638" s="140"/>
      <c r="J638" s="140"/>
      <c r="K638" s="140"/>
      <c r="L638" s="143"/>
      <c r="M638" s="143"/>
      <c r="N638" s="140"/>
    </row>
    <row r="639" spans="1:14" s="20" customFormat="1" ht="24.95" customHeight="1">
      <c r="A639" s="134"/>
      <c r="B639" s="140"/>
      <c r="C639" s="141"/>
      <c r="D639" s="142"/>
      <c r="E639" s="140"/>
      <c r="F639" s="140"/>
      <c r="G639" s="140"/>
      <c r="H639" s="140"/>
      <c r="I639" s="140"/>
      <c r="J639" s="140"/>
      <c r="K639" s="140"/>
      <c r="L639" s="143"/>
      <c r="M639" s="143"/>
      <c r="N639" s="140"/>
    </row>
    <row r="640" spans="1:14" s="20" customFormat="1" ht="24.95" customHeight="1">
      <c r="A640" s="134"/>
      <c r="B640" s="140"/>
      <c r="C640" s="141"/>
      <c r="D640" s="142"/>
      <c r="E640" s="140"/>
      <c r="F640" s="140"/>
      <c r="G640" s="140"/>
      <c r="H640" s="140"/>
      <c r="I640" s="140"/>
      <c r="J640" s="140"/>
      <c r="K640" s="140"/>
      <c r="L640" s="143"/>
      <c r="M640" s="143"/>
      <c r="N640" s="140"/>
    </row>
    <row r="641" spans="1:14" s="20" customFormat="1" ht="24.95" customHeight="1">
      <c r="A641" s="134"/>
      <c r="B641" s="140"/>
      <c r="C641" s="141"/>
      <c r="D641" s="142"/>
      <c r="E641" s="140"/>
      <c r="F641" s="140"/>
      <c r="G641" s="140"/>
      <c r="H641" s="140"/>
      <c r="I641" s="140"/>
      <c r="J641" s="140"/>
      <c r="K641" s="140"/>
      <c r="L641" s="143"/>
      <c r="M641" s="143"/>
      <c r="N641" s="140"/>
    </row>
    <row r="642" spans="1:14" s="20" customFormat="1" ht="24.95" customHeight="1">
      <c r="A642" s="134"/>
      <c r="B642" s="140"/>
      <c r="C642" s="141"/>
      <c r="D642" s="142"/>
      <c r="E642" s="140"/>
      <c r="F642" s="140"/>
      <c r="G642" s="140"/>
      <c r="H642" s="140"/>
      <c r="I642" s="140"/>
      <c r="J642" s="140"/>
      <c r="K642" s="140"/>
      <c r="L642" s="143"/>
      <c r="M642" s="143"/>
      <c r="N642" s="140"/>
    </row>
    <row r="643" spans="1:14" s="20" customFormat="1" ht="24.95" customHeight="1">
      <c r="A643" s="134"/>
      <c r="B643" s="140"/>
      <c r="C643" s="141"/>
      <c r="D643" s="142"/>
      <c r="E643" s="140"/>
      <c r="F643" s="140"/>
      <c r="G643" s="140"/>
      <c r="H643" s="140"/>
      <c r="I643" s="140"/>
      <c r="J643" s="140"/>
      <c r="K643" s="140"/>
      <c r="L643" s="143"/>
      <c r="M643" s="143"/>
      <c r="N643" s="140"/>
    </row>
    <row r="644" spans="1:14" s="20" customFormat="1" ht="24.95" customHeight="1">
      <c r="A644" s="134"/>
      <c r="B644" s="140"/>
      <c r="C644" s="141"/>
      <c r="D644" s="142"/>
      <c r="E644" s="140"/>
      <c r="F644" s="140"/>
      <c r="G644" s="140"/>
      <c r="H644" s="140"/>
      <c r="I644" s="140"/>
      <c r="J644" s="140"/>
      <c r="K644" s="140"/>
      <c r="L644" s="143"/>
      <c r="M644" s="143"/>
      <c r="N644" s="140"/>
    </row>
    <row r="645" spans="1:14" s="20" customFormat="1" ht="24.95" customHeight="1">
      <c r="A645" s="134"/>
      <c r="B645" s="140"/>
      <c r="C645" s="141"/>
      <c r="D645" s="142"/>
      <c r="E645" s="140"/>
      <c r="F645" s="140"/>
      <c r="G645" s="140"/>
      <c r="H645" s="140"/>
      <c r="I645" s="140"/>
      <c r="J645" s="140"/>
      <c r="K645" s="140"/>
      <c r="L645" s="143"/>
      <c r="M645" s="143"/>
      <c r="N645" s="140"/>
    </row>
    <row r="646" spans="1:14" s="20" customFormat="1" ht="24.95" customHeight="1">
      <c r="A646" s="134"/>
      <c r="B646" s="140"/>
      <c r="C646" s="141"/>
      <c r="D646" s="142"/>
      <c r="E646" s="140"/>
      <c r="F646" s="140"/>
      <c r="G646" s="140"/>
      <c r="H646" s="140"/>
      <c r="I646" s="140"/>
      <c r="J646" s="140"/>
      <c r="K646" s="140"/>
      <c r="L646" s="143"/>
      <c r="M646" s="143"/>
      <c r="N646" s="140"/>
    </row>
    <row r="647" spans="1:14" s="20" customFormat="1" ht="24.95" customHeight="1">
      <c r="A647" s="134"/>
      <c r="B647" s="140"/>
      <c r="C647" s="141"/>
      <c r="D647" s="142"/>
      <c r="E647" s="140"/>
      <c r="F647" s="140"/>
      <c r="G647" s="140"/>
      <c r="H647" s="140"/>
      <c r="I647" s="140"/>
      <c r="J647" s="140"/>
      <c r="K647" s="140"/>
      <c r="L647" s="143"/>
      <c r="M647" s="143"/>
      <c r="N647" s="140"/>
    </row>
    <row r="648" spans="1:14" s="20" customFormat="1" ht="24.95" customHeight="1">
      <c r="A648" s="134"/>
      <c r="B648" s="140"/>
      <c r="C648" s="141"/>
      <c r="D648" s="142"/>
      <c r="E648" s="140"/>
      <c r="F648" s="140"/>
      <c r="G648" s="140"/>
      <c r="H648" s="140"/>
      <c r="I648" s="140"/>
      <c r="J648" s="140"/>
      <c r="K648" s="140"/>
      <c r="L648" s="143"/>
      <c r="M648" s="143"/>
      <c r="N648" s="140"/>
    </row>
    <row r="649" spans="1:14" s="20" customFormat="1" ht="24.95" customHeight="1">
      <c r="A649" s="134"/>
      <c r="B649" s="140"/>
      <c r="C649" s="141"/>
      <c r="D649" s="142"/>
      <c r="E649" s="140"/>
      <c r="F649" s="140"/>
      <c r="G649" s="140"/>
      <c r="H649" s="140"/>
      <c r="I649" s="140"/>
      <c r="J649" s="140"/>
      <c r="K649" s="140"/>
      <c r="L649" s="143"/>
      <c r="M649" s="143"/>
      <c r="N649" s="140"/>
    </row>
    <row r="650" spans="1:14" s="20" customFormat="1" ht="24.95" customHeight="1">
      <c r="A650" s="134"/>
      <c r="B650" s="140"/>
      <c r="C650" s="141"/>
      <c r="D650" s="142"/>
      <c r="E650" s="140"/>
      <c r="F650" s="140"/>
      <c r="G650" s="140"/>
      <c r="H650" s="140"/>
      <c r="I650" s="140"/>
      <c r="J650" s="140"/>
      <c r="K650" s="140"/>
      <c r="L650" s="143"/>
      <c r="M650" s="143"/>
      <c r="N650" s="140"/>
    </row>
    <row r="651" spans="1:14" s="20" customFormat="1" ht="24.95" customHeight="1">
      <c r="A651" s="134"/>
      <c r="B651" s="140"/>
      <c r="C651" s="141"/>
      <c r="D651" s="142"/>
      <c r="E651" s="140"/>
      <c r="F651" s="140"/>
      <c r="G651" s="140"/>
      <c r="H651" s="140"/>
      <c r="I651" s="140"/>
      <c r="J651" s="140"/>
      <c r="K651" s="140"/>
      <c r="L651" s="143"/>
      <c r="M651" s="143"/>
      <c r="N651" s="140"/>
    </row>
    <row r="652" spans="1:14" s="20" customFormat="1" ht="24.95" customHeight="1">
      <c r="A652" s="134"/>
      <c r="B652" s="140"/>
      <c r="C652" s="141"/>
      <c r="D652" s="142"/>
      <c r="E652" s="140"/>
      <c r="F652" s="140"/>
      <c r="G652" s="140"/>
      <c r="H652" s="140"/>
      <c r="I652" s="140"/>
      <c r="J652" s="140"/>
      <c r="K652" s="140"/>
      <c r="L652" s="143"/>
      <c r="M652" s="143"/>
      <c r="N652" s="140"/>
    </row>
    <row r="653" spans="1:14" s="20" customFormat="1" ht="24.95" customHeight="1">
      <c r="A653" s="134"/>
      <c r="B653" s="140"/>
      <c r="C653" s="141"/>
      <c r="D653" s="142"/>
      <c r="E653" s="140"/>
      <c r="F653" s="140"/>
      <c r="G653" s="140"/>
      <c r="H653" s="140"/>
      <c r="I653" s="140"/>
      <c r="J653" s="140"/>
      <c r="K653" s="140"/>
      <c r="L653" s="143"/>
      <c r="M653" s="143"/>
      <c r="N653" s="140"/>
    </row>
    <row r="654" spans="1:14" s="20" customFormat="1" ht="24.95" customHeight="1">
      <c r="A654" s="134"/>
      <c r="B654" s="140"/>
      <c r="C654" s="141"/>
      <c r="D654" s="142"/>
      <c r="E654" s="140"/>
      <c r="F654" s="140"/>
      <c r="G654" s="140"/>
      <c r="H654" s="140"/>
      <c r="I654" s="140"/>
      <c r="J654" s="140"/>
      <c r="K654" s="140"/>
      <c r="L654" s="143"/>
      <c r="M654" s="143"/>
      <c r="N654" s="140"/>
    </row>
    <row r="655" spans="1:14" s="20" customFormat="1" ht="24.95" customHeight="1">
      <c r="A655" s="134"/>
      <c r="B655" s="140"/>
      <c r="C655" s="141"/>
      <c r="D655" s="142"/>
      <c r="E655" s="140"/>
      <c r="F655" s="140"/>
      <c r="G655" s="140"/>
      <c r="H655" s="140"/>
      <c r="I655" s="140"/>
      <c r="J655" s="140"/>
      <c r="K655" s="140"/>
      <c r="L655" s="143"/>
      <c r="M655" s="143"/>
      <c r="N655" s="140"/>
    </row>
    <row r="656" spans="1:14" s="20" customFormat="1" ht="24.95" customHeight="1">
      <c r="A656" s="134"/>
      <c r="B656" s="140"/>
      <c r="C656" s="141"/>
      <c r="D656" s="142"/>
      <c r="E656" s="140"/>
      <c r="F656" s="140"/>
      <c r="G656" s="140"/>
      <c r="H656" s="140"/>
      <c r="I656" s="140"/>
      <c r="J656" s="140"/>
      <c r="K656" s="140"/>
      <c r="L656" s="143"/>
      <c r="M656" s="143"/>
      <c r="N656" s="140"/>
    </row>
    <row r="657" spans="1:14" s="20" customFormat="1" ht="24.95" customHeight="1">
      <c r="A657" s="134"/>
      <c r="B657" s="140"/>
      <c r="C657" s="141"/>
      <c r="D657" s="142"/>
      <c r="E657" s="140"/>
      <c r="F657" s="140"/>
      <c r="G657" s="140"/>
      <c r="H657" s="140"/>
      <c r="I657" s="140"/>
      <c r="J657" s="140"/>
      <c r="K657" s="140"/>
      <c r="L657" s="143"/>
      <c r="M657" s="143"/>
      <c r="N657" s="140"/>
    </row>
    <row r="658" spans="1:14" s="20" customFormat="1" ht="24.95" customHeight="1">
      <c r="A658" s="134"/>
      <c r="B658" s="140"/>
      <c r="C658" s="141"/>
      <c r="D658" s="142"/>
      <c r="E658" s="140"/>
      <c r="F658" s="140"/>
      <c r="G658" s="140"/>
      <c r="H658" s="140"/>
      <c r="I658" s="140"/>
      <c r="J658" s="140"/>
      <c r="K658" s="140"/>
      <c r="L658" s="143"/>
      <c r="M658" s="143"/>
      <c r="N658" s="140"/>
    </row>
    <row r="659" spans="1:14" s="20" customFormat="1" ht="24.95" customHeight="1">
      <c r="A659" s="134"/>
      <c r="B659" s="140"/>
      <c r="C659" s="141"/>
      <c r="D659" s="142"/>
      <c r="E659" s="140"/>
      <c r="F659" s="140"/>
      <c r="G659" s="140"/>
      <c r="H659" s="140"/>
      <c r="I659" s="140"/>
      <c r="J659" s="140"/>
      <c r="K659" s="140"/>
      <c r="L659" s="143"/>
      <c r="M659" s="143"/>
      <c r="N659" s="140"/>
    </row>
    <row r="660" spans="1:14" s="20" customFormat="1" ht="24.95" customHeight="1">
      <c r="A660" s="134"/>
      <c r="B660" s="140"/>
      <c r="C660" s="141"/>
      <c r="D660" s="142"/>
      <c r="E660" s="140"/>
      <c r="F660" s="140"/>
      <c r="G660" s="140"/>
      <c r="H660" s="140"/>
      <c r="I660" s="140"/>
      <c r="J660" s="140"/>
      <c r="K660" s="140"/>
      <c r="L660" s="143"/>
      <c r="M660" s="143"/>
      <c r="N660" s="140"/>
    </row>
    <row r="661" spans="1:14" s="20" customFormat="1" ht="24.95" customHeight="1">
      <c r="A661" s="134"/>
      <c r="B661" s="140"/>
      <c r="C661" s="141"/>
      <c r="D661" s="142"/>
      <c r="E661" s="140"/>
      <c r="F661" s="140"/>
      <c r="G661" s="140"/>
      <c r="H661" s="140"/>
      <c r="I661" s="140"/>
      <c r="J661" s="140"/>
      <c r="K661" s="140"/>
      <c r="L661" s="143"/>
      <c r="M661" s="143"/>
      <c r="N661" s="140"/>
    </row>
    <row r="662" spans="1:14" s="20" customFormat="1" ht="24.95" customHeight="1">
      <c r="A662" s="134"/>
      <c r="B662" s="140"/>
      <c r="C662" s="141"/>
      <c r="D662" s="142"/>
      <c r="E662" s="140"/>
      <c r="F662" s="140"/>
      <c r="G662" s="140"/>
      <c r="H662" s="140"/>
      <c r="I662" s="140"/>
      <c r="J662" s="140"/>
      <c r="K662" s="140"/>
      <c r="L662" s="143"/>
      <c r="M662" s="143"/>
      <c r="N662" s="140"/>
    </row>
    <row r="663" spans="1:14" s="20" customFormat="1" ht="24.95" customHeight="1">
      <c r="A663" s="134"/>
      <c r="B663" s="140"/>
      <c r="C663" s="141"/>
      <c r="D663" s="142"/>
      <c r="E663" s="140"/>
      <c r="F663" s="140"/>
      <c r="G663" s="140"/>
      <c r="H663" s="140"/>
      <c r="I663" s="140"/>
      <c r="J663" s="140"/>
      <c r="K663" s="140"/>
      <c r="L663" s="143"/>
      <c r="M663" s="143"/>
      <c r="N663" s="140"/>
    </row>
    <row r="664" spans="1:14" s="20" customFormat="1" ht="24.95" customHeight="1">
      <c r="A664" s="134"/>
      <c r="B664" s="140"/>
      <c r="C664" s="141"/>
      <c r="D664" s="142"/>
      <c r="E664" s="140"/>
      <c r="F664" s="140"/>
      <c r="G664" s="140"/>
      <c r="H664" s="140"/>
      <c r="I664" s="140"/>
      <c r="J664" s="140"/>
      <c r="K664" s="140"/>
      <c r="L664" s="143"/>
      <c r="M664" s="143"/>
      <c r="N664" s="140"/>
    </row>
    <row r="665" spans="1:14" s="20" customFormat="1" ht="24.95" customHeight="1">
      <c r="A665" s="134"/>
      <c r="B665" s="140"/>
      <c r="C665" s="141"/>
      <c r="D665" s="142"/>
      <c r="E665" s="140"/>
      <c r="F665" s="140"/>
      <c r="G665" s="140"/>
      <c r="H665" s="140"/>
      <c r="I665" s="140"/>
      <c r="J665" s="140"/>
      <c r="K665" s="140"/>
      <c r="L665" s="143"/>
      <c r="M665" s="143"/>
      <c r="N665" s="140"/>
    </row>
    <row r="666" spans="1:14" s="20" customFormat="1" ht="24.95" customHeight="1">
      <c r="A666" s="134"/>
      <c r="B666" s="140"/>
      <c r="C666" s="141"/>
      <c r="D666" s="142"/>
      <c r="E666" s="140"/>
      <c r="F666" s="140"/>
      <c r="G666" s="140"/>
      <c r="H666" s="140"/>
      <c r="I666" s="140"/>
      <c r="J666" s="140"/>
      <c r="K666" s="140"/>
      <c r="L666" s="143"/>
      <c r="M666" s="143"/>
      <c r="N666" s="140"/>
    </row>
    <row r="667" spans="1:14" s="20" customFormat="1" ht="24.95" customHeight="1">
      <c r="A667" s="134"/>
      <c r="B667" s="140"/>
      <c r="C667" s="141"/>
      <c r="D667" s="142"/>
      <c r="E667" s="140"/>
      <c r="F667" s="140"/>
      <c r="G667" s="140"/>
      <c r="H667" s="140"/>
      <c r="I667" s="140"/>
      <c r="J667" s="140"/>
      <c r="K667" s="140"/>
      <c r="L667" s="143"/>
      <c r="M667" s="143"/>
      <c r="N667" s="140"/>
    </row>
    <row r="668" spans="1:14" s="20" customFormat="1" ht="24.95" customHeight="1">
      <c r="A668" s="134"/>
      <c r="B668" s="140"/>
      <c r="C668" s="141"/>
      <c r="D668" s="142"/>
      <c r="E668" s="140"/>
      <c r="F668" s="140"/>
      <c r="G668" s="140"/>
      <c r="H668" s="140"/>
      <c r="I668" s="140"/>
      <c r="J668" s="140"/>
      <c r="K668" s="140"/>
      <c r="L668" s="143"/>
      <c r="M668" s="143"/>
      <c r="N668" s="140"/>
    </row>
    <row r="669" spans="1:14" s="20" customFormat="1" ht="24.95" customHeight="1">
      <c r="A669" s="134"/>
      <c r="B669" s="140"/>
      <c r="C669" s="141"/>
      <c r="D669" s="142"/>
      <c r="E669" s="140"/>
      <c r="F669" s="140"/>
      <c r="G669" s="140"/>
      <c r="H669" s="140"/>
      <c r="I669" s="140"/>
      <c r="J669" s="140"/>
      <c r="K669" s="140"/>
      <c r="L669" s="143"/>
      <c r="M669" s="143"/>
      <c r="N669" s="140"/>
    </row>
    <row r="670" spans="1:14" s="20" customFormat="1" ht="24.95" customHeight="1">
      <c r="A670" s="134"/>
      <c r="B670" s="140"/>
      <c r="C670" s="141"/>
      <c r="D670" s="142"/>
      <c r="E670" s="140"/>
      <c r="F670" s="140"/>
      <c r="G670" s="140"/>
      <c r="H670" s="140"/>
      <c r="I670" s="140"/>
      <c r="J670" s="140"/>
      <c r="K670" s="140"/>
      <c r="L670" s="143"/>
      <c r="M670" s="143"/>
      <c r="N670" s="140"/>
    </row>
    <row r="671" spans="1:14" s="20" customFormat="1" ht="24.95" customHeight="1">
      <c r="A671" s="134"/>
      <c r="B671" s="140"/>
      <c r="C671" s="141"/>
      <c r="D671" s="142"/>
      <c r="E671" s="140"/>
      <c r="F671" s="140"/>
      <c r="G671" s="140"/>
      <c r="H671" s="140"/>
      <c r="I671" s="140"/>
      <c r="J671" s="140"/>
      <c r="K671" s="140"/>
      <c r="L671" s="143"/>
      <c r="M671" s="143"/>
      <c r="N671" s="140"/>
    </row>
    <row r="672" spans="1:14" s="20" customFormat="1" ht="24.95" customHeight="1">
      <c r="A672" s="134"/>
      <c r="B672" s="140"/>
      <c r="C672" s="141"/>
      <c r="D672" s="142"/>
      <c r="E672" s="140"/>
      <c r="F672" s="140"/>
      <c r="G672" s="140"/>
      <c r="H672" s="140"/>
      <c r="I672" s="140"/>
      <c r="J672" s="140"/>
      <c r="K672" s="140"/>
      <c r="L672" s="143"/>
      <c r="M672" s="143"/>
      <c r="N672" s="140"/>
    </row>
    <row r="673" spans="1:14" s="20" customFormat="1" ht="24.95" customHeight="1">
      <c r="A673" s="134"/>
      <c r="B673" s="140"/>
      <c r="C673" s="141"/>
      <c r="D673" s="142"/>
      <c r="E673" s="140"/>
      <c r="F673" s="140"/>
      <c r="G673" s="140"/>
      <c r="H673" s="140"/>
      <c r="I673" s="140"/>
      <c r="J673" s="140"/>
      <c r="K673" s="140"/>
      <c r="L673" s="143"/>
      <c r="M673" s="143"/>
      <c r="N673" s="140"/>
    </row>
    <row r="674" spans="1:14" s="20" customFormat="1" ht="24.95" customHeight="1">
      <c r="A674" s="134"/>
      <c r="B674" s="140"/>
      <c r="C674" s="141"/>
      <c r="D674" s="142"/>
      <c r="E674" s="140"/>
      <c r="F674" s="140"/>
      <c r="G674" s="140"/>
      <c r="H674" s="140"/>
      <c r="I674" s="140"/>
      <c r="J674" s="140"/>
      <c r="K674" s="140"/>
      <c r="L674" s="143"/>
      <c r="M674" s="143"/>
      <c r="N674" s="140"/>
    </row>
    <row r="675" spans="1:14" s="20" customFormat="1" ht="24.95" customHeight="1">
      <c r="A675" s="134"/>
      <c r="B675" s="140"/>
      <c r="C675" s="141"/>
      <c r="D675" s="142"/>
      <c r="E675" s="140"/>
      <c r="F675" s="140"/>
      <c r="G675" s="140"/>
      <c r="H675" s="140"/>
      <c r="I675" s="140"/>
      <c r="J675" s="140"/>
      <c r="K675" s="140"/>
      <c r="L675" s="143"/>
      <c r="M675" s="143"/>
      <c r="N675" s="140"/>
    </row>
    <row r="676" spans="1:14" s="20" customFormat="1" ht="24.95" customHeight="1">
      <c r="A676" s="134"/>
      <c r="B676" s="140"/>
      <c r="C676" s="141"/>
      <c r="D676" s="142"/>
      <c r="E676" s="140"/>
      <c r="F676" s="140"/>
      <c r="G676" s="140"/>
      <c r="H676" s="140"/>
      <c r="I676" s="140"/>
      <c r="J676" s="140"/>
      <c r="K676" s="140"/>
      <c r="L676" s="143"/>
      <c r="M676" s="143"/>
      <c r="N676" s="140"/>
    </row>
    <row r="677" spans="1:14" s="20" customFormat="1" ht="24.95" customHeight="1">
      <c r="A677" s="134"/>
      <c r="B677" s="140"/>
      <c r="C677" s="141"/>
      <c r="D677" s="142"/>
      <c r="E677" s="140"/>
      <c r="F677" s="140"/>
      <c r="G677" s="140"/>
      <c r="H677" s="140"/>
      <c r="I677" s="140"/>
      <c r="J677" s="140"/>
      <c r="K677" s="140"/>
      <c r="L677" s="143"/>
      <c r="M677" s="143"/>
      <c r="N677" s="140"/>
    </row>
    <row r="678" spans="1:14" s="20" customFormat="1" ht="24.95" customHeight="1">
      <c r="A678" s="134"/>
      <c r="B678" s="140"/>
      <c r="C678" s="141"/>
      <c r="D678" s="142"/>
      <c r="E678" s="140"/>
      <c r="F678" s="140"/>
      <c r="G678" s="140"/>
      <c r="H678" s="140"/>
      <c r="I678" s="140"/>
      <c r="J678" s="140"/>
      <c r="K678" s="140"/>
      <c r="L678" s="143"/>
      <c r="M678" s="143"/>
      <c r="N678" s="140"/>
    </row>
    <row r="679" spans="1:14" s="20" customFormat="1" ht="24.95" customHeight="1">
      <c r="A679" s="134"/>
      <c r="B679" s="140"/>
      <c r="C679" s="141"/>
      <c r="D679" s="142"/>
      <c r="E679" s="140"/>
      <c r="F679" s="140"/>
      <c r="G679" s="140"/>
      <c r="H679" s="140"/>
      <c r="I679" s="140"/>
      <c r="J679" s="140"/>
      <c r="K679" s="140"/>
      <c r="L679" s="143"/>
      <c r="M679" s="143"/>
      <c r="N679" s="140"/>
    </row>
    <row r="680" spans="1:14" s="20" customFormat="1" ht="24.95" customHeight="1">
      <c r="A680" s="134"/>
      <c r="B680" s="140"/>
      <c r="C680" s="141"/>
      <c r="D680" s="142"/>
      <c r="E680" s="140"/>
      <c r="F680" s="140"/>
      <c r="G680" s="140"/>
      <c r="H680" s="140"/>
      <c r="I680" s="140"/>
      <c r="J680" s="140"/>
      <c r="K680" s="140"/>
      <c r="L680" s="143"/>
      <c r="M680" s="143"/>
      <c r="N680" s="140"/>
    </row>
    <row r="681" spans="1:14" s="20" customFormat="1" ht="24.95" customHeight="1">
      <c r="A681" s="134"/>
      <c r="B681" s="140"/>
      <c r="C681" s="141"/>
      <c r="D681" s="142"/>
      <c r="E681" s="140"/>
      <c r="F681" s="140"/>
      <c r="G681" s="140"/>
      <c r="H681" s="140"/>
      <c r="I681" s="140"/>
      <c r="J681" s="140"/>
      <c r="K681" s="140"/>
      <c r="L681" s="143"/>
      <c r="M681" s="143"/>
      <c r="N681" s="140"/>
    </row>
    <row r="682" spans="1:14" s="20" customFormat="1" ht="24.95" customHeight="1">
      <c r="A682" s="134"/>
      <c r="B682" s="140"/>
      <c r="C682" s="141"/>
      <c r="D682" s="142"/>
      <c r="E682" s="140"/>
      <c r="F682" s="140"/>
      <c r="G682" s="140"/>
      <c r="H682" s="140"/>
      <c r="I682" s="140"/>
      <c r="J682" s="140"/>
      <c r="K682" s="140"/>
      <c r="L682" s="143"/>
      <c r="M682" s="143"/>
      <c r="N682" s="140"/>
    </row>
    <row r="683" spans="1:14" s="20" customFormat="1" ht="24.95" customHeight="1">
      <c r="A683" s="134"/>
      <c r="B683" s="140"/>
      <c r="C683" s="141"/>
      <c r="D683" s="142"/>
      <c r="E683" s="140"/>
      <c r="F683" s="140"/>
      <c r="G683" s="140"/>
      <c r="H683" s="140"/>
      <c r="I683" s="140"/>
      <c r="J683" s="140"/>
      <c r="K683" s="140"/>
      <c r="L683" s="143"/>
      <c r="M683" s="143"/>
      <c r="N683" s="140"/>
    </row>
    <row r="684" spans="1:14" s="20" customFormat="1" ht="24.95" customHeight="1">
      <c r="A684" s="134"/>
      <c r="B684" s="140"/>
      <c r="C684" s="141"/>
      <c r="D684" s="142"/>
      <c r="E684" s="140"/>
      <c r="F684" s="140"/>
      <c r="G684" s="140"/>
      <c r="H684" s="140"/>
      <c r="I684" s="140"/>
      <c r="J684" s="140"/>
      <c r="K684" s="140"/>
      <c r="L684" s="143"/>
      <c r="M684" s="143"/>
      <c r="N684" s="140"/>
    </row>
    <row r="685" spans="1:14" s="20" customFormat="1" ht="24.95" customHeight="1">
      <c r="A685" s="134"/>
      <c r="B685" s="140"/>
      <c r="C685" s="141"/>
      <c r="D685" s="142"/>
      <c r="E685" s="140"/>
      <c r="F685" s="140"/>
      <c r="G685" s="140"/>
      <c r="H685" s="140"/>
      <c r="I685" s="140"/>
      <c r="J685" s="140"/>
      <c r="K685" s="140"/>
      <c r="L685" s="143"/>
      <c r="M685" s="143"/>
      <c r="N685" s="140"/>
    </row>
    <row r="686" spans="1:14" s="20" customFormat="1" ht="24.95" customHeight="1">
      <c r="A686" s="134"/>
      <c r="B686" s="140"/>
      <c r="C686" s="141"/>
      <c r="D686" s="142"/>
      <c r="E686" s="140"/>
      <c r="F686" s="140"/>
      <c r="G686" s="140"/>
      <c r="H686" s="140"/>
      <c r="I686" s="140"/>
      <c r="J686" s="140"/>
      <c r="K686" s="140"/>
      <c r="L686" s="143"/>
      <c r="M686" s="143"/>
      <c r="N686" s="140"/>
    </row>
    <row r="687" spans="1:14" s="20" customFormat="1" ht="24.95" customHeight="1">
      <c r="A687" s="134"/>
      <c r="B687" s="140"/>
      <c r="C687" s="141"/>
      <c r="D687" s="142"/>
      <c r="E687" s="140"/>
      <c r="F687" s="140"/>
      <c r="G687" s="140"/>
      <c r="H687" s="140"/>
      <c r="I687" s="140"/>
      <c r="J687" s="140"/>
      <c r="K687" s="140"/>
      <c r="L687" s="143"/>
      <c r="M687" s="143"/>
      <c r="N687" s="140"/>
    </row>
    <row r="688" spans="1:14" s="20" customFormat="1" ht="24.95" customHeight="1">
      <c r="A688" s="134"/>
      <c r="B688" s="140"/>
      <c r="C688" s="141"/>
      <c r="D688" s="142"/>
      <c r="E688" s="140"/>
      <c r="F688" s="140"/>
      <c r="G688" s="140"/>
      <c r="H688" s="140"/>
      <c r="I688" s="140"/>
      <c r="J688" s="140"/>
      <c r="K688" s="140"/>
      <c r="L688" s="143"/>
      <c r="M688" s="143"/>
      <c r="N688" s="140"/>
    </row>
    <row r="689" spans="1:14" s="20" customFormat="1" ht="24.95" customHeight="1">
      <c r="A689" s="134"/>
      <c r="B689" s="140"/>
      <c r="C689" s="141"/>
      <c r="D689" s="142"/>
      <c r="E689" s="140"/>
      <c r="F689" s="140"/>
      <c r="G689" s="140"/>
      <c r="H689" s="140"/>
      <c r="I689" s="140"/>
      <c r="J689" s="140"/>
      <c r="K689" s="140"/>
      <c r="L689" s="143"/>
      <c r="M689" s="143"/>
      <c r="N689" s="140"/>
    </row>
    <row r="690" spans="1:14" s="20" customFormat="1" ht="24.95" customHeight="1">
      <c r="A690" s="134"/>
      <c r="B690" s="140"/>
      <c r="C690" s="141"/>
      <c r="D690" s="142"/>
      <c r="E690" s="140"/>
      <c r="F690" s="140"/>
      <c r="G690" s="140"/>
      <c r="H690" s="140"/>
      <c r="I690" s="140"/>
      <c r="J690" s="140"/>
      <c r="K690" s="140"/>
      <c r="L690" s="143"/>
      <c r="M690" s="143"/>
      <c r="N690" s="140"/>
    </row>
    <row r="691" spans="1:14" s="20" customFormat="1" ht="24.95" customHeight="1">
      <c r="A691" s="134"/>
      <c r="B691" s="140"/>
      <c r="C691" s="141"/>
      <c r="D691" s="142"/>
      <c r="E691" s="140"/>
      <c r="F691" s="140"/>
      <c r="G691" s="140"/>
      <c r="H691" s="140"/>
      <c r="I691" s="140"/>
      <c r="J691" s="140"/>
      <c r="K691" s="140"/>
      <c r="L691" s="143"/>
      <c r="M691" s="143"/>
      <c r="N691" s="140"/>
    </row>
    <row r="692" spans="1:14" s="20" customFormat="1" ht="24.95" customHeight="1">
      <c r="A692" s="134"/>
      <c r="B692" s="140"/>
      <c r="C692" s="141"/>
      <c r="D692" s="142"/>
      <c r="E692" s="140"/>
      <c r="F692" s="140"/>
      <c r="G692" s="140"/>
      <c r="H692" s="140"/>
      <c r="I692" s="140"/>
      <c r="J692" s="140"/>
      <c r="K692" s="140"/>
      <c r="L692" s="143"/>
      <c r="M692" s="143"/>
      <c r="N692" s="140"/>
    </row>
    <row r="693" spans="1:14" s="20" customFormat="1" ht="24.95" customHeight="1">
      <c r="A693" s="134"/>
      <c r="B693" s="140"/>
      <c r="C693" s="141"/>
      <c r="D693" s="142"/>
      <c r="E693" s="140"/>
      <c r="F693" s="140"/>
      <c r="G693" s="140"/>
      <c r="H693" s="140"/>
      <c r="I693" s="140"/>
      <c r="J693" s="140"/>
      <c r="K693" s="140"/>
      <c r="L693" s="143"/>
      <c r="M693" s="143"/>
      <c r="N693" s="140"/>
    </row>
    <row r="694" spans="1:14" s="20" customFormat="1" ht="24.95" customHeight="1">
      <c r="A694" s="134"/>
      <c r="B694" s="140"/>
      <c r="C694" s="141"/>
      <c r="D694" s="142"/>
      <c r="E694" s="140"/>
      <c r="F694" s="140"/>
      <c r="G694" s="140"/>
      <c r="H694" s="140"/>
      <c r="I694" s="140"/>
      <c r="J694" s="140"/>
      <c r="K694" s="140"/>
      <c r="L694" s="143"/>
      <c r="M694" s="143"/>
      <c r="N694" s="140"/>
    </row>
    <row r="695" spans="1:14" s="20" customFormat="1" ht="24.95" customHeight="1">
      <c r="A695" s="134"/>
      <c r="B695" s="140"/>
      <c r="C695" s="141"/>
      <c r="D695" s="142"/>
      <c r="E695" s="140"/>
      <c r="F695" s="140"/>
      <c r="G695" s="140"/>
      <c r="H695" s="140"/>
      <c r="I695" s="140"/>
      <c r="J695" s="140"/>
      <c r="K695" s="140"/>
      <c r="L695" s="143"/>
      <c r="M695" s="143"/>
      <c r="N695" s="140"/>
    </row>
    <row r="696" spans="1:14" s="20" customFormat="1" ht="24.95" customHeight="1">
      <c r="A696" s="134"/>
      <c r="B696" s="140"/>
      <c r="C696" s="141"/>
      <c r="D696" s="142"/>
      <c r="E696" s="140"/>
      <c r="F696" s="140"/>
      <c r="G696" s="140"/>
      <c r="H696" s="140"/>
      <c r="I696" s="140"/>
      <c r="J696" s="140"/>
      <c r="K696" s="140"/>
      <c r="L696" s="143"/>
      <c r="M696" s="143"/>
      <c r="N696" s="140"/>
    </row>
    <row r="697" spans="1:14" s="20" customFormat="1" ht="24.95" customHeight="1">
      <c r="A697" s="134"/>
      <c r="B697" s="140"/>
      <c r="C697" s="141"/>
      <c r="D697" s="142"/>
      <c r="E697" s="140"/>
      <c r="F697" s="140"/>
      <c r="G697" s="140"/>
      <c r="H697" s="140"/>
      <c r="I697" s="140"/>
      <c r="J697" s="140"/>
      <c r="K697" s="140"/>
      <c r="L697" s="143"/>
      <c r="M697" s="143"/>
      <c r="N697" s="140"/>
    </row>
    <row r="698" spans="1:14" s="20" customFormat="1" ht="24.95" customHeight="1">
      <c r="A698" s="134"/>
      <c r="B698" s="140"/>
      <c r="C698" s="141"/>
      <c r="D698" s="142"/>
      <c r="E698" s="140"/>
      <c r="F698" s="140"/>
      <c r="G698" s="140"/>
      <c r="H698" s="140"/>
      <c r="I698" s="140"/>
      <c r="J698" s="140"/>
      <c r="K698" s="140"/>
      <c r="L698" s="143"/>
      <c r="M698" s="143"/>
      <c r="N698" s="140"/>
    </row>
    <row r="699" spans="1:14" s="20" customFormat="1" ht="24.95" customHeight="1">
      <c r="A699" s="134"/>
      <c r="B699" s="140"/>
      <c r="C699" s="141"/>
      <c r="D699" s="142"/>
      <c r="E699" s="140"/>
      <c r="F699" s="140"/>
      <c r="G699" s="140"/>
      <c r="H699" s="140"/>
      <c r="I699" s="140"/>
      <c r="J699" s="140"/>
      <c r="K699" s="140"/>
      <c r="L699" s="143"/>
      <c r="M699" s="143"/>
      <c r="N699" s="140"/>
    </row>
    <row r="700" spans="1:14" s="20" customFormat="1" ht="24.95" customHeight="1">
      <c r="A700" s="134"/>
      <c r="B700" s="140"/>
      <c r="C700" s="141"/>
      <c r="D700" s="142"/>
      <c r="E700" s="140"/>
      <c r="F700" s="140"/>
      <c r="G700" s="140"/>
      <c r="H700" s="140"/>
      <c r="I700" s="140"/>
      <c r="J700" s="140"/>
      <c r="K700" s="140"/>
      <c r="L700" s="143"/>
      <c r="M700" s="143"/>
      <c r="N700" s="140"/>
    </row>
    <row r="701" spans="1:14" s="20" customFormat="1" ht="24.95" customHeight="1">
      <c r="A701" s="134"/>
      <c r="B701" s="140"/>
      <c r="C701" s="141"/>
      <c r="D701" s="142"/>
      <c r="E701" s="140"/>
      <c r="F701" s="140"/>
      <c r="G701" s="140"/>
      <c r="H701" s="140"/>
      <c r="I701" s="140"/>
      <c r="J701" s="140"/>
      <c r="K701" s="140"/>
      <c r="L701" s="143"/>
      <c r="M701" s="143"/>
      <c r="N701" s="140"/>
    </row>
    <row r="702" spans="1:14" s="20" customFormat="1" ht="24.95" customHeight="1">
      <c r="A702" s="134"/>
      <c r="B702" s="140"/>
      <c r="C702" s="141"/>
      <c r="D702" s="142"/>
      <c r="E702" s="140"/>
      <c r="F702" s="140"/>
      <c r="G702" s="140"/>
      <c r="H702" s="140"/>
      <c r="I702" s="140"/>
      <c r="J702" s="140"/>
      <c r="K702" s="140"/>
      <c r="L702" s="143"/>
      <c r="M702" s="143"/>
      <c r="N702" s="140"/>
    </row>
    <row r="703" spans="1:14" s="20" customFormat="1" ht="24.95" customHeight="1">
      <c r="A703" s="134"/>
      <c r="B703" s="140"/>
      <c r="C703" s="141"/>
      <c r="D703" s="142"/>
      <c r="E703" s="140"/>
      <c r="F703" s="140"/>
      <c r="G703" s="140"/>
      <c r="H703" s="140"/>
      <c r="I703" s="140"/>
      <c r="J703" s="140"/>
      <c r="K703" s="140"/>
      <c r="L703" s="143"/>
      <c r="M703" s="143"/>
      <c r="N703" s="140"/>
    </row>
    <row r="704" spans="1:14" s="20" customFormat="1" ht="24.95" customHeight="1">
      <c r="A704" s="134"/>
      <c r="B704" s="140"/>
      <c r="C704" s="141"/>
      <c r="D704" s="142"/>
      <c r="E704" s="140"/>
      <c r="F704" s="140"/>
      <c r="G704" s="140"/>
      <c r="H704" s="140"/>
      <c r="I704" s="140"/>
      <c r="J704" s="140"/>
      <c r="K704" s="140"/>
      <c r="L704" s="143"/>
      <c r="M704" s="143"/>
      <c r="N704" s="140"/>
    </row>
    <row r="705" spans="1:14" s="20" customFormat="1" ht="24.95" customHeight="1">
      <c r="A705" s="134"/>
      <c r="B705" s="140"/>
      <c r="C705" s="141"/>
      <c r="D705" s="142"/>
      <c r="E705" s="140"/>
      <c r="F705" s="140"/>
      <c r="G705" s="140"/>
      <c r="H705" s="140"/>
      <c r="I705" s="140"/>
      <c r="J705" s="140"/>
      <c r="K705" s="140"/>
      <c r="L705" s="143"/>
      <c r="M705" s="143"/>
      <c r="N705" s="140"/>
    </row>
    <row r="706" spans="1:14" s="20" customFormat="1" ht="24.95" customHeight="1">
      <c r="A706" s="134"/>
      <c r="B706" s="140"/>
      <c r="C706" s="141"/>
      <c r="D706" s="142"/>
      <c r="E706" s="140"/>
      <c r="F706" s="140"/>
      <c r="G706" s="140"/>
      <c r="H706" s="140"/>
      <c r="I706" s="140"/>
      <c r="J706" s="140"/>
      <c r="K706" s="140"/>
      <c r="L706" s="143"/>
      <c r="M706" s="143"/>
      <c r="N706" s="140"/>
    </row>
    <row r="707" spans="1:14" s="20" customFormat="1" ht="24.95" customHeight="1">
      <c r="A707" s="134"/>
      <c r="B707" s="140"/>
      <c r="C707" s="141"/>
      <c r="D707" s="142"/>
      <c r="E707" s="140"/>
      <c r="F707" s="140"/>
      <c r="G707" s="140"/>
      <c r="H707" s="140"/>
      <c r="I707" s="140"/>
      <c r="J707" s="140"/>
      <c r="K707" s="140"/>
      <c r="L707" s="143"/>
      <c r="M707" s="143"/>
      <c r="N707" s="140"/>
    </row>
    <row r="708" spans="1:14" s="20" customFormat="1" ht="24.95" customHeight="1">
      <c r="A708" s="134"/>
      <c r="B708" s="140"/>
      <c r="C708" s="141"/>
      <c r="D708" s="142"/>
      <c r="E708" s="140"/>
      <c r="F708" s="140"/>
      <c r="G708" s="140"/>
      <c r="H708" s="140"/>
      <c r="I708" s="140"/>
      <c r="J708" s="140"/>
      <c r="K708" s="140"/>
      <c r="L708" s="143"/>
      <c r="M708" s="143"/>
      <c r="N708" s="140"/>
    </row>
    <row r="709" spans="1:14" s="20" customFormat="1" ht="24.95" customHeight="1">
      <c r="A709" s="134"/>
      <c r="B709" s="140"/>
      <c r="C709" s="141"/>
      <c r="D709" s="142"/>
      <c r="E709" s="140"/>
      <c r="F709" s="140"/>
      <c r="G709" s="140"/>
      <c r="H709" s="140"/>
      <c r="I709" s="140"/>
      <c r="J709" s="140"/>
      <c r="K709" s="140"/>
      <c r="L709" s="143"/>
      <c r="M709" s="143"/>
      <c r="N709" s="140"/>
    </row>
    <row r="710" spans="1:14" s="20" customFormat="1" ht="24.95" customHeight="1">
      <c r="A710" s="134"/>
      <c r="B710" s="140"/>
      <c r="C710" s="141"/>
      <c r="D710" s="142"/>
      <c r="E710" s="140"/>
      <c r="F710" s="140"/>
      <c r="G710" s="140"/>
      <c r="H710" s="140"/>
      <c r="I710" s="140"/>
      <c r="J710" s="140"/>
      <c r="K710" s="140"/>
      <c r="L710" s="143"/>
      <c r="M710" s="143"/>
      <c r="N710" s="140"/>
    </row>
    <row r="711" spans="1:14" s="20" customFormat="1" ht="24.95" customHeight="1">
      <c r="A711" s="134"/>
      <c r="B711" s="140"/>
      <c r="C711" s="141"/>
      <c r="D711" s="142"/>
      <c r="E711" s="140"/>
      <c r="F711" s="140"/>
      <c r="G711" s="140"/>
      <c r="H711" s="140"/>
      <c r="I711" s="140"/>
      <c r="J711" s="140"/>
      <c r="K711" s="140"/>
      <c r="L711" s="143"/>
      <c r="M711" s="143"/>
      <c r="N711" s="140"/>
    </row>
    <row r="712" spans="1:14" s="20" customFormat="1" ht="24.95" customHeight="1">
      <c r="A712" s="134"/>
      <c r="B712" s="140"/>
      <c r="C712" s="141"/>
      <c r="D712" s="142"/>
      <c r="E712" s="140"/>
      <c r="F712" s="140"/>
      <c r="G712" s="140"/>
      <c r="H712" s="140"/>
      <c r="I712" s="140"/>
      <c r="J712" s="140"/>
      <c r="K712" s="140"/>
      <c r="L712" s="143"/>
      <c r="M712" s="143"/>
      <c r="N712" s="140"/>
    </row>
    <row r="713" spans="1:14" s="20" customFormat="1" ht="24.95" customHeight="1">
      <c r="A713" s="134"/>
      <c r="B713" s="140"/>
      <c r="C713" s="141"/>
      <c r="D713" s="142"/>
      <c r="E713" s="140"/>
      <c r="F713" s="140"/>
      <c r="G713" s="140"/>
      <c r="H713" s="140"/>
      <c r="I713" s="140"/>
      <c r="J713" s="140"/>
      <c r="K713" s="140"/>
      <c r="L713" s="143"/>
      <c r="M713" s="143"/>
      <c r="N713" s="140"/>
    </row>
    <row r="714" spans="1:14" s="20" customFormat="1" ht="24.95" customHeight="1">
      <c r="A714" s="134"/>
      <c r="B714" s="140"/>
      <c r="C714" s="141"/>
      <c r="D714" s="142"/>
      <c r="E714" s="140"/>
      <c r="F714" s="140"/>
      <c r="G714" s="140"/>
      <c r="H714" s="140"/>
      <c r="I714" s="140"/>
      <c r="J714" s="140"/>
      <c r="K714" s="140"/>
      <c r="L714" s="143"/>
      <c r="M714" s="143"/>
      <c r="N714" s="140"/>
    </row>
    <row r="715" spans="1:14" s="20" customFormat="1" ht="24.95" customHeight="1">
      <c r="A715" s="134"/>
      <c r="B715" s="140"/>
      <c r="C715" s="141"/>
      <c r="D715" s="142"/>
      <c r="E715" s="140"/>
      <c r="F715" s="140"/>
      <c r="G715" s="140"/>
      <c r="H715" s="140"/>
      <c r="I715" s="140"/>
      <c r="J715" s="140"/>
      <c r="K715" s="140"/>
      <c r="L715" s="143"/>
      <c r="M715" s="143"/>
      <c r="N715" s="140"/>
    </row>
    <row r="716" spans="1:14" s="20" customFormat="1" ht="24.95" customHeight="1">
      <c r="A716" s="134"/>
      <c r="B716" s="140"/>
      <c r="C716" s="141"/>
      <c r="D716" s="142"/>
      <c r="E716" s="140"/>
      <c r="F716" s="140"/>
      <c r="G716" s="140"/>
      <c r="H716" s="140"/>
      <c r="I716" s="140"/>
      <c r="J716" s="140"/>
      <c r="K716" s="140"/>
      <c r="L716" s="143"/>
      <c r="M716" s="143"/>
      <c r="N716" s="140"/>
    </row>
    <row r="717" spans="1:14" s="20" customFormat="1" ht="24.95" customHeight="1">
      <c r="A717" s="134"/>
      <c r="B717" s="140"/>
      <c r="C717" s="141"/>
      <c r="D717" s="142"/>
      <c r="E717" s="140"/>
      <c r="F717" s="140"/>
      <c r="G717" s="140"/>
      <c r="H717" s="140"/>
      <c r="I717" s="140"/>
      <c r="J717" s="140"/>
      <c r="K717" s="140"/>
      <c r="L717" s="143"/>
      <c r="M717" s="143"/>
      <c r="N717" s="140"/>
    </row>
    <row r="718" spans="1:14" s="20" customFormat="1" ht="24.95" customHeight="1">
      <c r="A718" s="134"/>
      <c r="B718" s="140"/>
      <c r="C718" s="141"/>
      <c r="D718" s="142"/>
      <c r="E718" s="140"/>
      <c r="F718" s="140"/>
      <c r="G718" s="140"/>
      <c r="H718" s="140"/>
      <c r="I718" s="140"/>
      <c r="J718" s="140"/>
      <c r="K718" s="140"/>
      <c r="L718" s="143"/>
      <c r="M718" s="143"/>
      <c r="N718" s="140"/>
    </row>
    <row r="719" spans="1:14" s="20" customFormat="1" ht="24.95" customHeight="1">
      <c r="A719" s="134"/>
      <c r="B719" s="140"/>
      <c r="C719" s="141"/>
      <c r="D719" s="142"/>
      <c r="E719" s="140"/>
      <c r="F719" s="140"/>
      <c r="G719" s="140"/>
      <c r="H719" s="140"/>
      <c r="I719" s="140"/>
      <c r="J719" s="140"/>
      <c r="K719" s="140"/>
      <c r="L719" s="143"/>
      <c r="M719" s="143"/>
      <c r="N719" s="140"/>
    </row>
    <row r="720" spans="1:14" s="20" customFormat="1" ht="24.95" customHeight="1">
      <c r="A720" s="134"/>
      <c r="B720" s="140"/>
      <c r="C720" s="141"/>
      <c r="D720" s="142"/>
      <c r="E720" s="140"/>
      <c r="F720" s="140"/>
      <c r="G720" s="140"/>
      <c r="H720" s="140"/>
      <c r="I720" s="140"/>
      <c r="J720" s="140"/>
      <c r="K720" s="140"/>
      <c r="L720" s="143"/>
      <c r="M720" s="143"/>
      <c r="N720" s="140"/>
    </row>
    <row r="721" spans="1:14" s="20" customFormat="1" ht="24.95" customHeight="1">
      <c r="A721" s="134"/>
      <c r="B721" s="140"/>
      <c r="C721" s="141"/>
      <c r="D721" s="142"/>
      <c r="E721" s="140"/>
      <c r="F721" s="140"/>
      <c r="G721" s="140"/>
      <c r="H721" s="140"/>
      <c r="I721" s="140"/>
      <c r="J721" s="140"/>
      <c r="K721" s="140"/>
      <c r="L721" s="143"/>
      <c r="M721" s="143"/>
      <c r="N721" s="140"/>
    </row>
    <row r="722" spans="1:14" s="20" customFormat="1" ht="24.95" customHeight="1">
      <c r="A722" s="134"/>
      <c r="B722" s="140"/>
      <c r="C722" s="141"/>
      <c r="D722" s="142"/>
      <c r="E722" s="140"/>
      <c r="F722" s="140"/>
      <c r="G722" s="140"/>
      <c r="H722" s="140"/>
      <c r="I722" s="140"/>
      <c r="J722" s="140"/>
      <c r="K722" s="140"/>
      <c r="L722" s="143"/>
      <c r="M722" s="143"/>
      <c r="N722" s="140"/>
    </row>
    <row r="723" spans="1:14" s="20" customFormat="1" ht="24.95" customHeight="1">
      <c r="A723" s="134"/>
      <c r="B723" s="140"/>
      <c r="C723" s="141"/>
      <c r="D723" s="142"/>
      <c r="E723" s="140"/>
      <c r="F723" s="140"/>
      <c r="G723" s="140"/>
      <c r="H723" s="140"/>
      <c r="I723" s="140"/>
      <c r="J723" s="140"/>
      <c r="K723" s="140"/>
      <c r="L723" s="143"/>
      <c r="M723" s="143"/>
      <c r="N723" s="140"/>
    </row>
    <row r="724" spans="1:14" s="20" customFormat="1" ht="24.95" customHeight="1">
      <c r="A724" s="134"/>
      <c r="B724" s="140"/>
      <c r="C724" s="141"/>
      <c r="D724" s="142"/>
      <c r="E724" s="140"/>
      <c r="F724" s="140"/>
      <c r="G724" s="140"/>
      <c r="H724" s="140"/>
      <c r="I724" s="140"/>
      <c r="J724" s="140"/>
      <c r="K724" s="140"/>
      <c r="L724" s="143"/>
      <c r="M724" s="143"/>
      <c r="N724" s="140"/>
    </row>
    <row r="725" spans="1:14" s="20" customFormat="1" ht="24.95" customHeight="1">
      <c r="A725" s="134"/>
      <c r="B725" s="140"/>
      <c r="C725" s="141"/>
      <c r="D725" s="142"/>
      <c r="E725" s="140"/>
      <c r="F725" s="140"/>
      <c r="G725" s="140"/>
      <c r="H725" s="140"/>
      <c r="I725" s="140"/>
      <c r="J725" s="140"/>
      <c r="K725" s="140"/>
      <c r="L725" s="143"/>
      <c r="M725" s="143"/>
      <c r="N725" s="140"/>
    </row>
    <row r="726" spans="1:14" s="20" customFormat="1" ht="24.95" customHeight="1">
      <c r="A726" s="134"/>
      <c r="B726" s="140"/>
      <c r="C726" s="141"/>
      <c r="D726" s="142"/>
      <c r="E726" s="140"/>
      <c r="F726" s="140"/>
      <c r="G726" s="140"/>
      <c r="H726" s="140"/>
      <c r="I726" s="140"/>
      <c r="J726" s="140"/>
      <c r="K726" s="140"/>
      <c r="L726" s="143"/>
      <c r="M726" s="143"/>
      <c r="N726" s="140"/>
    </row>
    <row r="727" spans="1:14" s="20" customFormat="1" ht="24.95" customHeight="1">
      <c r="A727" s="134"/>
      <c r="B727" s="140"/>
      <c r="C727" s="141"/>
      <c r="D727" s="142"/>
      <c r="E727" s="140"/>
      <c r="F727" s="140"/>
      <c r="G727" s="140"/>
      <c r="H727" s="140"/>
      <c r="I727" s="140"/>
      <c r="J727" s="140"/>
      <c r="K727" s="140"/>
      <c r="L727" s="143"/>
      <c r="M727" s="143"/>
      <c r="N727" s="140"/>
    </row>
    <row r="728" spans="1:14" s="20" customFormat="1" ht="24.95" customHeight="1">
      <c r="A728" s="134"/>
      <c r="B728" s="140"/>
      <c r="C728" s="141"/>
      <c r="D728" s="142"/>
      <c r="E728" s="140"/>
      <c r="F728" s="140"/>
      <c r="G728" s="140"/>
      <c r="H728" s="140"/>
      <c r="I728" s="140"/>
      <c r="J728" s="140"/>
      <c r="K728" s="140"/>
      <c r="L728" s="143"/>
      <c r="M728" s="143"/>
      <c r="N728" s="140"/>
    </row>
    <row r="729" spans="1:14" s="20" customFormat="1" ht="24.95" customHeight="1">
      <c r="A729" s="134"/>
      <c r="B729" s="140"/>
      <c r="C729" s="141"/>
      <c r="D729" s="142"/>
      <c r="E729" s="140"/>
      <c r="F729" s="140"/>
      <c r="G729" s="140"/>
      <c r="H729" s="140"/>
      <c r="I729" s="140"/>
      <c r="J729" s="140"/>
      <c r="K729" s="140"/>
      <c r="L729" s="143"/>
      <c r="M729" s="143"/>
      <c r="N729" s="140"/>
    </row>
    <row r="730" spans="1:14" s="20" customFormat="1" ht="24.95" customHeight="1">
      <c r="A730" s="134"/>
      <c r="B730" s="140"/>
      <c r="C730" s="141"/>
      <c r="D730" s="142"/>
      <c r="E730" s="140"/>
      <c r="F730" s="140"/>
      <c r="G730" s="140"/>
      <c r="H730" s="140"/>
      <c r="I730" s="140"/>
      <c r="J730" s="140"/>
      <c r="K730" s="140"/>
      <c r="L730" s="143"/>
      <c r="M730" s="143"/>
      <c r="N730" s="140"/>
    </row>
    <row r="731" spans="1:14" s="20" customFormat="1" ht="24.95" customHeight="1">
      <c r="A731" s="134"/>
      <c r="B731" s="140"/>
      <c r="C731" s="141"/>
      <c r="D731" s="142"/>
      <c r="E731" s="140"/>
      <c r="F731" s="140"/>
      <c r="G731" s="140"/>
      <c r="H731" s="140"/>
      <c r="I731" s="140"/>
      <c r="J731" s="140"/>
      <c r="K731" s="140"/>
      <c r="L731" s="143"/>
      <c r="M731" s="143"/>
      <c r="N731" s="140"/>
    </row>
    <row r="732" spans="1:14" s="20" customFormat="1" ht="24.95" customHeight="1">
      <c r="A732" s="134"/>
      <c r="B732" s="140"/>
      <c r="C732" s="141"/>
      <c r="D732" s="142"/>
      <c r="E732" s="140"/>
      <c r="F732" s="140"/>
      <c r="G732" s="140"/>
      <c r="H732" s="140"/>
      <c r="I732" s="140"/>
      <c r="J732" s="140"/>
      <c r="K732" s="140"/>
      <c r="L732" s="143"/>
      <c r="M732" s="143"/>
      <c r="N732" s="140"/>
    </row>
    <row r="733" spans="1:14" s="20" customFormat="1" ht="24.95" customHeight="1">
      <c r="A733" s="134"/>
      <c r="B733" s="140"/>
      <c r="C733" s="141"/>
      <c r="D733" s="142"/>
      <c r="E733" s="140"/>
      <c r="F733" s="140"/>
      <c r="G733" s="140"/>
      <c r="H733" s="140"/>
      <c r="I733" s="140"/>
      <c r="J733" s="140"/>
      <c r="K733" s="140"/>
      <c r="L733" s="143"/>
      <c r="M733" s="143"/>
      <c r="N733" s="140"/>
    </row>
    <row r="734" spans="1:14" s="20" customFormat="1" ht="24.95" customHeight="1">
      <c r="A734" s="134"/>
      <c r="B734" s="140"/>
      <c r="C734" s="141"/>
      <c r="D734" s="142"/>
      <c r="E734" s="140"/>
      <c r="F734" s="140"/>
      <c r="G734" s="140"/>
      <c r="H734" s="140"/>
      <c r="I734" s="140"/>
      <c r="J734" s="140"/>
      <c r="K734" s="140"/>
      <c r="L734" s="143"/>
      <c r="M734" s="143"/>
      <c r="N734" s="140"/>
    </row>
    <row r="735" spans="1:14" s="20" customFormat="1" ht="24.95" customHeight="1">
      <c r="A735" s="134"/>
      <c r="B735" s="140"/>
      <c r="C735" s="141"/>
      <c r="D735" s="142"/>
      <c r="E735" s="140"/>
      <c r="F735" s="140"/>
      <c r="G735" s="140"/>
      <c r="H735" s="140"/>
      <c r="I735" s="140"/>
      <c r="J735" s="140"/>
      <c r="K735" s="140"/>
      <c r="L735" s="143"/>
      <c r="M735" s="143"/>
      <c r="N735" s="140"/>
    </row>
    <row r="736" spans="1:14" s="20" customFormat="1" ht="24.95" customHeight="1">
      <c r="A736" s="134"/>
      <c r="B736" s="140"/>
      <c r="C736" s="141"/>
      <c r="D736" s="142"/>
      <c r="E736" s="140"/>
      <c r="F736" s="140"/>
      <c r="G736" s="140"/>
      <c r="H736" s="140"/>
      <c r="I736" s="140"/>
      <c r="J736" s="140"/>
      <c r="K736" s="140"/>
      <c r="L736" s="143"/>
      <c r="M736" s="143"/>
      <c r="N736" s="140"/>
    </row>
    <row r="737" spans="1:14" s="20" customFormat="1" ht="24.95" customHeight="1">
      <c r="A737" s="134"/>
      <c r="B737" s="140"/>
      <c r="C737" s="141"/>
      <c r="D737" s="142"/>
      <c r="E737" s="140"/>
      <c r="F737" s="140"/>
      <c r="G737" s="140"/>
      <c r="H737" s="140"/>
      <c r="I737" s="140"/>
      <c r="J737" s="140"/>
      <c r="K737" s="140"/>
      <c r="L737" s="143"/>
      <c r="M737" s="143"/>
      <c r="N737" s="140"/>
    </row>
    <row r="738" spans="1:14" s="20" customFormat="1" ht="24.95" customHeight="1">
      <c r="A738" s="134"/>
      <c r="B738" s="140"/>
      <c r="C738" s="141"/>
      <c r="D738" s="142"/>
      <c r="E738" s="140"/>
      <c r="F738" s="140"/>
      <c r="G738" s="140"/>
      <c r="H738" s="140"/>
      <c r="I738" s="140"/>
      <c r="J738" s="140"/>
      <c r="K738" s="140"/>
      <c r="L738" s="143"/>
      <c r="M738" s="143"/>
      <c r="N738" s="140"/>
    </row>
    <row r="739" spans="1:14" s="20" customFormat="1" ht="24.95" customHeight="1">
      <c r="A739" s="134"/>
      <c r="B739" s="140"/>
      <c r="C739" s="141"/>
      <c r="D739" s="142"/>
      <c r="E739" s="140"/>
      <c r="F739" s="140"/>
      <c r="G739" s="140"/>
      <c r="H739" s="140"/>
      <c r="I739" s="140"/>
      <c r="J739" s="140"/>
      <c r="K739" s="140"/>
      <c r="L739" s="143"/>
      <c r="M739" s="143"/>
      <c r="N739" s="140"/>
    </row>
    <row r="740" spans="1:14" s="20" customFormat="1" ht="24.95" customHeight="1">
      <c r="A740" s="134"/>
      <c r="B740" s="140"/>
      <c r="C740" s="141"/>
      <c r="D740" s="142"/>
      <c r="E740" s="140"/>
      <c r="F740" s="140"/>
      <c r="G740" s="140"/>
      <c r="H740" s="140"/>
      <c r="I740" s="140"/>
      <c r="J740" s="140"/>
      <c r="K740" s="140"/>
      <c r="L740" s="143"/>
      <c r="M740" s="143"/>
      <c r="N740" s="140"/>
    </row>
    <row r="741" spans="1:14" s="20" customFormat="1" ht="24.95" customHeight="1">
      <c r="A741" s="134"/>
      <c r="B741" s="140"/>
      <c r="C741" s="141"/>
      <c r="D741" s="142"/>
      <c r="E741" s="140"/>
      <c r="F741" s="140"/>
      <c r="G741" s="140"/>
      <c r="H741" s="140"/>
      <c r="I741" s="140"/>
      <c r="J741" s="140"/>
      <c r="K741" s="140"/>
      <c r="L741" s="143"/>
      <c r="M741" s="143"/>
      <c r="N741" s="140"/>
    </row>
    <row r="742" spans="1:14" s="20" customFormat="1" ht="24.95" customHeight="1">
      <c r="A742" s="134"/>
      <c r="B742" s="140"/>
      <c r="C742" s="141"/>
      <c r="D742" s="142"/>
      <c r="E742" s="140"/>
      <c r="F742" s="140"/>
      <c r="G742" s="140"/>
      <c r="H742" s="140"/>
      <c r="I742" s="140"/>
      <c r="J742" s="140"/>
      <c r="K742" s="140"/>
      <c r="L742" s="143"/>
      <c r="M742" s="143"/>
      <c r="N742" s="140"/>
    </row>
    <row r="743" spans="1:14" s="20" customFormat="1" ht="24.95" customHeight="1">
      <c r="A743" s="134"/>
      <c r="B743" s="140"/>
      <c r="C743" s="141"/>
      <c r="D743" s="142"/>
      <c r="E743" s="140"/>
      <c r="F743" s="140"/>
      <c r="G743" s="140"/>
      <c r="H743" s="140"/>
      <c r="I743" s="140"/>
      <c r="J743" s="140"/>
      <c r="K743" s="140"/>
      <c r="L743" s="143"/>
      <c r="M743" s="143"/>
      <c r="N743" s="140"/>
    </row>
    <row r="744" spans="1:14" s="20" customFormat="1" ht="24.95" customHeight="1">
      <c r="A744" s="134"/>
      <c r="B744" s="140"/>
      <c r="C744" s="141"/>
      <c r="D744" s="142"/>
      <c r="E744" s="140"/>
      <c r="F744" s="140"/>
      <c r="G744" s="140"/>
      <c r="H744" s="140"/>
      <c r="I744" s="140"/>
      <c r="J744" s="140"/>
      <c r="K744" s="140"/>
      <c r="L744" s="143"/>
      <c r="M744" s="143"/>
      <c r="N744" s="140"/>
    </row>
    <row r="745" spans="1:14" s="20" customFormat="1" ht="24.95" customHeight="1">
      <c r="A745" s="134"/>
      <c r="B745" s="140"/>
      <c r="C745" s="141"/>
      <c r="D745" s="142"/>
      <c r="E745" s="140"/>
      <c r="F745" s="140"/>
      <c r="G745" s="140"/>
      <c r="H745" s="140"/>
      <c r="I745" s="140"/>
      <c r="J745" s="140"/>
      <c r="K745" s="140"/>
      <c r="L745" s="143"/>
      <c r="M745" s="143"/>
      <c r="N745" s="140"/>
    </row>
    <row r="746" spans="1:14" s="20" customFormat="1" ht="24.95" customHeight="1">
      <c r="A746" s="134"/>
      <c r="B746" s="140"/>
      <c r="C746" s="141"/>
      <c r="D746" s="142"/>
      <c r="E746" s="140"/>
      <c r="F746" s="140"/>
      <c r="G746" s="140"/>
      <c r="H746" s="140"/>
      <c r="I746" s="140"/>
      <c r="J746" s="140"/>
      <c r="K746" s="140"/>
      <c r="L746" s="143"/>
      <c r="M746" s="143"/>
      <c r="N746" s="140"/>
    </row>
    <row r="747" spans="1:14" s="20" customFormat="1" ht="24.95" customHeight="1">
      <c r="A747" s="134"/>
      <c r="B747" s="140"/>
      <c r="C747" s="141"/>
      <c r="D747" s="142"/>
      <c r="E747" s="140"/>
      <c r="F747" s="140"/>
      <c r="G747" s="140"/>
      <c r="H747" s="140"/>
      <c r="I747" s="140"/>
      <c r="J747" s="140"/>
      <c r="K747" s="140"/>
      <c r="L747" s="143"/>
      <c r="M747" s="143"/>
      <c r="N747" s="140"/>
    </row>
    <row r="748" spans="1:14" s="20" customFormat="1" ht="24.95" customHeight="1">
      <c r="A748" s="134"/>
      <c r="B748" s="140"/>
      <c r="C748" s="141"/>
      <c r="D748" s="142"/>
      <c r="E748" s="140"/>
      <c r="F748" s="140"/>
      <c r="G748" s="140"/>
      <c r="H748" s="140"/>
      <c r="I748" s="140"/>
      <c r="J748" s="140"/>
      <c r="K748" s="140"/>
      <c r="L748" s="143"/>
      <c r="M748" s="143"/>
      <c r="N748" s="140"/>
    </row>
    <row r="749" spans="1:14" s="20" customFormat="1" ht="24.95" customHeight="1">
      <c r="A749" s="134"/>
      <c r="B749" s="140"/>
      <c r="C749" s="141"/>
      <c r="D749" s="142"/>
      <c r="E749" s="140"/>
      <c r="F749" s="140"/>
      <c r="G749" s="140"/>
      <c r="H749" s="140"/>
      <c r="I749" s="140"/>
      <c r="J749" s="140"/>
      <c r="K749" s="140"/>
      <c r="L749" s="143"/>
      <c r="M749" s="143"/>
      <c r="N749" s="140"/>
    </row>
    <row r="750" spans="1:14" s="20" customFormat="1" ht="24.95" customHeight="1">
      <c r="A750" s="134"/>
      <c r="B750" s="140"/>
      <c r="C750" s="141"/>
      <c r="D750" s="142"/>
      <c r="E750" s="140"/>
      <c r="F750" s="140"/>
      <c r="G750" s="140"/>
      <c r="H750" s="140"/>
      <c r="I750" s="140"/>
      <c r="J750" s="140"/>
      <c r="K750" s="140"/>
      <c r="L750" s="143"/>
      <c r="M750" s="143"/>
      <c r="N750" s="140"/>
    </row>
    <row r="751" spans="1:14" s="20" customFormat="1" ht="24.95" customHeight="1">
      <c r="A751" s="134"/>
      <c r="B751" s="140"/>
      <c r="C751" s="141"/>
      <c r="D751" s="142"/>
      <c r="E751" s="140"/>
      <c r="F751" s="140"/>
      <c r="G751" s="140"/>
      <c r="H751" s="140"/>
      <c r="I751" s="140"/>
      <c r="J751" s="140"/>
      <c r="K751" s="140"/>
      <c r="L751" s="143"/>
      <c r="M751" s="143"/>
      <c r="N751" s="140"/>
    </row>
    <row r="752" spans="1:14" s="20" customFormat="1" ht="24.95" customHeight="1">
      <c r="A752" s="134"/>
      <c r="B752" s="140"/>
      <c r="C752" s="141"/>
      <c r="D752" s="142"/>
      <c r="E752" s="140"/>
      <c r="F752" s="140"/>
      <c r="G752" s="140"/>
      <c r="H752" s="140"/>
      <c r="I752" s="140"/>
      <c r="J752" s="140"/>
      <c r="K752" s="140"/>
      <c r="L752" s="143"/>
      <c r="M752" s="143"/>
      <c r="N752" s="140"/>
    </row>
    <row r="753" spans="1:14" s="20" customFormat="1" ht="24.95" customHeight="1">
      <c r="A753" s="134"/>
      <c r="B753" s="140"/>
      <c r="C753" s="141"/>
      <c r="D753" s="142"/>
      <c r="E753" s="140"/>
      <c r="F753" s="140"/>
      <c r="G753" s="140"/>
      <c r="H753" s="140"/>
      <c r="I753" s="140"/>
      <c r="J753" s="140"/>
      <c r="K753" s="140"/>
      <c r="L753" s="143"/>
      <c r="M753" s="143"/>
      <c r="N753" s="140"/>
    </row>
    <row r="754" spans="1:14" s="20" customFormat="1" ht="24.95" customHeight="1">
      <c r="A754" s="134"/>
      <c r="B754" s="140"/>
      <c r="C754" s="141"/>
      <c r="D754" s="142"/>
      <c r="E754" s="140"/>
      <c r="F754" s="140"/>
      <c r="G754" s="140"/>
      <c r="H754" s="140"/>
      <c r="I754" s="140"/>
      <c r="J754" s="140"/>
      <c r="K754" s="140"/>
      <c r="L754" s="143"/>
      <c r="M754" s="143"/>
      <c r="N754" s="140"/>
    </row>
    <row r="755" spans="1:14" s="20" customFormat="1" ht="24.95" customHeight="1">
      <c r="A755" s="134"/>
      <c r="B755" s="140"/>
      <c r="C755" s="141"/>
      <c r="D755" s="142"/>
      <c r="E755" s="140"/>
      <c r="F755" s="140"/>
      <c r="G755" s="140"/>
      <c r="H755" s="140"/>
      <c r="I755" s="140"/>
      <c r="J755" s="140"/>
      <c r="K755" s="140"/>
      <c r="L755" s="143"/>
      <c r="M755" s="143"/>
      <c r="N755" s="140"/>
    </row>
    <row r="756" spans="1:14" s="20" customFormat="1" ht="24.95" customHeight="1">
      <c r="A756" s="134"/>
      <c r="B756" s="140"/>
      <c r="C756" s="141"/>
      <c r="D756" s="142"/>
      <c r="E756" s="140"/>
      <c r="F756" s="140"/>
      <c r="G756" s="140"/>
      <c r="H756" s="140"/>
      <c r="I756" s="140"/>
      <c r="J756" s="140"/>
      <c r="K756" s="140"/>
      <c r="L756" s="143"/>
      <c r="M756" s="143"/>
      <c r="N756" s="140"/>
    </row>
    <row r="757" spans="1:14" s="20" customFormat="1" ht="24.95" customHeight="1">
      <c r="A757" s="134"/>
      <c r="B757" s="140"/>
      <c r="C757" s="141"/>
      <c r="D757" s="142"/>
      <c r="E757" s="140"/>
      <c r="F757" s="140"/>
      <c r="G757" s="140"/>
      <c r="H757" s="140"/>
      <c r="I757" s="140"/>
      <c r="J757" s="140"/>
      <c r="K757" s="140"/>
      <c r="L757" s="143"/>
      <c r="M757" s="143"/>
      <c r="N757" s="140"/>
    </row>
    <row r="758" spans="1:14" s="20" customFormat="1" ht="24.95" customHeight="1">
      <c r="A758" s="134"/>
      <c r="B758" s="140"/>
      <c r="C758" s="141"/>
      <c r="D758" s="142"/>
      <c r="E758" s="140"/>
      <c r="F758" s="140"/>
      <c r="G758" s="140"/>
      <c r="H758" s="140"/>
      <c r="I758" s="140"/>
      <c r="J758" s="140"/>
      <c r="K758" s="140"/>
      <c r="L758" s="143"/>
      <c r="M758" s="143"/>
      <c r="N758" s="140"/>
    </row>
    <row r="759" spans="1:14" s="20" customFormat="1" ht="24.95" customHeight="1">
      <c r="A759" s="134"/>
      <c r="B759" s="140"/>
      <c r="C759" s="141"/>
      <c r="D759" s="142"/>
      <c r="E759" s="140"/>
      <c r="F759" s="140"/>
      <c r="G759" s="140"/>
      <c r="H759" s="140"/>
      <c r="I759" s="140"/>
      <c r="J759" s="140"/>
      <c r="K759" s="140"/>
      <c r="L759" s="143"/>
      <c r="M759" s="143"/>
      <c r="N759" s="140"/>
    </row>
    <row r="760" spans="1:14" s="20" customFormat="1" ht="24.95" customHeight="1">
      <c r="A760" s="134"/>
      <c r="B760" s="140"/>
      <c r="C760" s="141"/>
      <c r="D760" s="142"/>
      <c r="E760" s="140"/>
      <c r="F760" s="140"/>
      <c r="G760" s="140"/>
      <c r="H760" s="140"/>
      <c r="I760" s="140"/>
      <c r="J760" s="140"/>
      <c r="K760" s="140"/>
      <c r="L760" s="143"/>
      <c r="M760" s="143"/>
      <c r="N760" s="140"/>
    </row>
    <row r="761" spans="1:14" s="20" customFormat="1" ht="24.95" customHeight="1">
      <c r="A761" s="134"/>
      <c r="B761" s="140"/>
      <c r="C761" s="141"/>
      <c r="D761" s="142"/>
      <c r="E761" s="140"/>
      <c r="F761" s="140"/>
      <c r="G761" s="140"/>
      <c r="H761" s="140"/>
      <c r="I761" s="140"/>
      <c r="J761" s="140"/>
      <c r="K761" s="140"/>
      <c r="L761" s="143"/>
      <c r="M761" s="143"/>
      <c r="N761" s="140"/>
    </row>
    <row r="762" spans="1:14" s="20" customFormat="1" ht="24.95" customHeight="1">
      <c r="A762" s="134"/>
      <c r="B762" s="140"/>
      <c r="C762" s="141"/>
      <c r="D762" s="142"/>
      <c r="E762" s="140"/>
      <c r="F762" s="140"/>
      <c r="G762" s="140"/>
      <c r="H762" s="140"/>
      <c r="I762" s="140"/>
      <c r="J762" s="140"/>
      <c r="K762" s="140"/>
      <c r="L762" s="143"/>
      <c r="M762" s="143"/>
      <c r="N762" s="140"/>
    </row>
    <row r="763" spans="1:14" s="20" customFormat="1" ht="24.95" customHeight="1">
      <c r="A763" s="134"/>
      <c r="B763" s="140"/>
      <c r="C763" s="141"/>
      <c r="D763" s="142"/>
      <c r="E763" s="140"/>
      <c r="F763" s="140"/>
      <c r="G763" s="140"/>
      <c r="H763" s="140"/>
      <c r="I763" s="140"/>
      <c r="J763" s="140"/>
      <c r="K763" s="140"/>
      <c r="L763" s="143"/>
      <c r="M763" s="143"/>
      <c r="N763" s="140"/>
    </row>
    <row r="764" spans="1:14" s="20" customFormat="1" ht="24.95" customHeight="1">
      <c r="A764" s="134"/>
      <c r="B764" s="140"/>
      <c r="C764" s="141"/>
      <c r="D764" s="142"/>
      <c r="E764" s="140"/>
      <c r="F764" s="140"/>
      <c r="G764" s="140"/>
      <c r="H764" s="140"/>
      <c r="I764" s="140"/>
      <c r="J764" s="140"/>
      <c r="K764" s="140"/>
      <c r="L764" s="143"/>
      <c r="M764" s="143"/>
      <c r="N764" s="140"/>
    </row>
    <row r="765" spans="1:14" s="20" customFormat="1" ht="24.95" customHeight="1">
      <c r="A765" s="134"/>
      <c r="B765" s="140"/>
      <c r="C765" s="141"/>
      <c r="D765" s="142"/>
      <c r="E765" s="140"/>
      <c r="F765" s="140"/>
      <c r="G765" s="140"/>
      <c r="H765" s="140"/>
      <c r="I765" s="140"/>
      <c r="J765" s="140"/>
      <c r="K765" s="140"/>
      <c r="L765" s="143"/>
      <c r="M765" s="143"/>
      <c r="N765" s="140"/>
    </row>
    <row r="766" spans="1:14" s="20" customFormat="1" ht="24.95" customHeight="1">
      <c r="A766" s="134"/>
      <c r="B766" s="140"/>
      <c r="C766" s="141"/>
      <c r="D766" s="142"/>
      <c r="E766" s="140"/>
      <c r="F766" s="140"/>
      <c r="G766" s="140"/>
      <c r="H766" s="140"/>
      <c r="I766" s="140"/>
      <c r="J766" s="140"/>
      <c r="K766" s="140"/>
      <c r="L766" s="143"/>
      <c r="M766" s="143"/>
      <c r="N766" s="140"/>
    </row>
    <row r="767" spans="1:14" s="20" customFormat="1" ht="24.95" customHeight="1">
      <c r="A767" s="134"/>
      <c r="B767" s="140"/>
      <c r="C767" s="141"/>
      <c r="D767" s="142"/>
      <c r="E767" s="140"/>
      <c r="F767" s="140"/>
      <c r="G767" s="140"/>
      <c r="H767" s="140"/>
      <c r="I767" s="140"/>
      <c r="J767" s="140"/>
      <c r="K767" s="140"/>
      <c r="L767" s="143"/>
      <c r="M767" s="143"/>
      <c r="N767" s="140"/>
    </row>
    <row r="768" spans="1:14" s="20" customFormat="1" ht="24.95" customHeight="1">
      <c r="A768" s="134"/>
      <c r="B768" s="140"/>
      <c r="C768" s="141"/>
      <c r="D768" s="142"/>
      <c r="E768" s="140"/>
      <c r="F768" s="140"/>
      <c r="G768" s="140"/>
      <c r="H768" s="140"/>
      <c r="I768" s="140"/>
      <c r="J768" s="140"/>
      <c r="K768" s="140"/>
      <c r="L768" s="143"/>
      <c r="M768" s="143"/>
      <c r="N768" s="140"/>
    </row>
    <row r="769" spans="1:14" s="20" customFormat="1" ht="24.95" customHeight="1">
      <c r="A769" s="134"/>
      <c r="B769" s="140"/>
      <c r="C769" s="141"/>
      <c r="D769" s="142"/>
      <c r="E769" s="140"/>
      <c r="F769" s="140"/>
      <c r="G769" s="140"/>
      <c r="H769" s="140"/>
      <c r="I769" s="140"/>
      <c r="J769" s="140"/>
      <c r="K769" s="140"/>
      <c r="L769" s="143"/>
      <c r="M769" s="143"/>
      <c r="N769" s="140"/>
    </row>
    <row r="770" spans="1:14" s="20" customFormat="1" ht="24.95" customHeight="1">
      <c r="A770" s="134"/>
      <c r="B770" s="140"/>
      <c r="C770" s="141"/>
      <c r="D770" s="142"/>
      <c r="E770" s="140"/>
      <c r="F770" s="140"/>
      <c r="G770" s="140"/>
      <c r="H770" s="140"/>
      <c r="I770" s="140"/>
      <c r="J770" s="140"/>
      <c r="K770" s="140"/>
      <c r="L770" s="143"/>
      <c r="M770" s="143"/>
      <c r="N770" s="140"/>
    </row>
    <row r="771" spans="1:14" s="20" customFormat="1" ht="24.95" customHeight="1">
      <c r="A771" s="134"/>
      <c r="B771" s="140"/>
      <c r="C771" s="141"/>
      <c r="D771" s="142"/>
      <c r="E771" s="140"/>
      <c r="F771" s="140"/>
      <c r="G771" s="140"/>
      <c r="H771" s="140"/>
      <c r="I771" s="140"/>
      <c r="J771" s="140"/>
      <c r="K771" s="140"/>
      <c r="L771" s="143"/>
      <c r="M771" s="143"/>
      <c r="N771" s="140"/>
    </row>
    <row r="772" spans="1:14" s="20" customFormat="1" ht="24.95" customHeight="1">
      <c r="A772" s="134"/>
      <c r="B772" s="140"/>
      <c r="C772" s="141"/>
      <c r="D772" s="142"/>
      <c r="E772" s="140"/>
      <c r="F772" s="140"/>
      <c r="G772" s="140"/>
      <c r="H772" s="140"/>
      <c r="I772" s="140"/>
      <c r="J772" s="140"/>
      <c r="K772" s="140"/>
      <c r="L772" s="143"/>
      <c r="M772" s="143"/>
      <c r="N772" s="140"/>
    </row>
    <row r="773" spans="1:14" s="20" customFormat="1" ht="24.95" customHeight="1">
      <c r="A773" s="134"/>
      <c r="B773" s="140"/>
      <c r="C773" s="141"/>
      <c r="D773" s="142"/>
      <c r="E773" s="140"/>
      <c r="F773" s="140"/>
      <c r="G773" s="140"/>
      <c r="H773" s="140"/>
      <c r="I773" s="140"/>
      <c r="J773" s="140"/>
      <c r="K773" s="140"/>
      <c r="L773" s="143"/>
      <c r="M773" s="143"/>
      <c r="N773" s="140"/>
    </row>
    <row r="774" spans="1:14" s="20" customFormat="1" ht="24.95" customHeight="1">
      <c r="A774" s="134"/>
      <c r="B774" s="140"/>
      <c r="C774" s="141"/>
      <c r="D774" s="142"/>
      <c r="E774" s="140"/>
      <c r="F774" s="140"/>
      <c r="G774" s="140"/>
      <c r="H774" s="140"/>
      <c r="I774" s="140"/>
      <c r="J774" s="140"/>
      <c r="K774" s="140"/>
      <c r="L774" s="143"/>
      <c r="M774" s="143"/>
      <c r="N774" s="140"/>
    </row>
    <row r="775" spans="1:14" s="20" customFormat="1" ht="24.95" customHeight="1">
      <c r="A775" s="134"/>
      <c r="B775" s="140"/>
      <c r="C775" s="141"/>
      <c r="D775" s="142"/>
      <c r="E775" s="140"/>
      <c r="F775" s="140"/>
      <c r="G775" s="140"/>
      <c r="H775" s="140"/>
      <c r="I775" s="140"/>
      <c r="J775" s="140"/>
      <c r="K775" s="140"/>
      <c r="L775" s="143"/>
      <c r="M775" s="143"/>
      <c r="N775" s="140"/>
    </row>
    <row r="776" spans="1:14" s="20" customFormat="1" ht="24.95" customHeight="1">
      <c r="A776" s="134"/>
      <c r="B776" s="140"/>
      <c r="C776" s="141"/>
      <c r="D776" s="142"/>
      <c r="E776" s="140"/>
      <c r="F776" s="140"/>
      <c r="G776" s="140"/>
      <c r="H776" s="140"/>
      <c r="I776" s="140"/>
      <c r="J776" s="140"/>
      <c r="K776" s="140"/>
      <c r="L776" s="143"/>
      <c r="M776" s="143"/>
      <c r="N776" s="140"/>
    </row>
    <row r="777" spans="1:14" s="20" customFormat="1" ht="24.95" customHeight="1">
      <c r="A777" s="134"/>
      <c r="B777" s="140"/>
      <c r="C777" s="141"/>
      <c r="D777" s="142"/>
      <c r="E777" s="140"/>
      <c r="F777" s="140"/>
      <c r="G777" s="140"/>
      <c r="H777" s="140"/>
      <c r="I777" s="140"/>
      <c r="J777" s="140"/>
      <c r="K777" s="140"/>
      <c r="L777" s="143"/>
      <c r="M777" s="143"/>
      <c r="N777" s="140"/>
    </row>
    <row r="778" spans="1:14" s="20" customFormat="1" ht="24.95" customHeight="1">
      <c r="A778" s="134"/>
      <c r="B778" s="140"/>
      <c r="C778" s="141"/>
      <c r="D778" s="142"/>
      <c r="E778" s="140"/>
      <c r="F778" s="140"/>
      <c r="G778" s="140"/>
      <c r="H778" s="140"/>
      <c r="I778" s="140"/>
      <c r="J778" s="140"/>
      <c r="K778" s="140"/>
      <c r="L778" s="143"/>
      <c r="M778" s="143"/>
      <c r="N778" s="140"/>
    </row>
    <row r="779" spans="1:14" s="20" customFormat="1" ht="24.95" customHeight="1">
      <c r="A779" s="134"/>
      <c r="B779" s="140"/>
      <c r="C779" s="141"/>
      <c r="D779" s="142"/>
      <c r="E779" s="140"/>
      <c r="F779" s="140"/>
      <c r="G779" s="140"/>
      <c r="H779" s="140"/>
      <c r="I779" s="140"/>
      <c r="J779" s="140"/>
      <c r="K779" s="140"/>
      <c r="L779" s="143"/>
      <c r="M779" s="143"/>
      <c r="N779" s="140"/>
    </row>
    <row r="780" spans="1:14" s="20" customFormat="1" ht="24.95" customHeight="1">
      <c r="A780" s="134"/>
      <c r="B780" s="140"/>
      <c r="C780" s="141"/>
      <c r="D780" s="142"/>
      <c r="E780" s="140"/>
      <c r="F780" s="140"/>
      <c r="G780" s="140"/>
      <c r="H780" s="140"/>
      <c r="I780" s="140"/>
      <c r="J780" s="140"/>
      <c r="K780" s="140"/>
      <c r="L780" s="143"/>
      <c r="M780" s="143"/>
      <c r="N780" s="140"/>
    </row>
    <row r="781" spans="1:14" s="20" customFormat="1" ht="24.95" customHeight="1">
      <c r="A781" s="134"/>
      <c r="B781" s="140"/>
      <c r="C781" s="141"/>
      <c r="D781" s="142"/>
      <c r="E781" s="140"/>
      <c r="F781" s="140"/>
      <c r="G781" s="140"/>
      <c r="H781" s="140"/>
      <c r="I781" s="140"/>
      <c r="J781" s="140"/>
      <c r="K781" s="140"/>
      <c r="L781" s="143"/>
      <c r="M781" s="143"/>
      <c r="N781" s="140"/>
    </row>
    <row r="782" spans="1:14" s="20" customFormat="1" ht="24.95" customHeight="1">
      <c r="A782" s="134"/>
      <c r="B782" s="140"/>
      <c r="C782" s="141"/>
      <c r="D782" s="142"/>
      <c r="E782" s="140"/>
      <c r="F782" s="140"/>
      <c r="G782" s="140"/>
      <c r="H782" s="140"/>
      <c r="I782" s="140"/>
      <c r="J782" s="140"/>
      <c r="K782" s="140"/>
      <c r="L782" s="143"/>
      <c r="M782" s="143"/>
      <c r="N782" s="140"/>
    </row>
    <row r="783" spans="1:14" s="20" customFormat="1" ht="24.95" customHeight="1">
      <c r="A783" s="134"/>
      <c r="B783" s="140"/>
      <c r="C783" s="141"/>
      <c r="D783" s="142"/>
      <c r="E783" s="140"/>
      <c r="F783" s="140"/>
      <c r="G783" s="140"/>
      <c r="H783" s="140"/>
      <c r="I783" s="140"/>
      <c r="J783" s="140"/>
      <c r="K783" s="140"/>
      <c r="L783" s="143"/>
      <c r="M783" s="143"/>
      <c r="N783" s="140"/>
    </row>
    <row r="784" spans="1:14" s="20" customFormat="1" ht="24.95" customHeight="1">
      <c r="A784" s="134"/>
      <c r="B784" s="140"/>
      <c r="C784" s="141"/>
      <c r="D784" s="142"/>
      <c r="E784" s="140"/>
      <c r="F784" s="140"/>
      <c r="G784" s="140"/>
      <c r="H784" s="140"/>
      <c r="I784" s="140"/>
      <c r="J784" s="140"/>
      <c r="K784" s="140"/>
      <c r="L784" s="143"/>
      <c r="M784" s="143"/>
      <c r="N784" s="140"/>
    </row>
    <row r="785" spans="1:14" s="20" customFormat="1" ht="24.95" customHeight="1">
      <c r="A785" s="134"/>
      <c r="B785" s="140"/>
      <c r="C785" s="141"/>
      <c r="D785" s="142"/>
      <c r="E785" s="140"/>
      <c r="F785" s="140"/>
      <c r="G785" s="140"/>
      <c r="H785" s="140"/>
      <c r="I785" s="140"/>
      <c r="J785" s="140"/>
      <c r="K785" s="140"/>
      <c r="L785" s="143"/>
      <c r="M785" s="143"/>
      <c r="N785" s="140"/>
    </row>
    <row r="786" spans="1:14" s="20" customFormat="1" ht="24.95" customHeight="1">
      <c r="A786" s="134"/>
      <c r="B786" s="140"/>
      <c r="C786" s="141"/>
      <c r="D786" s="142"/>
      <c r="E786" s="140"/>
      <c r="F786" s="140"/>
      <c r="G786" s="140"/>
      <c r="H786" s="140"/>
      <c r="I786" s="140"/>
      <c r="J786" s="140"/>
      <c r="K786" s="140"/>
      <c r="L786" s="143"/>
      <c r="M786" s="143"/>
      <c r="N786" s="140"/>
    </row>
    <row r="787" spans="1:14" s="20" customFormat="1" ht="24.95" customHeight="1">
      <c r="A787" s="134"/>
      <c r="B787" s="140"/>
      <c r="C787" s="141"/>
      <c r="D787" s="142"/>
      <c r="E787" s="140"/>
      <c r="F787" s="140"/>
      <c r="G787" s="140"/>
      <c r="H787" s="140"/>
      <c r="I787" s="140"/>
      <c r="J787" s="140"/>
      <c r="K787" s="140"/>
      <c r="L787" s="143"/>
      <c r="M787" s="143"/>
      <c r="N787" s="140"/>
    </row>
    <row r="788" spans="1:14" s="20" customFormat="1" ht="24.95" customHeight="1">
      <c r="A788" s="134"/>
      <c r="B788" s="140"/>
      <c r="C788" s="141"/>
      <c r="D788" s="142"/>
      <c r="E788" s="140"/>
      <c r="F788" s="140"/>
      <c r="G788" s="140"/>
      <c r="H788" s="140"/>
      <c r="I788" s="140"/>
      <c r="J788" s="140"/>
      <c r="K788" s="140"/>
      <c r="L788" s="143"/>
      <c r="M788" s="143"/>
      <c r="N788" s="140"/>
    </row>
    <row r="789" spans="1:14" s="20" customFormat="1" ht="24.95" customHeight="1">
      <c r="A789" s="134"/>
      <c r="B789" s="140"/>
      <c r="C789" s="141"/>
      <c r="D789" s="142"/>
      <c r="E789" s="140"/>
      <c r="F789" s="140"/>
      <c r="G789" s="140"/>
      <c r="H789" s="140"/>
      <c r="I789" s="140"/>
      <c r="J789" s="140"/>
      <c r="K789" s="140"/>
      <c r="L789" s="143"/>
      <c r="M789" s="143"/>
      <c r="N789" s="140"/>
    </row>
    <row r="790" spans="1:14" s="20" customFormat="1" ht="24.95" customHeight="1">
      <c r="A790" s="134"/>
      <c r="B790" s="140"/>
      <c r="C790" s="141"/>
      <c r="D790" s="142"/>
      <c r="E790" s="140"/>
      <c r="F790" s="140"/>
      <c r="G790" s="140"/>
      <c r="H790" s="140"/>
      <c r="I790" s="140"/>
      <c r="J790" s="140"/>
      <c r="K790" s="140"/>
      <c r="L790" s="143"/>
      <c r="M790" s="143"/>
      <c r="N790" s="140"/>
    </row>
    <row r="791" spans="1:14" s="20" customFormat="1" ht="24.95" customHeight="1">
      <c r="A791" s="134"/>
      <c r="B791" s="140"/>
      <c r="C791" s="141"/>
      <c r="D791" s="142"/>
      <c r="E791" s="140"/>
      <c r="F791" s="140"/>
      <c r="G791" s="140"/>
      <c r="H791" s="140"/>
      <c r="I791" s="140"/>
      <c r="J791" s="140"/>
      <c r="K791" s="140"/>
      <c r="L791" s="143"/>
      <c r="M791" s="143"/>
      <c r="N791" s="140"/>
    </row>
    <row r="792" spans="1:14" s="20" customFormat="1" ht="24.95" customHeight="1">
      <c r="A792" s="134"/>
      <c r="B792" s="140"/>
      <c r="C792" s="141"/>
      <c r="D792" s="142"/>
      <c r="E792" s="140"/>
      <c r="F792" s="140"/>
      <c r="G792" s="140"/>
      <c r="H792" s="140"/>
      <c r="I792" s="140"/>
      <c r="J792" s="140"/>
      <c r="K792" s="140"/>
      <c r="L792" s="143"/>
      <c r="M792" s="143"/>
      <c r="N792" s="140"/>
    </row>
    <row r="793" spans="1:14" s="20" customFormat="1" ht="24.95" customHeight="1">
      <c r="A793" s="134"/>
      <c r="B793" s="140"/>
      <c r="C793" s="141"/>
      <c r="D793" s="142"/>
      <c r="E793" s="140"/>
      <c r="F793" s="140"/>
      <c r="G793" s="140"/>
      <c r="H793" s="140"/>
      <c r="I793" s="140"/>
      <c r="J793" s="140"/>
      <c r="K793" s="140"/>
      <c r="L793" s="143"/>
      <c r="M793" s="143"/>
      <c r="N793" s="140"/>
    </row>
    <row r="794" spans="1:14" s="20" customFormat="1" ht="24.95" customHeight="1">
      <c r="A794" s="134"/>
      <c r="B794" s="140"/>
      <c r="C794" s="141"/>
      <c r="D794" s="142"/>
      <c r="E794" s="140"/>
      <c r="F794" s="140"/>
      <c r="G794" s="140"/>
      <c r="H794" s="140"/>
      <c r="I794" s="140"/>
      <c r="J794" s="140"/>
      <c r="K794" s="140"/>
      <c r="L794" s="143"/>
      <c r="M794" s="143"/>
      <c r="N794" s="140"/>
    </row>
    <row r="795" spans="1:14" s="20" customFormat="1" ht="24.95" customHeight="1">
      <c r="A795" s="134"/>
      <c r="B795" s="140"/>
      <c r="C795" s="141"/>
      <c r="D795" s="142"/>
      <c r="E795" s="140"/>
      <c r="F795" s="140"/>
      <c r="G795" s="140"/>
      <c r="H795" s="140"/>
      <c r="I795" s="140"/>
      <c r="J795" s="140"/>
      <c r="K795" s="140"/>
      <c r="L795" s="143"/>
      <c r="M795" s="143"/>
      <c r="N795" s="140"/>
    </row>
    <row r="796" spans="1:14" s="20" customFormat="1" ht="24.95" customHeight="1">
      <c r="A796" s="134"/>
      <c r="B796" s="140"/>
      <c r="C796" s="141"/>
      <c r="D796" s="142"/>
      <c r="E796" s="140"/>
      <c r="F796" s="140"/>
      <c r="G796" s="140"/>
      <c r="H796" s="140"/>
      <c r="I796" s="140"/>
      <c r="J796" s="140"/>
      <c r="K796" s="140"/>
      <c r="L796" s="143"/>
      <c r="M796" s="143"/>
      <c r="N796" s="140"/>
    </row>
    <row r="797" spans="1:14" s="20" customFormat="1" ht="24.95" customHeight="1">
      <c r="A797" s="134"/>
      <c r="B797" s="140"/>
      <c r="C797" s="141"/>
      <c r="D797" s="142"/>
      <c r="E797" s="140"/>
      <c r="F797" s="140"/>
      <c r="G797" s="140"/>
      <c r="H797" s="140"/>
      <c r="I797" s="140"/>
      <c r="J797" s="140"/>
      <c r="K797" s="140"/>
      <c r="L797" s="143"/>
      <c r="M797" s="143"/>
      <c r="N797" s="140"/>
    </row>
    <row r="798" spans="1:14" s="20" customFormat="1" ht="24.95" customHeight="1">
      <c r="A798" s="134"/>
      <c r="B798" s="140"/>
      <c r="C798" s="141"/>
      <c r="D798" s="142"/>
      <c r="E798" s="140"/>
      <c r="F798" s="140"/>
      <c r="G798" s="140"/>
      <c r="H798" s="140"/>
      <c r="I798" s="140"/>
      <c r="J798" s="140"/>
      <c r="K798" s="140"/>
      <c r="L798" s="143"/>
      <c r="M798" s="143"/>
      <c r="N798" s="140"/>
    </row>
    <row r="799" spans="1:14" s="20" customFormat="1" ht="24.95" customHeight="1">
      <c r="A799" s="134"/>
      <c r="B799" s="140"/>
      <c r="C799" s="141"/>
      <c r="D799" s="142"/>
      <c r="E799" s="140"/>
      <c r="F799" s="140"/>
      <c r="G799" s="140"/>
      <c r="H799" s="140"/>
      <c r="I799" s="140"/>
      <c r="J799" s="140"/>
      <c r="K799" s="140"/>
      <c r="L799" s="143"/>
      <c r="M799" s="143"/>
      <c r="N799" s="140"/>
    </row>
    <row r="800" spans="1:14" s="20" customFormat="1" ht="24.95" customHeight="1">
      <c r="A800" s="134"/>
      <c r="B800" s="140"/>
      <c r="C800" s="141"/>
      <c r="D800" s="142"/>
      <c r="E800" s="140"/>
      <c r="F800" s="140"/>
      <c r="G800" s="140"/>
      <c r="H800" s="140"/>
      <c r="I800" s="140"/>
      <c r="J800" s="140"/>
      <c r="K800" s="140"/>
      <c r="L800" s="143"/>
      <c r="M800" s="143"/>
      <c r="N800" s="140"/>
    </row>
    <row r="801" spans="1:14" s="20" customFormat="1" ht="24.95" customHeight="1">
      <c r="A801" s="134"/>
      <c r="B801" s="140"/>
      <c r="C801" s="141"/>
      <c r="D801" s="142"/>
      <c r="E801" s="140"/>
      <c r="F801" s="140"/>
      <c r="G801" s="140"/>
      <c r="H801" s="140"/>
      <c r="I801" s="140"/>
      <c r="J801" s="140"/>
      <c r="K801" s="140"/>
      <c r="L801" s="143"/>
      <c r="M801" s="143"/>
      <c r="N801" s="140"/>
    </row>
    <row r="802" spans="1:14" s="20" customFormat="1" ht="24.95" customHeight="1">
      <c r="A802" s="134"/>
      <c r="B802" s="140"/>
      <c r="C802" s="141"/>
      <c r="D802" s="142"/>
      <c r="E802" s="140"/>
      <c r="F802" s="140"/>
      <c r="G802" s="140"/>
      <c r="H802" s="140"/>
      <c r="I802" s="140"/>
      <c r="J802" s="140"/>
      <c r="K802" s="140"/>
      <c r="L802" s="143"/>
      <c r="M802" s="143"/>
      <c r="N802" s="140"/>
    </row>
    <row r="803" spans="1:14" s="20" customFormat="1" ht="24.95" customHeight="1">
      <c r="A803" s="134"/>
      <c r="B803" s="140"/>
      <c r="C803" s="141"/>
      <c r="D803" s="142"/>
      <c r="E803" s="140"/>
      <c r="F803" s="140"/>
      <c r="G803" s="140"/>
      <c r="H803" s="140"/>
      <c r="I803" s="140"/>
      <c r="J803" s="140"/>
      <c r="K803" s="140"/>
      <c r="L803" s="143"/>
      <c r="M803" s="143"/>
      <c r="N803" s="140"/>
    </row>
    <row r="804" spans="1:14" s="20" customFormat="1" ht="24.95" customHeight="1">
      <c r="A804" s="134"/>
      <c r="B804" s="140"/>
      <c r="C804" s="141"/>
      <c r="D804" s="142"/>
      <c r="E804" s="140"/>
      <c r="F804" s="140"/>
      <c r="G804" s="140"/>
      <c r="H804" s="140"/>
      <c r="I804" s="140"/>
      <c r="J804" s="140"/>
      <c r="K804" s="140"/>
      <c r="L804" s="143"/>
      <c r="M804" s="143"/>
      <c r="N804" s="140"/>
    </row>
    <row r="805" spans="1:14" s="20" customFormat="1" ht="24.95" customHeight="1">
      <c r="A805" s="134"/>
      <c r="B805" s="140"/>
      <c r="C805" s="141"/>
      <c r="D805" s="142"/>
      <c r="E805" s="140"/>
      <c r="F805" s="140"/>
      <c r="G805" s="140"/>
      <c r="H805" s="140"/>
      <c r="I805" s="140"/>
      <c r="J805" s="140"/>
      <c r="K805" s="140"/>
      <c r="L805" s="143"/>
      <c r="M805" s="143"/>
      <c r="N805" s="140"/>
    </row>
    <row r="806" spans="1:14" s="20" customFormat="1" ht="24.95" customHeight="1">
      <c r="A806" s="134"/>
      <c r="B806" s="140"/>
      <c r="C806" s="141"/>
      <c r="D806" s="142"/>
      <c r="E806" s="140"/>
      <c r="F806" s="140"/>
      <c r="G806" s="140"/>
      <c r="H806" s="140"/>
      <c r="I806" s="140"/>
      <c r="J806" s="140"/>
      <c r="K806" s="140"/>
      <c r="L806" s="143"/>
      <c r="M806" s="143"/>
      <c r="N806" s="140"/>
    </row>
    <row r="807" spans="1:14" s="20" customFormat="1" ht="24.95" customHeight="1">
      <c r="A807" s="134"/>
      <c r="B807" s="140"/>
      <c r="C807" s="141"/>
      <c r="D807" s="142"/>
      <c r="E807" s="140"/>
      <c r="F807" s="140"/>
      <c r="G807" s="140"/>
      <c r="H807" s="140"/>
      <c r="I807" s="140"/>
      <c r="J807" s="140"/>
      <c r="K807" s="140"/>
      <c r="L807" s="143"/>
      <c r="M807" s="143"/>
      <c r="N807" s="140"/>
    </row>
    <row r="808" spans="1:14" s="20" customFormat="1" ht="24.95" customHeight="1">
      <c r="A808" s="134"/>
      <c r="B808" s="140"/>
      <c r="C808" s="141"/>
      <c r="D808" s="142"/>
      <c r="E808" s="140"/>
      <c r="F808" s="140"/>
      <c r="G808" s="140"/>
      <c r="H808" s="140"/>
      <c r="I808" s="140"/>
      <c r="J808" s="140"/>
      <c r="K808" s="140"/>
      <c r="L808" s="143"/>
      <c r="M808" s="143"/>
      <c r="N808" s="140"/>
    </row>
    <row r="809" spans="1:14" s="20" customFormat="1" ht="24.95" customHeight="1">
      <c r="A809" s="134"/>
      <c r="B809" s="140"/>
      <c r="C809" s="141"/>
      <c r="D809" s="142"/>
      <c r="E809" s="140"/>
      <c r="F809" s="140"/>
      <c r="G809" s="140"/>
      <c r="H809" s="140"/>
      <c r="I809" s="140"/>
      <c r="J809" s="140"/>
      <c r="K809" s="140"/>
      <c r="L809" s="143"/>
      <c r="M809" s="143"/>
      <c r="N809" s="140"/>
    </row>
    <row r="810" spans="1:14" s="20" customFormat="1" ht="24.95" customHeight="1">
      <c r="A810" s="134"/>
      <c r="B810" s="140"/>
      <c r="C810" s="141"/>
      <c r="D810" s="142"/>
      <c r="E810" s="140"/>
      <c r="F810" s="140"/>
      <c r="G810" s="140"/>
      <c r="H810" s="140"/>
      <c r="I810" s="140"/>
      <c r="J810" s="140"/>
      <c r="K810" s="140"/>
      <c r="L810" s="143"/>
      <c r="M810" s="143"/>
      <c r="N810" s="140"/>
    </row>
    <row r="811" spans="1:14" s="20" customFormat="1" ht="24.95" customHeight="1">
      <c r="A811" s="134"/>
      <c r="B811" s="140"/>
      <c r="C811" s="141"/>
      <c r="D811" s="142"/>
      <c r="E811" s="140"/>
      <c r="F811" s="140"/>
      <c r="G811" s="140"/>
      <c r="H811" s="140"/>
      <c r="I811" s="140"/>
      <c r="J811" s="140"/>
      <c r="K811" s="140"/>
      <c r="L811" s="143"/>
      <c r="M811" s="143"/>
      <c r="N811" s="140"/>
    </row>
    <row r="812" spans="1:14" s="20" customFormat="1" ht="24.95" customHeight="1">
      <c r="A812" s="134"/>
      <c r="B812" s="140"/>
      <c r="C812" s="141"/>
      <c r="D812" s="142"/>
      <c r="E812" s="140"/>
      <c r="F812" s="140"/>
      <c r="G812" s="140"/>
      <c r="H812" s="140"/>
      <c r="I812" s="140"/>
      <c r="J812" s="140"/>
      <c r="K812" s="140"/>
      <c r="L812" s="143"/>
      <c r="M812" s="143"/>
      <c r="N812" s="140"/>
    </row>
    <row r="813" spans="1:14" s="20" customFormat="1" ht="24.95" customHeight="1">
      <c r="A813" s="134"/>
      <c r="B813" s="140"/>
      <c r="C813" s="141"/>
      <c r="D813" s="142"/>
      <c r="E813" s="140"/>
      <c r="F813" s="140"/>
      <c r="G813" s="140"/>
      <c r="H813" s="140"/>
      <c r="I813" s="140"/>
      <c r="J813" s="140"/>
      <c r="K813" s="140"/>
      <c r="L813" s="143"/>
      <c r="M813" s="143"/>
      <c r="N813" s="140"/>
    </row>
    <row r="814" spans="1:14" s="20" customFormat="1" ht="24.95" customHeight="1">
      <c r="A814" s="134"/>
      <c r="B814" s="140"/>
      <c r="C814" s="141"/>
      <c r="D814" s="142"/>
      <c r="E814" s="140"/>
      <c r="F814" s="140"/>
      <c r="G814" s="140"/>
      <c r="H814" s="140"/>
      <c r="I814" s="140"/>
      <c r="J814" s="140"/>
      <c r="K814" s="140"/>
      <c r="L814" s="143"/>
      <c r="M814" s="143"/>
      <c r="N814" s="140"/>
    </row>
    <row r="815" spans="1:14" s="20" customFormat="1" ht="24.95" customHeight="1">
      <c r="A815" s="134"/>
      <c r="B815" s="140"/>
      <c r="C815" s="141"/>
      <c r="D815" s="142"/>
      <c r="E815" s="140"/>
      <c r="F815" s="140"/>
      <c r="G815" s="140"/>
      <c r="H815" s="140"/>
      <c r="I815" s="140"/>
      <c r="J815" s="140"/>
      <c r="K815" s="140"/>
      <c r="L815" s="143"/>
      <c r="M815" s="143"/>
      <c r="N815" s="140"/>
    </row>
    <row r="816" spans="1:14" s="20" customFormat="1" ht="24.95" customHeight="1">
      <c r="A816" s="134"/>
      <c r="B816" s="140"/>
      <c r="C816" s="141"/>
      <c r="D816" s="142"/>
      <c r="E816" s="140"/>
      <c r="F816" s="140"/>
      <c r="G816" s="140"/>
      <c r="H816" s="140"/>
      <c r="I816" s="140"/>
      <c r="J816" s="140"/>
      <c r="K816" s="140"/>
      <c r="L816" s="143"/>
      <c r="M816" s="143"/>
      <c r="N816" s="140"/>
    </row>
    <row r="817" spans="1:14" s="20" customFormat="1" ht="24.95" customHeight="1">
      <c r="A817" s="134"/>
      <c r="B817" s="140"/>
      <c r="C817" s="141"/>
      <c r="D817" s="142"/>
      <c r="E817" s="140"/>
      <c r="F817" s="140"/>
      <c r="G817" s="140"/>
      <c r="H817" s="140"/>
      <c r="I817" s="140"/>
      <c r="J817" s="140"/>
      <c r="K817" s="140"/>
      <c r="L817" s="143"/>
      <c r="M817" s="143"/>
      <c r="N817" s="140"/>
    </row>
    <row r="818" spans="1:14" s="20" customFormat="1" ht="24.95" customHeight="1">
      <c r="A818" s="134"/>
      <c r="B818" s="140"/>
      <c r="C818" s="141"/>
      <c r="D818" s="142"/>
      <c r="E818" s="140"/>
      <c r="F818" s="140"/>
      <c r="G818" s="140"/>
      <c r="H818" s="140"/>
      <c r="I818" s="140"/>
      <c r="J818" s="140"/>
      <c r="K818" s="140"/>
      <c r="L818" s="143"/>
      <c r="M818" s="143"/>
      <c r="N818" s="140"/>
    </row>
    <row r="819" spans="1:14" s="20" customFormat="1" ht="24.95" customHeight="1">
      <c r="A819" s="134"/>
      <c r="B819" s="140"/>
      <c r="C819" s="141"/>
      <c r="D819" s="142"/>
      <c r="E819" s="140"/>
      <c r="F819" s="140"/>
      <c r="G819" s="140"/>
      <c r="H819" s="140"/>
      <c r="I819" s="140"/>
      <c r="J819" s="140"/>
      <c r="K819" s="140"/>
      <c r="L819" s="143"/>
      <c r="M819" s="143"/>
      <c r="N819" s="140"/>
    </row>
    <row r="820" spans="1:14" s="20" customFormat="1" ht="24.95" customHeight="1">
      <c r="A820" s="134"/>
      <c r="B820" s="140"/>
      <c r="C820" s="141"/>
      <c r="D820" s="142"/>
      <c r="E820" s="140"/>
      <c r="F820" s="140"/>
      <c r="G820" s="140"/>
      <c r="H820" s="140"/>
      <c r="I820" s="140"/>
      <c r="J820" s="140"/>
      <c r="K820" s="140"/>
      <c r="L820" s="143"/>
      <c r="M820" s="143"/>
      <c r="N820" s="140"/>
    </row>
    <row r="821" spans="1:14" s="20" customFormat="1" ht="24.95" customHeight="1">
      <c r="A821" s="134"/>
      <c r="B821" s="140"/>
      <c r="C821" s="141"/>
      <c r="D821" s="142"/>
      <c r="E821" s="140"/>
      <c r="F821" s="140"/>
      <c r="G821" s="140"/>
      <c r="H821" s="140"/>
      <c r="I821" s="140"/>
      <c r="J821" s="140"/>
      <c r="K821" s="140"/>
      <c r="L821" s="143"/>
      <c r="M821" s="143"/>
      <c r="N821" s="140"/>
    </row>
    <row r="822" spans="1:14" s="20" customFormat="1" ht="24.95" customHeight="1">
      <c r="A822" s="134"/>
      <c r="B822" s="140"/>
      <c r="C822" s="141"/>
      <c r="D822" s="142"/>
      <c r="E822" s="140"/>
      <c r="F822" s="140"/>
      <c r="G822" s="140"/>
      <c r="H822" s="140"/>
      <c r="I822" s="140"/>
      <c r="J822" s="140"/>
      <c r="K822" s="140"/>
      <c r="L822" s="143"/>
      <c r="M822" s="143"/>
      <c r="N822" s="140"/>
    </row>
    <row r="823" spans="1:14" s="20" customFormat="1" ht="24.95" customHeight="1">
      <c r="A823" s="134"/>
      <c r="B823" s="140"/>
      <c r="C823" s="141"/>
      <c r="D823" s="142"/>
      <c r="E823" s="140"/>
      <c r="F823" s="140"/>
      <c r="G823" s="140"/>
      <c r="H823" s="140"/>
      <c r="I823" s="140"/>
      <c r="J823" s="140"/>
      <c r="K823" s="140"/>
      <c r="L823" s="143"/>
      <c r="M823" s="143"/>
      <c r="N823" s="140"/>
    </row>
    <row r="824" spans="1:14" s="20" customFormat="1" ht="24.95" customHeight="1">
      <c r="A824" s="134"/>
      <c r="B824" s="140"/>
      <c r="C824" s="141"/>
      <c r="D824" s="142"/>
      <c r="E824" s="140"/>
      <c r="F824" s="140"/>
      <c r="G824" s="140"/>
      <c r="H824" s="140"/>
      <c r="I824" s="140"/>
      <c r="J824" s="140"/>
      <c r="K824" s="140"/>
      <c r="L824" s="143"/>
      <c r="M824" s="143"/>
      <c r="N824" s="140"/>
    </row>
    <row r="825" spans="1:14" s="20" customFormat="1" ht="24.95" customHeight="1">
      <c r="A825" s="134"/>
      <c r="B825" s="140"/>
      <c r="C825" s="141"/>
      <c r="D825" s="142"/>
      <c r="E825" s="140"/>
      <c r="F825" s="140"/>
      <c r="G825" s="140"/>
      <c r="H825" s="140"/>
      <c r="I825" s="140"/>
      <c r="J825" s="140"/>
      <c r="K825" s="140"/>
      <c r="L825" s="143"/>
      <c r="M825" s="143"/>
      <c r="N825" s="140"/>
    </row>
    <row r="826" spans="1:14" s="20" customFormat="1" ht="24.95" customHeight="1">
      <c r="A826" s="134"/>
      <c r="B826" s="140"/>
      <c r="C826" s="141"/>
      <c r="D826" s="142"/>
      <c r="E826" s="140"/>
      <c r="F826" s="140"/>
      <c r="G826" s="140"/>
      <c r="H826" s="140"/>
      <c r="I826" s="140"/>
      <c r="J826" s="140"/>
      <c r="K826" s="140"/>
      <c r="L826" s="143"/>
      <c r="M826" s="143"/>
      <c r="N826" s="140"/>
    </row>
    <row r="827" spans="1:14" s="20" customFormat="1" ht="24.95" customHeight="1">
      <c r="A827" s="134"/>
      <c r="B827" s="140"/>
      <c r="C827" s="141"/>
      <c r="D827" s="142"/>
      <c r="E827" s="140"/>
      <c r="F827" s="140"/>
      <c r="G827" s="140"/>
      <c r="H827" s="140"/>
      <c r="I827" s="140"/>
      <c r="J827" s="140"/>
      <c r="K827" s="140"/>
      <c r="L827" s="143"/>
      <c r="M827" s="143"/>
      <c r="N827" s="140"/>
    </row>
    <row r="828" spans="1:14" s="20" customFormat="1" ht="24.95" customHeight="1">
      <c r="A828" s="134"/>
      <c r="B828" s="140"/>
      <c r="C828" s="141"/>
      <c r="D828" s="142"/>
      <c r="E828" s="140"/>
      <c r="F828" s="140"/>
      <c r="G828" s="140"/>
      <c r="H828" s="140"/>
      <c r="I828" s="140"/>
      <c r="J828" s="140"/>
      <c r="K828" s="140"/>
      <c r="L828" s="143"/>
      <c r="M828" s="143"/>
      <c r="N828" s="140"/>
    </row>
    <row r="829" spans="1:14" s="20" customFormat="1" ht="24.95" customHeight="1">
      <c r="A829" s="134"/>
      <c r="B829" s="140"/>
      <c r="C829" s="141"/>
      <c r="D829" s="142"/>
      <c r="E829" s="140"/>
      <c r="F829" s="140"/>
      <c r="G829" s="140"/>
      <c r="H829" s="140"/>
      <c r="I829" s="140"/>
      <c r="J829" s="140"/>
      <c r="K829" s="140"/>
      <c r="L829" s="143"/>
      <c r="M829" s="143"/>
      <c r="N829" s="140"/>
    </row>
    <row r="830" spans="1:14" s="20" customFormat="1" ht="24.95" customHeight="1">
      <c r="A830" s="134"/>
      <c r="B830" s="140"/>
      <c r="C830" s="141"/>
      <c r="D830" s="142"/>
      <c r="E830" s="140"/>
      <c r="F830" s="140"/>
      <c r="G830" s="140"/>
      <c r="H830" s="140"/>
      <c r="I830" s="140"/>
      <c r="J830" s="140"/>
      <c r="K830" s="140"/>
      <c r="L830" s="143"/>
      <c r="M830" s="143"/>
      <c r="N830" s="140"/>
    </row>
    <row r="831" spans="1:14" s="20" customFormat="1" ht="24.95" customHeight="1">
      <c r="A831" s="134"/>
      <c r="B831" s="140"/>
      <c r="C831" s="141"/>
      <c r="D831" s="142"/>
      <c r="E831" s="140"/>
      <c r="F831" s="140"/>
      <c r="G831" s="140"/>
      <c r="H831" s="140"/>
      <c r="I831" s="140"/>
      <c r="J831" s="140"/>
      <c r="K831" s="140"/>
      <c r="L831" s="143"/>
      <c r="M831" s="143"/>
      <c r="N831" s="140"/>
    </row>
    <row r="832" spans="1:14" s="20" customFormat="1" ht="24.95" customHeight="1">
      <c r="A832" s="134"/>
      <c r="B832" s="140"/>
      <c r="C832" s="141"/>
      <c r="D832" s="142"/>
      <c r="E832" s="140"/>
      <c r="F832" s="140"/>
      <c r="G832" s="140"/>
      <c r="H832" s="140"/>
      <c r="I832" s="140"/>
      <c r="J832" s="140"/>
      <c r="K832" s="140"/>
      <c r="L832" s="143"/>
      <c r="M832" s="143"/>
      <c r="N832" s="140"/>
    </row>
    <row r="833" spans="1:14" s="20" customFormat="1" ht="24.95" customHeight="1">
      <c r="A833" s="134"/>
      <c r="B833" s="140"/>
      <c r="C833" s="141"/>
      <c r="D833" s="142"/>
      <c r="E833" s="140"/>
      <c r="F833" s="140"/>
      <c r="G833" s="140"/>
      <c r="H833" s="140"/>
      <c r="I833" s="140"/>
      <c r="J833" s="140"/>
      <c r="K833" s="140"/>
      <c r="L833" s="143"/>
      <c r="M833" s="143"/>
      <c r="N833" s="140"/>
    </row>
    <row r="834" spans="1:14" s="20" customFormat="1" ht="24.95" customHeight="1">
      <c r="A834" s="134"/>
      <c r="B834" s="140"/>
      <c r="C834" s="141"/>
      <c r="D834" s="142"/>
      <c r="E834" s="140"/>
      <c r="F834" s="140"/>
      <c r="G834" s="140"/>
      <c r="H834" s="140"/>
      <c r="I834" s="140"/>
      <c r="J834" s="140"/>
      <c r="K834" s="140"/>
      <c r="L834" s="143"/>
      <c r="M834" s="143"/>
      <c r="N834" s="140"/>
    </row>
    <row r="835" spans="1:14" s="20" customFormat="1" ht="24.95" customHeight="1">
      <c r="A835" s="134"/>
      <c r="B835" s="140"/>
      <c r="C835" s="141"/>
      <c r="D835" s="142"/>
      <c r="E835" s="140"/>
      <c r="F835" s="140"/>
      <c r="G835" s="140"/>
      <c r="H835" s="140"/>
      <c r="I835" s="140"/>
      <c r="J835" s="140"/>
      <c r="K835" s="140"/>
      <c r="L835" s="143"/>
      <c r="M835" s="143"/>
      <c r="N835" s="140"/>
    </row>
    <row r="836" spans="1:14" s="20" customFormat="1" ht="24.95" customHeight="1">
      <c r="A836" s="134"/>
      <c r="B836" s="140"/>
      <c r="C836" s="141"/>
      <c r="D836" s="142"/>
      <c r="E836" s="140"/>
      <c r="F836" s="140"/>
      <c r="G836" s="140"/>
      <c r="H836" s="140"/>
      <c r="I836" s="140"/>
      <c r="J836" s="140"/>
      <c r="K836" s="140"/>
      <c r="L836" s="143"/>
      <c r="M836" s="143"/>
      <c r="N836" s="140"/>
    </row>
    <row r="837" spans="1:14" s="20" customFormat="1" ht="24.95" customHeight="1">
      <c r="A837" s="134"/>
      <c r="B837" s="140"/>
      <c r="C837" s="141"/>
      <c r="D837" s="142"/>
      <c r="E837" s="140"/>
      <c r="F837" s="140"/>
      <c r="G837" s="140"/>
      <c r="H837" s="140"/>
      <c r="I837" s="140"/>
      <c r="J837" s="140"/>
      <c r="K837" s="140"/>
      <c r="L837" s="143"/>
      <c r="M837" s="143"/>
      <c r="N837" s="140"/>
    </row>
    <row r="838" spans="1:14" s="20" customFormat="1" ht="24.95" customHeight="1">
      <c r="A838" s="134"/>
      <c r="B838" s="140"/>
      <c r="C838" s="141"/>
      <c r="D838" s="142"/>
      <c r="E838" s="140"/>
      <c r="F838" s="140"/>
      <c r="G838" s="140"/>
      <c r="H838" s="140"/>
      <c r="I838" s="140"/>
      <c r="J838" s="140"/>
      <c r="K838" s="140"/>
      <c r="L838" s="143"/>
      <c r="M838" s="143"/>
      <c r="N838" s="140"/>
    </row>
    <row r="839" spans="1:14" s="20" customFormat="1" ht="24.95" customHeight="1">
      <c r="A839" s="134"/>
      <c r="B839" s="140"/>
      <c r="C839" s="141"/>
      <c r="D839" s="142"/>
      <c r="E839" s="140"/>
      <c r="F839" s="140"/>
      <c r="G839" s="140"/>
      <c r="H839" s="140"/>
      <c r="I839" s="140"/>
      <c r="J839" s="140"/>
      <c r="K839" s="140"/>
      <c r="L839" s="143"/>
      <c r="M839" s="143"/>
      <c r="N839" s="140"/>
    </row>
    <row r="840" spans="1:14" s="20" customFormat="1" ht="24.95" customHeight="1">
      <c r="A840" s="134"/>
      <c r="B840" s="140"/>
      <c r="C840" s="141"/>
      <c r="D840" s="142"/>
      <c r="E840" s="140"/>
      <c r="F840" s="140"/>
      <c r="G840" s="140"/>
      <c r="H840" s="140"/>
      <c r="I840" s="140"/>
      <c r="J840" s="140"/>
      <c r="K840" s="140"/>
      <c r="L840" s="143"/>
      <c r="M840" s="143"/>
      <c r="N840" s="140"/>
    </row>
    <row r="841" spans="1:14" s="20" customFormat="1" ht="24.95" customHeight="1">
      <c r="A841" s="134"/>
      <c r="B841" s="140"/>
      <c r="C841" s="141"/>
      <c r="D841" s="142"/>
      <c r="E841" s="140"/>
      <c r="F841" s="140"/>
      <c r="G841" s="140"/>
      <c r="H841" s="140"/>
      <c r="I841" s="140"/>
      <c r="J841" s="140"/>
      <c r="K841" s="140"/>
      <c r="L841" s="143"/>
      <c r="M841" s="143"/>
      <c r="N841" s="140"/>
    </row>
    <row r="842" spans="1:14" s="20" customFormat="1" ht="24.95" customHeight="1">
      <c r="A842" s="134"/>
      <c r="B842" s="140"/>
      <c r="C842" s="141"/>
      <c r="D842" s="142"/>
      <c r="E842" s="140"/>
      <c r="F842" s="140"/>
      <c r="G842" s="140"/>
      <c r="H842" s="140"/>
      <c r="I842" s="140"/>
      <c r="J842" s="140"/>
      <c r="K842" s="140"/>
      <c r="L842" s="143"/>
      <c r="M842" s="143"/>
      <c r="N842" s="140"/>
    </row>
    <row r="843" spans="1:14" s="20" customFormat="1" ht="24.95" customHeight="1">
      <c r="A843" s="134"/>
      <c r="B843" s="140"/>
      <c r="C843" s="141"/>
      <c r="D843" s="142"/>
      <c r="E843" s="140"/>
      <c r="F843" s="140"/>
      <c r="G843" s="140"/>
      <c r="H843" s="140"/>
      <c r="I843" s="140"/>
      <c r="J843" s="140"/>
      <c r="K843" s="140"/>
      <c r="L843" s="143"/>
      <c r="M843" s="143"/>
      <c r="N843" s="140"/>
    </row>
    <row r="844" spans="1:14" s="20" customFormat="1" ht="24.95" customHeight="1">
      <c r="A844" s="134"/>
      <c r="B844" s="140"/>
      <c r="C844" s="141"/>
      <c r="D844" s="142"/>
      <c r="E844" s="140"/>
      <c r="F844" s="140"/>
      <c r="G844" s="140"/>
      <c r="H844" s="140"/>
      <c r="I844" s="140"/>
      <c r="J844" s="140"/>
      <c r="K844" s="140"/>
      <c r="L844" s="143"/>
      <c r="M844" s="143"/>
      <c r="N844" s="140"/>
    </row>
    <row r="845" spans="1:14" s="20" customFormat="1" ht="24.95" customHeight="1">
      <c r="A845" s="134"/>
      <c r="B845" s="140"/>
      <c r="C845" s="141"/>
      <c r="D845" s="142"/>
      <c r="E845" s="140"/>
      <c r="F845" s="140"/>
      <c r="G845" s="140"/>
      <c r="H845" s="140"/>
      <c r="I845" s="140"/>
      <c r="J845" s="140"/>
      <c r="K845" s="140"/>
      <c r="L845" s="143"/>
      <c r="M845" s="143"/>
      <c r="N845" s="140"/>
    </row>
    <row r="846" spans="1:14" s="20" customFormat="1" ht="24.95" customHeight="1">
      <c r="A846" s="134"/>
      <c r="B846" s="140"/>
      <c r="C846" s="141"/>
      <c r="D846" s="142"/>
      <c r="E846" s="140"/>
      <c r="F846" s="140"/>
      <c r="G846" s="140"/>
      <c r="H846" s="140"/>
      <c r="I846" s="140"/>
      <c r="J846" s="140"/>
      <c r="K846" s="140"/>
      <c r="L846" s="143"/>
      <c r="M846" s="143"/>
      <c r="N846" s="140"/>
    </row>
    <row r="847" spans="1:14" s="20" customFormat="1" ht="24.95" customHeight="1">
      <c r="A847" s="134"/>
      <c r="B847" s="140"/>
      <c r="C847" s="141"/>
      <c r="D847" s="142"/>
      <c r="E847" s="140"/>
      <c r="F847" s="140"/>
      <c r="G847" s="140"/>
      <c r="H847" s="140"/>
      <c r="I847" s="140"/>
      <c r="J847" s="140"/>
      <c r="K847" s="140"/>
      <c r="L847" s="143"/>
      <c r="M847" s="143"/>
      <c r="N847" s="140"/>
    </row>
    <row r="848" spans="1:14" s="20" customFormat="1" ht="24.95" customHeight="1">
      <c r="A848" s="134"/>
      <c r="B848" s="140"/>
      <c r="C848" s="141"/>
      <c r="D848" s="142"/>
      <c r="E848" s="140"/>
      <c r="F848" s="140"/>
      <c r="G848" s="140"/>
      <c r="H848" s="140"/>
      <c r="I848" s="140"/>
      <c r="J848" s="140"/>
      <c r="K848" s="140"/>
      <c r="L848" s="143"/>
      <c r="M848" s="143"/>
      <c r="N848" s="140"/>
    </row>
    <row r="849" spans="1:14" s="20" customFormat="1" ht="24.95" customHeight="1">
      <c r="A849" s="134"/>
      <c r="B849" s="140"/>
      <c r="C849" s="141"/>
      <c r="D849" s="142"/>
      <c r="E849" s="140"/>
      <c r="F849" s="140"/>
      <c r="G849" s="140"/>
      <c r="H849" s="140"/>
      <c r="I849" s="140"/>
      <c r="J849" s="140"/>
      <c r="K849" s="140"/>
      <c r="L849" s="143"/>
      <c r="M849" s="143"/>
      <c r="N849" s="140"/>
    </row>
    <row r="850" spans="1:14" s="20" customFormat="1" ht="24.95" customHeight="1">
      <c r="A850" s="134"/>
      <c r="B850" s="140"/>
      <c r="C850" s="141"/>
      <c r="D850" s="142"/>
      <c r="E850" s="140"/>
      <c r="F850" s="140"/>
      <c r="G850" s="140"/>
      <c r="H850" s="140"/>
      <c r="I850" s="140"/>
      <c r="J850" s="140"/>
      <c r="K850" s="140"/>
      <c r="L850" s="143"/>
      <c r="M850" s="143"/>
      <c r="N850" s="140"/>
    </row>
    <row r="851" spans="1:14" s="20" customFormat="1" ht="24.95" customHeight="1">
      <c r="A851" s="134"/>
      <c r="B851" s="140"/>
      <c r="C851" s="141"/>
      <c r="D851" s="142"/>
      <c r="E851" s="140"/>
      <c r="F851" s="140"/>
      <c r="G851" s="140"/>
      <c r="H851" s="140"/>
      <c r="I851" s="140"/>
      <c r="J851" s="140"/>
      <c r="K851" s="140"/>
      <c r="L851" s="143"/>
      <c r="M851" s="143"/>
      <c r="N851" s="140"/>
    </row>
    <row r="852" spans="1:14" s="20" customFormat="1" ht="24.95" customHeight="1">
      <c r="A852" s="134"/>
      <c r="B852" s="140"/>
      <c r="C852" s="141"/>
      <c r="D852" s="142"/>
      <c r="E852" s="140"/>
      <c r="F852" s="140"/>
      <c r="G852" s="140"/>
      <c r="H852" s="140"/>
      <c r="I852" s="140"/>
      <c r="J852" s="140"/>
      <c r="K852" s="140"/>
      <c r="L852" s="143"/>
      <c r="M852" s="143"/>
      <c r="N852" s="140"/>
    </row>
    <row r="853" spans="1:14" s="20" customFormat="1" ht="24.95" customHeight="1">
      <c r="A853" s="134"/>
      <c r="B853" s="140"/>
      <c r="C853" s="141"/>
      <c r="D853" s="142"/>
      <c r="E853" s="140"/>
      <c r="F853" s="140"/>
      <c r="G853" s="140"/>
      <c r="H853" s="140"/>
      <c r="I853" s="140"/>
      <c r="J853" s="140"/>
      <c r="K853" s="140"/>
      <c r="L853" s="143"/>
      <c r="M853" s="143"/>
      <c r="N853" s="140"/>
    </row>
    <row r="854" spans="1:14" s="20" customFormat="1" ht="24.95" customHeight="1">
      <c r="A854" s="134"/>
      <c r="B854" s="140"/>
      <c r="C854" s="141"/>
      <c r="D854" s="142"/>
      <c r="E854" s="140"/>
      <c r="F854" s="140"/>
      <c r="G854" s="140"/>
      <c r="H854" s="140"/>
      <c r="I854" s="140"/>
      <c r="J854" s="140"/>
      <c r="K854" s="140"/>
      <c r="L854" s="143"/>
      <c r="M854" s="143"/>
      <c r="N854" s="140"/>
    </row>
    <row r="855" spans="1:14" s="20" customFormat="1" ht="24.95" customHeight="1">
      <c r="A855" s="134"/>
      <c r="B855" s="140"/>
      <c r="C855" s="141"/>
      <c r="D855" s="142"/>
      <c r="E855" s="140"/>
      <c r="F855" s="140"/>
      <c r="G855" s="140"/>
      <c r="H855" s="140"/>
      <c r="I855" s="140"/>
      <c r="J855" s="140"/>
      <c r="K855" s="140"/>
      <c r="L855" s="143"/>
      <c r="M855" s="143"/>
      <c r="N855" s="140"/>
    </row>
    <row r="856" spans="1:14" s="20" customFormat="1" ht="24.95" customHeight="1">
      <c r="A856" s="134"/>
      <c r="B856" s="140"/>
      <c r="C856" s="141"/>
      <c r="D856" s="142"/>
      <c r="E856" s="140"/>
      <c r="F856" s="140"/>
      <c r="G856" s="140"/>
      <c r="H856" s="140"/>
      <c r="I856" s="140"/>
      <c r="J856" s="140"/>
      <c r="K856" s="140"/>
      <c r="L856" s="143"/>
      <c r="M856" s="143"/>
      <c r="N856" s="140"/>
    </row>
    <row r="857" spans="1:14" s="20" customFormat="1" ht="24.95" customHeight="1">
      <c r="A857" s="134"/>
      <c r="B857" s="140"/>
      <c r="C857" s="141"/>
      <c r="D857" s="142"/>
      <c r="E857" s="140"/>
      <c r="F857" s="140"/>
      <c r="G857" s="140"/>
      <c r="H857" s="140"/>
      <c r="I857" s="140"/>
      <c r="J857" s="140"/>
      <c r="K857" s="140"/>
      <c r="L857" s="143"/>
      <c r="M857" s="143"/>
      <c r="N857" s="140"/>
    </row>
    <row r="858" spans="1:14" s="20" customFormat="1" ht="24.95" customHeight="1">
      <c r="A858" s="134"/>
      <c r="B858" s="140"/>
      <c r="C858" s="141"/>
      <c r="D858" s="142"/>
      <c r="E858" s="140"/>
      <c r="F858" s="140"/>
      <c r="G858" s="140"/>
      <c r="H858" s="140"/>
      <c r="I858" s="140"/>
      <c r="J858" s="140"/>
      <c r="K858" s="140"/>
      <c r="L858" s="143"/>
      <c r="M858" s="143"/>
      <c r="N858" s="140"/>
    </row>
    <row r="859" spans="1:14" s="20" customFormat="1" ht="24.95" customHeight="1">
      <c r="A859" s="134"/>
      <c r="B859" s="140"/>
      <c r="C859" s="141"/>
      <c r="D859" s="142"/>
      <c r="E859" s="140"/>
      <c r="F859" s="140"/>
      <c r="G859" s="140"/>
      <c r="H859" s="140"/>
      <c r="I859" s="140"/>
      <c r="J859" s="140"/>
      <c r="K859" s="140"/>
      <c r="L859" s="143"/>
      <c r="M859" s="143"/>
      <c r="N859" s="140"/>
    </row>
    <row r="860" spans="1:14" s="20" customFormat="1" ht="24.95" customHeight="1">
      <c r="A860" s="134"/>
      <c r="B860" s="140"/>
      <c r="C860" s="141"/>
      <c r="D860" s="142"/>
      <c r="E860" s="140"/>
      <c r="F860" s="140"/>
      <c r="G860" s="140"/>
      <c r="H860" s="140"/>
      <c r="I860" s="140"/>
      <c r="J860" s="140"/>
      <c r="K860" s="140"/>
      <c r="L860" s="143"/>
      <c r="M860" s="143"/>
      <c r="N860" s="140"/>
    </row>
    <row r="861" spans="1:14" s="20" customFormat="1" ht="24.95" customHeight="1">
      <c r="A861" s="134"/>
      <c r="B861" s="140"/>
      <c r="C861" s="141"/>
      <c r="D861" s="142"/>
      <c r="E861" s="140"/>
      <c r="F861" s="140"/>
      <c r="G861" s="140"/>
      <c r="H861" s="140"/>
      <c r="I861" s="140"/>
      <c r="J861" s="140"/>
      <c r="K861" s="140"/>
      <c r="L861" s="143"/>
      <c r="M861" s="143"/>
      <c r="N861" s="140"/>
    </row>
    <row r="862" spans="1:14" s="20" customFormat="1" ht="24.95" customHeight="1">
      <c r="A862" s="134"/>
      <c r="B862" s="140"/>
      <c r="C862" s="141"/>
      <c r="D862" s="142"/>
      <c r="E862" s="140"/>
      <c r="F862" s="140"/>
      <c r="G862" s="140"/>
      <c r="H862" s="140"/>
      <c r="I862" s="140"/>
      <c r="J862" s="140"/>
      <c r="K862" s="140"/>
      <c r="L862" s="143"/>
      <c r="M862" s="143"/>
      <c r="N862" s="140"/>
    </row>
    <row r="863" spans="1:14" s="20" customFormat="1" ht="24.95" customHeight="1">
      <c r="A863" s="134"/>
      <c r="B863" s="140"/>
      <c r="C863" s="141"/>
      <c r="D863" s="142"/>
      <c r="E863" s="140"/>
      <c r="F863" s="140"/>
      <c r="G863" s="140"/>
      <c r="H863" s="140"/>
      <c r="I863" s="140"/>
      <c r="J863" s="140"/>
      <c r="K863" s="140"/>
      <c r="L863" s="143"/>
      <c r="M863" s="143"/>
      <c r="N863" s="140"/>
    </row>
    <row r="864" spans="1:14" s="20" customFormat="1" ht="24.95" customHeight="1">
      <c r="A864" s="134"/>
      <c r="B864" s="140"/>
      <c r="C864" s="141"/>
      <c r="D864" s="142"/>
      <c r="E864" s="140"/>
      <c r="F864" s="140"/>
      <c r="G864" s="140"/>
      <c r="H864" s="140"/>
      <c r="I864" s="140"/>
      <c r="J864" s="140"/>
      <c r="K864" s="140"/>
      <c r="L864" s="143"/>
      <c r="M864" s="143"/>
      <c r="N864" s="140"/>
    </row>
    <row r="865" spans="1:14" s="20" customFormat="1" ht="24.95" customHeight="1">
      <c r="A865" s="134"/>
      <c r="B865" s="140"/>
      <c r="C865" s="141"/>
      <c r="D865" s="142"/>
      <c r="E865" s="140"/>
      <c r="F865" s="140"/>
      <c r="G865" s="140"/>
      <c r="H865" s="140"/>
      <c r="I865" s="140"/>
      <c r="J865" s="140"/>
      <c r="K865" s="140"/>
      <c r="L865" s="143"/>
      <c r="M865" s="143"/>
      <c r="N865" s="140"/>
    </row>
    <row r="866" spans="1:14" s="20" customFormat="1" ht="24.95" customHeight="1">
      <c r="A866" s="134"/>
      <c r="B866" s="140"/>
      <c r="C866" s="141"/>
      <c r="D866" s="142"/>
      <c r="E866" s="140"/>
      <c r="F866" s="140"/>
      <c r="G866" s="140"/>
      <c r="H866" s="140"/>
      <c r="I866" s="140"/>
      <c r="J866" s="140"/>
      <c r="K866" s="140"/>
      <c r="L866" s="143"/>
      <c r="M866" s="143"/>
      <c r="N866" s="140"/>
    </row>
    <row r="867" spans="1:14" s="20" customFormat="1" ht="24.95" customHeight="1">
      <c r="A867" s="134"/>
      <c r="B867" s="140"/>
      <c r="C867" s="141"/>
      <c r="D867" s="142"/>
      <c r="E867" s="140"/>
      <c r="F867" s="140"/>
      <c r="G867" s="140"/>
      <c r="H867" s="140"/>
      <c r="I867" s="140"/>
      <c r="J867" s="140"/>
      <c r="K867" s="140"/>
      <c r="L867" s="143"/>
      <c r="M867" s="143"/>
      <c r="N867" s="140"/>
    </row>
    <row r="868" spans="1:14" s="20" customFormat="1" ht="24.95" customHeight="1">
      <c r="A868" s="134"/>
      <c r="B868" s="140"/>
      <c r="C868" s="141"/>
      <c r="D868" s="142"/>
      <c r="E868" s="140"/>
      <c r="F868" s="140"/>
      <c r="G868" s="140"/>
      <c r="H868" s="140"/>
      <c r="I868" s="140"/>
      <c r="J868" s="140"/>
      <c r="K868" s="140"/>
      <c r="L868" s="143"/>
      <c r="M868" s="143"/>
      <c r="N868" s="140"/>
    </row>
    <row r="869" spans="1:14" s="20" customFormat="1" ht="24.95" customHeight="1">
      <c r="A869" s="134"/>
      <c r="B869" s="140"/>
      <c r="C869" s="141"/>
      <c r="D869" s="142"/>
      <c r="E869" s="140"/>
      <c r="F869" s="140"/>
      <c r="G869" s="140"/>
      <c r="H869" s="140"/>
      <c r="I869" s="140"/>
      <c r="J869" s="140"/>
      <c r="K869" s="140"/>
      <c r="L869" s="143"/>
      <c r="M869" s="143"/>
      <c r="N869" s="140"/>
    </row>
    <row r="870" spans="1:14" s="20" customFormat="1" ht="24.95" customHeight="1">
      <c r="A870" s="134"/>
      <c r="B870" s="140"/>
      <c r="C870" s="141"/>
      <c r="D870" s="142"/>
      <c r="E870" s="140"/>
      <c r="F870" s="140"/>
      <c r="G870" s="140"/>
      <c r="H870" s="140"/>
      <c r="I870" s="140"/>
      <c r="J870" s="140"/>
      <c r="K870" s="140"/>
      <c r="L870" s="143"/>
      <c r="M870" s="143"/>
      <c r="N870" s="140"/>
    </row>
    <row r="871" spans="1:14" s="20" customFormat="1" ht="24.95" customHeight="1">
      <c r="A871" s="134"/>
      <c r="B871" s="140"/>
      <c r="C871" s="141"/>
      <c r="D871" s="142"/>
      <c r="E871" s="140"/>
      <c r="F871" s="140"/>
      <c r="G871" s="140"/>
      <c r="H871" s="140"/>
      <c r="I871" s="140"/>
      <c r="J871" s="140"/>
      <c r="K871" s="140"/>
      <c r="L871" s="143"/>
      <c r="M871" s="143"/>
      <c r="N871" s="140"/>
    </row>
    <row r="872" spans="1:14" s="20" customFormat="1" ht="24.95" customHeight="1">
      <c r="A872" s="134"/>
      <c r="B872" s="140"/>
      <c r="C872" s="141"/>
      <c r="D872" s="142"/>
      <c r="E872" s="140"/>
      <c r="F872" s="140"/>
      <c r="G872" s="140"/>
      <c r="H872" s="140"/>
      <c r="I872" s="140"/>
      <c r="J872" s="140"/>
      <c r="K872" s="140"/>
      <c r="L872" s="143"/>
      <c r="M872" s="143"/>
      <c r="N872" s="140"/>
    </row>
    <row r="873" spans="1:14" s="20" customFormat="1" ht="24.95" customHeight="1">
      <c r="A873" s="134"/>
      <c r="B873" s="140"/>
      <c r="C873" s="141"/>
      <c r="D873" s="142"/>
      <c r="E873" s="140"/>
      <c r="F873" s="140"/>
      <c r="G873" s="140"/>
      <c r="H873" s="140"/>
      <c r="I873" s="140"/>
      <c r="J873" s="140"/>
      <c r="K873" s="140"/>
      <c r="L873" s="143"/>
      <c r="M873" s="143"/>
      <c r="N873" s="140"/>
    </row>
    <row r="874" spans="1:14" s="20" customFormat="1" ht="24.95" customHeight="1">
      <c r="A874" s="134"/>
      <c r="B874" s="140"/>
      <c r="C874" s="141"/>
      <c r="D874" s="142"/>
      <c r="E874" s="140"/>
      <c r="F874" s="140"/>
      <c r="G874" s="140"/>
      <c r="H874" s="140"/>
      <c r="I874" s="140"/>
      <c r="J874" s="140"/>
      <c r="K874" s="140"/>
      <c r="L874" s="143"/>
      <c r="M874" s="143"/>
      <c r="N874" s="140"/>
    </row>
    <row r="875" spans="1:14" s="20" customFormat="1" ht="24.95" customHeight="1">
      <c r="A875" s="134"/>
      <c r="B875" s="140"/>
      <c r="C875" s="141"/>
      <c r="D875" s="142"/>
      <c r="E875" s="140"/>
      <c r="F875" s="140"/>
      <c r="G875" s="140"/>
      <c r="H875" s="140"/>
      <c r="I875" s="140"/>
      <c r="J875" s="140"/>
      <c r="K875" s="140"/>
      <c r="L875" s="143"/>
      <c r="M875" s="143"/>
      <c r="N875" s="140"/>
    </row>
    <row r="876" spans="1:14" s="20" customFormat="1" ht="24.95" customHeight="1">
      <c r="A876" s="134"/>
      <c r="B876" s="140"/>
      <c r="C876" s="141"/>
      <c r="D876" s="142"/>
      <c r="E876" s="140"/>
      <c r="F876" s="140"/>
      <c r="G876" s="140"/>
      <c r="H876" s="140"/>
      <c r="I876" s="140"/>
      <c r="J876" s="140"/>
      <c r="K876" s="140"/>
      <c r="L876" s="143"/>
      <c r="M876" s="143"/>
      <c r="N876" s="140"/>
    </row>
    <row r="877" spans="1:14" s="20" customFormat="1" ht="24.95" customHeight="1">
      <c r="A877" s="134"/>
      <c r="B877" s="140"/>
      <c r="C877" s="141"/>
      <c r="D877" s="142"/>
      <c r="E877" s="140"/>
      <c r="F877" s="140"/>
      <c r="G877" s="140"/>
      <c r="H877" s="140"/>
      <c r="I877" s="140"/>
      <c r="J877" s="140"/>
      <c r="K877" s="140"/>
      <c r="L877" s="143"/>
      <c r="M877" s="143"/>
      <c r="N877" s="140"/>
    </row>
    <row r="878" spans="1:14" s="20" customFormat="1" ht="24.95" customHeight="1">
      <c r="A878" s="134"/>
      <c r="B878" s="140"/>
      <c r="C878" s="141"/>
      <c r="D878" s="142"/>
      <c r="E878" s="140"/>
      <c r="F878" s="140"/>
      <c r="G878" s="140"/>
      <c r="H878" s="140"/>
      <c r="I878" s="140"/>
      <c r="J878" s="140"/>
      <c r="K878" s="140"/>
      <c r="L878" s="143"/>
      <c r="M878" s="143"/>
      <c r="N878" s="140"/>
    </row>
    <row r="879" spans="1:14" s="20" customFormat="1" ht="24.95" customHeight="1">
      <c r="A879" s="134"/>
      <c r="B879" s="140"/>
      <c r="C879" s="141"/>
      <c r="D879" s="142"/>
      <c r="E879" s="140"/>
      <c r="F879" s="140"/>
      <c r="G879" s="140"/>
      <c r="H879" s="140"/>
      <c r="I879" s="140"/>
      <c r="J879" s="140"/>
      <c r="K879" s="140"/>
      <c r="L879" s="143"/>
      <c r="M879" s="143"/>
      <c r="N879" s="140"/>
    </row>
    <row r="880" spans="1:14" s="20" customFormat="1" ht="24.95" customHeight="1">
      <c r="A880" s="134"/>
      <c r="B880" s="140"/>
      <c r="C880" s="141"/>
      <c r="D880" s="142"/>
      <c r="E880" s="140"/>
      <c r="F880" s="140"/>
      <c r="G880" s="140"/>
      <c r="H880" s="140"/>
      <c r="I880" s="140"/>
      <c r="J880" s="140"/>
      <c r="K880" s="140"/>
      <c r="L880" s="143"/>
      <c r="M880" s="143"/>
      <c r="N880" s="140"/>
    </row>
    <row r="881" spans="1:14" s="20" customFormat="1" ht="24.95" customHeight="1">
      <c r="A881" s="134"/>
      <c r="B881" s="140"/>
      <c r="C881" s="141"/>
      <c r="D881" s="142"/>
      <c r="E881" s="140"/>
      <c r="F881" s="140"/>
      <c r="G881" s="140"/>
      <c r="H881" s="140"/>
      <c r="I881" s="140"/>
      <c r="J881" s="140"/>
      <c r="K881" s="140"/>
      <c r="L881" s="143"/>
      <c r="M881" s="143"/>
      <c r="N881" s="140"/>
    </row>
    <row r="882" spans="1:14" s="20" customFormat="1" ht="24.95" customHeight="1">
      <c r="A882" s="134"/>
      <c r="B882" s="140"/>
      <c r="C882" s="141"/>
      <c r="D882" s="142"/>
      <c r="E882" s="140"/>
      <c r="F882" s="140"/>
      <c r="G882" s="140"/>
      <c r="H882" s="140"/>
      <c r="I882" s="140"/>
      <c r="J882" s="140"/>
      <c r="K882" s="140"/>
      <c r="L882" s="143"/>
      <c r="M882" s="143"/>
      <c r="N882" s="140"/>
    </row>
    <row r="883" spans="1:14" s="20" customFormat="1" ht="24.95" customHeight="1">
      <c r="A883" s="134"/>
      <c r="B883" s="140"/>
      <c r="C883" s="141"/>
      <c r="D883" s="142"/>
      <c r="E883" s="140"/>
      <c r="F883" s="140"/>
      <c r="G883" s="140"/>
      <c r="H883" s="140"/>
      <c r="I883" s="140"/>
      <c r="J883" s="140"/>
      <c r="K883" s="140"/>
      <c r="L883" s="143"/>
      <c r="M883" s="143"/>
      <c r="N883" s="140"/>
    </row>
    <row r="884" spans="1:14" s="20" customFormat="1" ht="24.95" customHeight="1">
      <c r="A884" s="134"/>
      <c r="B884" s="140"/>
      <c r="C884" s="141"/>
      <c r="D884" s="142"/>
      <c r="E884" s="140"/>
      <c r="F884" s="140"/>
      <c r="G884" s="140"/>
      <c r="H884" s="140"/>
      <c r="I884" s="140"/>
      <c r="J884" s="140"/>
      <c r="K884" s="140"/>
      <c r="L884" s="143"/>
      <c r="M884" s="143"/>
      <c r="N884" s="140"/>
    </row>
    <row r="885" spans="1:14" s="20" customFormat="1" ht="24.95" customHeight="1">
      <c r="A885" s="134"/>
      <c r="B885" s="140"/>
      <c r="C885" s="141"/>
      <c r="D885" s="142"/>
      <c r="E885" s="140"/>
      <c r="F885" s="140"/>
      <c r="G885" s="140"/>
      <c r="H885" s="140"/>
      <c r="I885" s="140"/>
      <c r="J885" s="140"/>
      <c r="K885" s="140"/>
      <c r="L885" s="143"/>
      <c r="M885" s="143"/>
      <c r="N885" s="140"/>
    </row>
    <row r="886" spans="1:14" s="20" customFormat="1" ht="24.95" customHeight="1">
      <c r="A886" s="134"/>
      <c r="B886" s="140"/>
      <c r="C886" s="141"/>
      <c r="D886" s="142"/>
      <c r="E886" s="140"/>
      <c r="F886" s="140"/>
      <c r="G886" s="140"/>
      <c r="H886" s="140"/>
      <c r="I886" s="140"/>
      <c r="J886" s="140"/>
      <c r="K886" s="140"/>
      <c r="L886" s="143"/>
      <c r="M886" s="143"/>
      <c r="N886" s="140"/>
    </row>
    <row r="887" spans="1:14" s="20" customFormat="1" ht="24.95" customHeight="1">
      <c r="A887" s="134"/>
      <c r="B887" s="140"/>
      <c r="C887" s="141"/>
      <c r="D887" s="142"/>
      <c r="E887" s="140"/>
      <c r="F887" s="140"/>
      <c r="G887" s="140"/>
      <c r="H887" s="140"/>
      <c r="I887" s="140"/>
      <c r="J887" s="140"/>
      <c r="K887" s="140"/>
      <c r="L887" s="143"/>
      <c r="M887" s="143"/>
      <c r="N887" s="140"/>
    </row>
    <row r="888" spans="1:14" s="20" customFormat="1" ht="24.95" customHeight="1">
      <c r="A888" s="134"/>
      <c r="B888" s="140"/>
      <c r="C888" s="141"/>
      <c r="D888" s="142"/>
      <c r="E888" s="140"/>
      <c r="F888" s="140"/>
      <c r="G888" s="140"/>
      <c r="H888" s="140"/>
      <c r="I888" s="140"/>
      <c r="J888" s="140"/>
      <c r="K888" s="140"/>
      <c r="L888" s="143"/>
      <c r="M888" s="143"/>
      <c r="N888" s="140"/>
    </row>
    <row r="889" spans="1:14" s="20" customFormat="1" ht="24.95" customHeight="1">
      <c r="A889" s="134"/>
      <c r="B889" s="140"/>
      <c r="C889" s="141"/>
      <c r="D889" s="142"/>
      <c r="E889" s="140"/>
      <c r="F889" s="140"/>
      <c r="G889" s="140"/>
      <c r="H889" s="140"/>
      <c r="I889" s="140"/>
      <c r="J889" s="140"/>
      <c r="K889" s="140"/>
      <c r="L889" s="143"/>
      <c r="M889" s="143"/>
      <c r="N889" s="140"/>
    </row>
    <row r="890" spans="1:14" s="20" customFormat="1" ht="24.95" customHeight="1">
      <c r="A890" s="134"/>
      <c r="B890" s="140"/>
      <c r="C890" s="141"/>
      <c r="D890" s="142"/>
      <c r="E890" s="140"/>
      <c r="F890" s="140"/>
      <c r="G890" s="140"/>
      <c r="H890" s="140"/>
      <c r="I890" s="140"/>
      <c r="J890" s="140"/>
      <c r="K890" s="140"/>
      <c r="L890" s="143"/>
      <c r="M890" s="143"/>
      <c r="N890" s="140"/>
    </row>
    <row r="891" spans="1:14" s="20" customFormat="1" ht="24.95" customHeight="1">
      <c r="A891" s="134"/>
      <c r="B891" s="140"/>
      <c r="C891" s="141"/>
      <c r="D891" s="142"/>
      <c r="E891" s="140"/>
      <c r="F891" s="140"/>
      <c r="G891" s="140"/>
      <c r="H891" s="140"/>
      <c r="I891" s="140"/>
      <c r="J891" s="140"/>
      <c r="K891" s="140"/>
      <c r="L891" s="143"/>
      <c r="M891" s="143"/>
      <c r="N891" s="140"/>
    </row>
    <row r="892" spans="1:14" s="20" customFormat="1" ht="24.95" customHeight="1">
      <c r="A892" s="134"/>
      <c r="B892" s="140"/>
      <c r="C892" s="141"/>
      <c r="D892" s="142"/>
      <c r="E892" s="140"/>
      <c r="F892" s="140"/>
      <c r="G892" s="140"/>
      <c r="H892" s="140"/>
      <c r="I892" s="140"/>
      <c r="J892" s="140"/>
      <c r="K892" s="140"/>
      <c r="L892" s="143"/>
      <c r="M892" s="143"/>
      <c r="N892" s="140"/>
    </row>
    <row r="893" spans="1:14" s="20" customFormat="1" ht="24.95" customHeight="1">
      <c r="A893" s="134"/>
      <c r="B893" s="140"/>
      <c r="C893" s="141"/>
      <c r="D893" s="142"/>
      <c r="E893" s="140"/>
      <c r="F893" s="140"/>
      <c r="G893" s="140"/>
      <c r="H893" s="140"/>
      <c r="I893" s="140"/>
      <c r="J893" s="140"/>
      <c r="K893" s="140"/>
      <c r="L893" s="143"/>
      <c r="M893" s="143"/>
      <c r="N893" s="140"/>
    </row>
    <row r="894" spans="1:14" s="20" customFormat="1" ht="24.95" customHeight="1">
      <c r="A894" s="134"/>
      <c r="B894" s="140"/>
      <c r="C894" s="141"/>
      <c r="D894" s="142"/>
      <c r="E894" s="140"/>
      <c r="F894" s="140"/>
      <c r="G894" s="140"/>
      <c r="H894" s="140"/>
      <c r="I894" s="140"/>
      <c r="J894" s="140"/>
      <c r="K894" s="140"/>
      <c r="L894" s="143"/>
      <c r="M894" s="143"/>
      <c r="N894" s="140"/>
    </row>
    <row r="895" spans="1:14" s="20" customFormat="1" ht="24.95" customHeight="1">
      <c r="A895" s="134"/>
      <c r="B895" s="140"/>
      <c r="C895" s="141"/>
      <c r="D895" s="142"/>
      <c r="E895" s="140"/>
      <c r="F895" s="140"/>
      <c r="G895" s="140"/>
      <c r="H895" s="140"/>
      <c r="I895" s="140"/>
      <c r="J895" s="140"/>
      <c r="K895" s="140"/>
      <c r="L895" s="143"/>
      <c r="M895" s="143"/>
      <c r="N895" s="140"/>
    </row>
    <row r="896" spans="1:14" s="20" customFormat="1" ht="24.95" customHeight="1">
      <c r="A896" s="134"/>
      <c r="B896" s="140"/>
      <c r="C896" s="141"/>
      <c r="D896" s="142"/>
      <c r="E896" s="140"/>
      <c r="F896" s="140"/>
      <c r="G896" s="140"/>
      <c r="H896" s="140"/>
      <c r="I896" s="140"/>
      <c r="J896" s="140"/>
      <c r="K896" s="140"/>
      <c r="L896" s="143"/>
      <c r="M896" s="143"/>
      <c r="N896" s="140"/>
    </row>
    <row r="897" spans="1:14" s="20" customFormat="1" ht="24.95" customHeight="1">
      <c r="A897" s="134"/>
      <c r="B897" s="140"/>
      <c r="C897" s="141"/>
      <c r="D897" s="142"/>
      <c r="E897" s="140"/>
      <c r="F897" s="140"/>
      <c r="G897" s="140"/>
      <c r="H897" s="140"/>
      <c r="I897" s="140"/>
      <c r="J897" s="140"/>
      <c r="K897" s="140"/>
      <c r="L897" s="143"/>
      <c r="M897" s="143"/>
      <c r="N897" s="140"/>
    </row>
    <row r="898" spans="1:14" s="20" customFormat="1" ht="24.95" customHeight="1">
      <c r="A898" s="134"/>
      <c r="B898" s="140"/>
      <c r="C898" s="141"/>
      <c r="D898" s="142"/>
      <c r="E898" s="140"/>
      <c r="F898" s="140"/>
      <c r="G898" s="140"/>
      <c r="H898" s="140"/>
      <c r="I898" s="140"/>
      <c r="J898" s="140"/>
      <c r="K898" s="140"/>
      <c r="L898" s="143"/>
      <c r="M898" s="143"/>
      <c r="N898" s="140"/>
    </row>
    <row r="899" spans="1:14" s="20" customFormat="1" ht="24.95" customHeight="1">
      <c r="A899" s="134"/>
      <c r="B899" s="140"/>
      <c r="C899" s="141"/>
      <c r="D899" s="142"/>
      <c r="E899" s="140"/>
      <c r="F899" s="140"/>
      <c r="G899" s="140"/>
      <c r="H899" s="140"/>
      <c r="I899" s="140"/>
      <c r="J899" s="140"/>
      <c r="K899" s="140"/>
      <c r="L899" s="143"/>
      <c r="M899" s="143"/>
      <c r="N899" s="140"/>
    </row>
    <row r="900" spans="1:14" s="20" customFormat="1" ht="24.95" customHeight="1">
      <c r="A900" s="134"/>
      <c r="B900" s="140"/>
      <c r="C900" s="141"/>
      <c r="D900" s="142"/>
      <c r="E900" s="140"/>
      <c r="F900" s="140"/>
      <c r="G900" s="140"/>
      <c r="H900" s="140"/>
      <c r="I900" s="140"/>
      <c r="J900" s="140"/>
      <c r="K900" s="140"/>
      <c r="L900" s="143"/>
      <c r="M900" s="143"/>
      <c r="N900" s="140"/>
    </row>
    <row r="901" spans="1:14" s="20" customFormat="1" ht="24.95" customHeight="1">
      <c r="A901" s="134"/>
      <c r="B901" s="140"/>
      <c r="C901" s="141"/>
      <c r="D901" s="142"/>
      <c r="E901" s="140"/>
      <c r="F901" s="140"/>
      <c r="G901" s="140"/>
      <c r="H901" s="140"/>
      <c r="I901" s="140"/>
      <c r="J901" s="140"/>
      <c r="K901" s="140"/>
      <c r="L901" s="143"/>
      <c r="M901" s="143"/>
      <c r="N901" s="140"/>
    </row>
    <row r="902" spans="1:14" s="20" customFormat="1" ht="24.95" customHeight="1">
      <c r="A902" s="134"/>
      <c r="B902" s="140"/>
      <c r="C902" s="141"/>
      <c r="D902" s="142"/>
      <c r="E902" s="140"/>
      <c r="F902" s="140"/>
      <c r="G902" s="140"/>
      <c r="H902" s="140"/>
      <c r="I902" s="140"/>
      <c r="J902" s="140"/>
      <c r="K902" s="140"/>
      <c r="L902" s="143"/>
      <c r="M902" s="143"/>
      <c r="N902" s="140"/>
    </row>
    <row r="903" spans="1:14" s="20" customFormat="1" ht="24.95" customHeight="1">
      <c r="A903" s="134"/>
      <c r="B903" s="140"/>
      <c r="C903" s="141"/>
      <c r="D903" s="142"/>
      <c r="E903" s="140"/>
      <c r="F903" s="140"/>
      <c r="G903" s="140"/>
      <c r="H903" s="140"/>
      <c r="I903" s="140"/>
      <c r="J903" s="140"/>
      <c r="K903" s="140"/>
      <c r="L903" s="143"/>
      <c r="M903" s="143"/>
      <c r="N903" s="140"/>
    </row>
    <row r="904" spans="1:14" s="20" customFormat="1" ht="24.95" customHeight="1">
      <c r="A904" s="134"/>
      <c r="B904" s="140"/>
      <c r="C904" s="141"/>
      <c r="D904" s="142"/>
      <c r="E904" s="140"/>
      <c r="F904" s="140"/>
      <c r="G904" s="140"/>
      <c r="H904" s="140"/>
      <c r="I904" s="140"/>
      <c r="J904" s="140"/>
      <c r="K904" s="140"/>
      <c r="L904" s="143"/>
      <c r="M904" s="143"/>
      <c r="N904" s="140"/>
    </row>
    <row r="905" spans="1:14" s="20" customFormat="1" ht="24.95" customHeight="1">
      <c r="A905" s="134"/>
      <c r="B905" s="140"/>
      <c r="C905" s="141"/>
      <c r="D905" s="142"/>
      <c r="E905" s="140"/>
      <c r="F905" s="140"/>
      <c r="G905" s="140"/>
      <c r="H905" s="140"/>
      <c r="I905" s="140"/>
      <c r="J905" s="140"/>
      <c r="K905" s="140"/>
      <c r="L905" s="143"/>
      <c r="M905" s="143"/>
      <c r="N905" s="140"/>
    </row>
    <row r="906" spans="1:14" s="20" customFormat="1" ht="24.95" customHeight="1">
      <c r="A906" s="134"/>
      <c r="B906" s="140"/>
      <c r="C906" s="141"/>
      <c r="D906" s="142"/>
      <c r="E906" s="140"/>
      <c r="F906" s="140"/>
      <c r="G906" s="140"/>
      <c r="H906" s="140"/>
      <c r="I906" s="140"/>
      <c r="J906" s="140"/>
      <c r="K906" s="140"/>
      <c r="L906" s="143"/>
      <c r="M906" s="143"/>
      <c r="N906" s="140"/>
    </row>
    <row r="907" spans="1:14" s="20" customFormat="1" ht="24.95" customHeight="1">
      <c r="A907" s="134"/>
      <c r="B907" s="140"/>
      <c r="C907" s="141"/>
      <c r="D907" s="142"/>
      <c r="E907" s="140"/>
      <c r="F907" s="140"/>
      <c r="G907" s="140"/>
      <c r="H907" s="140"/>
      <c r="I907" s="140"/>
      <c r="J907" s="140"/>
      <c r="K907" s="140"/>
      <c r="L907" s="143"/>
      <c r="M907" s="143"/>
      <c r="N907" s="140"/>
    </row>
    <row r="908" spans="1:14" s="20" customFormat="1" ht="24.95" customHeight="1">
      <c r="A908" s="134"/>
      <c r="B908" s="140"/>
      <c r="C908" s="141"/>
      <c r="D908" s="142"/>
      <c r="E908" s="140"/>
      <c r="F908" s="140"/>
      <c r="G908" s="140"/>
      <c r="H908" s="140"/>
      <c r="I908" s="140"/>
      <c r="J908" s="140"/>
      <c r="K908" s="140"/>
      <c r="L908" s="143"/>
      <c r="M908" s="143"/>
      <c r="N908" s="140"/>
    </row>
    <row r="909" spans="1:14" s="20" customFormat="1" ht="24.95" customHeight="1">
      <c r="A909" s="134"/>
      <c r="B909" s="140"/>
      <c r="C909" s="141"/>
      <c r="D909" s="142"/>
      <c r="E909" s="140"/>
      <c r="F909" s="140"/>
      <c r="G909" s="140"/>
      <c r="H909" s="140"/>
      <c r="I909" s="140"/>
      <c r="J909" s="140"/>
      <c r="K909" s="140"/>
      <c r="L909" s="143"/>
      <c r="M909" s="143"/>
      <c r="N909" s="140"/>
    </row>
    <row r="910" spans="1:14" s="20" customFormat="1" ht="24.95" customHeight="1">
      <c r="A910" s="134"/>
      <c r="B910" s="140"/>
      <c r="C910" s="141"/>
      <c r="D910" s="142"/>
      <c r="E910" s="140"/>
      <c r="F910" s="140"/>
      <c r="G910" s="140"/>
      <c r="H910" s="140"/>
      <c r="I910" s="140"/>
      <c r="J910" s="140"/>
      <c r="K910" s="140"/>
      <c r="L910" s="143"/>
      <c r="M910" s="143"/>
      <c r="N910" s="140"/>
    </row>
    <row r="911" spans="1:14" s="20" customFormat="1" ht="24.95" customHeight="1">
      <c r="A911" s="134"/>
      <c r="B911" s="140"/>
      <c r="C911" s="141"/>
      <c r="D911" s="142"/>
      <c r="E911" s="140"/>
      <c r="F911" s="140"/>
      <c r="G911" s="140"/>
      <c r="H911" s="140"/>
      <c r="I911" s="140"/>
      <c r="J911" s="140"/>
      <c r="K911" s="140"/>
      <c r="L911" s="143"/>
      <c r="M911" s="143"/>
      <c r="N911" s="140"/>
    </row>
    <row r="912" spans="1:14" s="20" customFormat="1" ht="24.95" customHeight="1">
      <c r="A912" s="134"/>
      <c r="B912" s="140"/>
      <c r="C912" s="141"/>
      <c r="D912" s="142"/>
      <c r="E912" s="140"/>
      <c r="F912" s="140"/>
      <c r="G912" s="140"/>
      <c r="H912" s="140"/>
      <c r="I912" s="140"/>
      <c r="J912" s="140"/>
      <c r="K912" s="140"/>
      <c r="L912" s="143"/>
      <c r="M912" s="143"/>
      <c r="N912" s="140"/>
    </row>
    <row r="913" spans="1:14" s="20" customFormat="1" ht="24.95" customHeight="1">
      <c r="A913" s="134"/>
      <c r="B913" s="140"/>
      <c r="C913" s="141"/>
      <c r="D913" s="142"/>
      <c r="E913" s="140"/>
      <c r="F913" s="140"/>
      <c r="G913" s="140"/>
      <c r="H913" s="140"/>
      <c r="I913" s="140"/>
      <c r="J913" s="140"/>
      <c r="K913" s="140"/>
      <c r="L913" s="143"/>
      <c r="M913" s="143"/>
      <c r="N913" s="140"/>
    </row>
    <row r="914" spans="1:14" s="20" customFormat="1" ht="24.95" customHeight="1">
      <c r="A914" s="134"/>
      <c r="B914" s="140"/>
      <c r="C914" s="141"/>
      <c r="D914" s="142"/>
      <c r="E914" s="140"/>
      <c r="F914" s="140"/>
      <c r="G914" s="140"/>
      <c r="H914" s="140"/>
      <c r="I914" s="140"/>
      <c r="J914" s="140"/>
      <c r="K914" s="140"/>
      <c r="L914" s="143"/>
      <c r="M914" s="143"/>
      <c r="N914" s="140"/>
    </row>
    <row r="915" spans="1:14" s="20" customFormat="1" ht="24.95" customHeight="1">
      <c r="A915" s="134"/>
      <c r="B915" s="140"/>
      <c r="C915" s="141"/>
      <c r="D915" s="142"/>
      <c r="E915" s="140"/>
      <c r="F915" s="140"/>
      <c r="G915" s="140"/>
      <c r="H915" s="140"/>
      <c r="I915" s="140"/>
      <c r="J915" s="140"/>
      <c r="K915" s="140"/>
      <c r="L915" s="143"/>
      <c r="M915" s="143"/>
      <c r="N915" s="140"/>
    </row>
    <row r="916" spans="1:14" s="20" customFormat="1" ht="24.95" customHeight="1">
      <c r="A916" s="134"/>
      <c r="B916" s="140"/>
      <c r="C916" s="141"/>
      <c r="D916" s="142"/>
      <c r="E916" s="140"/>
      <c r="F916" s="140"/>
      <c r="G916" s="140"/>
      <c r="H916" s="140"/>
      <c r="I916" s="140"/>
      <c r="J916" s="140"/>
      <c r="K916" s="140"/>
      <c r="L916" s="143"/>
      <c r="M916" s="143"/>
      <c r="N916" s="140"/>
    </row>
    <row r="917" spans="1:14" s="20" customFormat="1" ht="24.95" customHeight="1">
      <c r="A917" s="134"/>
      <c r="B917" s="140"/>
      <c r="C917" s="141"/>
      <c r="D917" s="142"/>
      <c r="E917" s="140"/>
      <c r="F917" s="140"/>
      <c r="G917" s="140"/>
      <c r="H917" s="140"/>
      <c r="I917" s="140"/>
      <c r="J917" s="140"/>
      <c r="K917" s="140"/>
      <c r="L917" s="143"/>
      <c r="M917" s="143"/>
      <c r="N917" s="140"/>
    </row>
    <row r="918" spans="1:14" s="20" customFormat="1" ht="24.95" customHeight="1">
      <c r="A918" s="134"/>
      <c r="B918" s="140"/>
      <c r="C918" s="141"/>
      <c r="D918" s="142"/>
      <c r="E918" s="140"/>
      <c r="F918" s="140"/>
      <c r="G918" s="140"/>
      <c r="H918" s="140"/>
      <c r="I918" s="140"/>
      <c r="J918" s="140"/>
      <c r="K918" s="140"/>
      <c r="L918" s="143"/>
      <c r="M918" s="143"/>
      <c r="N918" s="140"/>
    </row>
    <row r="919" spans="1:14" s="20" customFormat="1" ht="24.95" customHeight="1">
      <c r="A919" s="134"/>
      <c r="B919" s="140"/>
      <c r="C919" s="141"/>
      <c r="D919" s="142"/>
      <c r="E919" s="140"/>
      <c r="F919" s="140"/>
      <c r="G919" s="140"/>
      <c r="H919" s="140"/>
      <c r="I919" s="140"/>
      <c r="J919" s="140"/>
      <c r="K919" s="140"/>
      <c r="L919" s="143"/>
      <c r="M919" s="143"/>
      <c r="N919" s="140"/>
    </row>
    <row r="920" spans="1:14" s="20" customFormat="1" ht="24.95" customHeight="1">
      <c r="A920" s="134"/>
      <c r="B920" s="140"/>
      <c r="C920" s="141"/>
      <c r="D920" s="142"/>
      <c r="E920" s="140"/>
      <c r="F920" s="140"/>
      <c r="G920" s="140"/>
      <c r="H920" s="140"/>
      <c r="I920" s="140"/>
      <c r="J920" s="140"/>
      <c r="K920" s="140"/>
      <c r="L920" s="143"/>
      <c r="M920" s="143"/>
      <c r="N920" s="140"/>
    </row>
    <row r="921" spans="1:14" s="20" customFormat="1" ht="24.95" customHeight="1">
      <c r="A921" s="134"/>
      <c r="B921" s="140"/>
      <c r="C921" s="141"/>
      <c r="D921" s="142"/>
      <c r="E921" s="140"/>
      <c r="F921" s="140"/>
      <c r="G921" s="140"/>
      <c r="H921" s="140"/>
      <c r="I921" s="140"/>
      <c r="J921" s="140"/>
      <c r="K921" s="140"/>
      <c r="L921" s="143"/>
      <c r="M921" s="143"/>
      <c r="N921" s="140"/>
    </row>
    <row r="922" spans="1:14" s="20" customFormat="1" ht="24.95" customHeight="1">
      <c r="A922" s="134"/>
      <c r="B922" s="140"/>
      <c r="C922" s="141"/>
      <c r="D922" s="142"/>
      <c r="E922" s="140"/>
      <c r="F922" s="140"/>
      <c r="G922" s="140"/>
      <c r="H922" s="140"/>
      <c r="I922" s="140"/>
      <c r="J922" s="140"/>
      <c r="K922" s="140"/>
      <c r="L922" s="143"/>
      <c r="M922" s="143"/>
      <c r="N922" s="140"/>
    </row>
    <row r="923" spans="1:14" s="20" customFormat="1" ht="24.95" customHeight="1">
      <c r="A923" s="134"/>
      <c r="B923" s="140"/>
      <c r="C923" s="141"/>
      <c r="D923" s="142"/>
      <c r="E923" s="140"/>
      <c r="F923" s="140"/>
      <c r="G923" s="140"/>
      <c r="H923" s="140"/>
      <c r="I923" s="140"/>
      <c r="J923" s="140"/>
      <c r="K923" s="140"/>
      <c r="L923" s="143"/>
      <c r="M923" s="143"/>
      <c r="N923" s="140"/>
    </row>
    <row r="924" spans="1:14" s="20" customFormat="1" ht="24.95" customHeight="1">
      <c r="A924" s="134"/>
      <c r="B924" s="140"/>
      <c r="C924" s="141"/>
      <c r="D924" s="142"/>
      <c r="E924" s="140"/>
      <c r="F924" s="140"/>
      <c r="G924" s="140"/>
      <c r="H924" s="140"/>
      <c r="I924" s="140"/>
      <c r="J924" s="140"/>
      <c r="K924" s="140"/>
      <c r="L924" s="143"/>
      <c r="M924" s="143"/>
      <c r="N924" s="140"/>
    </row>
    <row r="925" spans="1:14" s="20" customFormat="1" ht="24.95" customHeight="1">
      <c r="A925" s="134"/>
      <c r="B925" s="140"/>
      <c r="C925" s="141"/>
      <c r="D925" s="142"/>
      <c r="E925" s="140"/>
      <c r="F925" s="140"/>
      <c r="G925" s="140"/>
      <c r="H925" s="140"/>
      <c r="I925" s="140"/>
      <c r="J925" s="140"/>
      <c r="K925" s="140"/>
      <c r="L925" s="143"/>
      <c r="M925" s="143"/>
      <c r="N925" s="140"/>
    </row>
    <row r="926" spans="1:14" s="20" customFormat="1" ht="24.95" customHeight="1">
      <c r="A926" s="134"/>
      <c r="B926" s="140"/>
      <c r="C926" s="141"/>
      <c r="D926" s="142"/>
      <c r="E926" s="140"/>
      <c r="F926" s="140"/>
      <c r="G926" s="140"/>
      <c r="H926" s="140"/>
      <c r="I926" s="140"/>
      <c r="J926" s="140"/>
      <c r="K926" s="140"/>
      <c r="L926" s="143"/>
      <c r="M926" s="143"/>
      <c r="N926" s="140"/>
    </row>
    <row r="927" spans="1:14" s="20" customFormat="1" ht="24.95" customHeight="1">
      <c r="A927" s="134"/>
      <c r="B927" s="140"/>
      <c r="C927" s="141"/>
      <c r="D927" s="142"/>
      <c r="E927" s="140"/>
      <c r="F927" s="140"/>
      <c r="G927" s="140"/>
      <c r="H927" s="140"/>
      <c r="I927" s="140"/>
      <c r="J927" s="140"/>
      <c r="K927" s="140"/>
      <c r="L927" s="143"/>
      <c r="M927" s="143"/>
      <c r="N927" s="140"/>
    </row>
    <row r="928" spans="1:14" s="20" customFormat="1" ht="24.95" customHeight="1">
      <c r="A928" s="134"/>
      <c r="B928" s="140"/>
      <c r="C928" s="141"/>
      <c r="D928" s="142"/>
      <c r="E928" s="140"/>
      <c r="F928" s="140"/>
      <c r="G928" s="140"/>
      <c r="H928" s="140"/>
      <c r="I928" s="140"/>
      <c r="J928" s="140"/>
      <c r="K928" s="140"/>
      <c r="L928" s="143"/>
      <c r="M928" s="143"/>
      <c r="N928" s="140"/>
    </row>
    <row r="929" spans="1:14" s="20" customFormat="1" ht="24.95" customHeight="1">
      <c r="A929" s="134"/>
      <c r="B929" s="140"/>
      <c r="C929" s="141"/>
      <c r="D929" s="142"/>
      <c r="E929" s="140"/>
      <c r="F929" s="140"/>
      <c r="G929" s="140"/>
      <c r="H929" s="140"/>
      <c r="I929" s="140"/>
      <c r="J929" s="140"/>
      <c r="K929" s="140"/>
      <c r="L929" s="143"/>
      <c r="M929" s="143"/>
      <c r="N929" s="140"/>
    </row>
    <row r="930" spans="1:14" s="20" customFormat="1" ht="24.95" customHeight="1">
      <c r="A930" s="134"/>
      <c r="B930" s="140"/>
      <c r="C930" s="141"/>
      <c r="D930" s="142"/>
      <c r="E930" s="140"/>
      <c r="F930" s="140"/>
      <c r="G930" s="140"/>
      <c r="H930" s="140"/>
      <c r="I930" s="140"/>
      <c r="J930" s="140"/>
      <c r="K930" s="140"/>
      <c r="L930" s="143"/>
      <c r="M930" s="143"/>
      <c r="N930" s="140"/>
    </row>
    <row r="931" spans="1:14" s="20" customFormat="1" ht="24.95" customHeight="1">
      <c r="A931" s="134"/>
      <c r="B931" s="140"/>
      <c r="C931" s="141"/>
      <c r="D931" s="142"/>
      <c r="E931" s="140"/>
      <c r="F931" s="140"/>
      <c r="G931" s="140"/>
      <c r="H931" s="140"/>
      <c r="I931" s="140"/>
      <c r="J931" s="140"/>
      <c r="K931" s="140"/>
      <c r="L931" s="143"/>
      <c r="M931" s="143"/>
      <c r="N931" s="140"/>
    </row>
    <row r="932" spans="1:14" s="20" customFormat="1" ht="24.95" customHeight="1">
      <c r="A932" s="134"/>
      <c r="B932" s="140"/>
      <c r="C932" s="141"/>
      <c r="D932" s="142"/>
      <c r="E932" s="140"/>
      <c r="F932" s="140"/>
      <c r="G932" s="140"/>
      <c r="H932" s="140"/>
      <c r="I932" s="140"/>
      <c r="J932" s="140"/>
      <c r="K932" s="140"/>
      <c r="L932" s="143"/>
      <c r="M932" s="143"/>
      <c r="N932" s="140"/>
    </row>
    <row r="933" spans="1:14" s="20" customFormat="1" ht="24.95" customHeight="1">
      <c r="A933" s="134"/>
      <c r="B933" s="140"/>
      <c r="C933" s="141"/>
      <c r="D933" s="142"/>
      <c r="E933" s="140"/>
      <c r="F933" s="140"/>
      <c r="G933" s="140"/>
      <c r="H933" s="140"/>
      <c r="I933" s="140"/>
      <c r="J933" s="140"/>
      <c r="K933" s="140"/>
      <c r="L933" s="143"/>
      <c r="M933" s="143"/>
      <c r="N933" s="140"/>
    </row>
    <row r="934" spans="1:14" s="20" customFormat="1" ht="24.95" customHeight="1">
      <c r="A934" s="134"/>
      <c r="B934" s="140"/>
      <c r="C934" s="141"/>
      <c r="D934" s="142"/>
      <c r="E934" s="140"/>
      <c r="F934" s="140"/>
      <c r="G934" s="140"/>
      <c r="H934" s="140"/>
      <c r="I934" s="140"/>
      <c r="J934" s="140"/>
      <c r="K934" s="140"/>
      <c r="L934" s="143"/>
      <c r="M934" s="143"/>
      <c r="N934" s="140"/>
    </row>
    <row r="935" spans="1:14" s="20" customFormat="1" ht="24.95" customHeight="1">
      <c r="A935" s="134"/>
      <c r="B935" s="140"/>
      <c r="C935" s="141"/>
      <c r="D935" s="142"/>
      <c r="E935" s="140"/>
      <c r="F935" s="140"/>
      <c r="G935" s="140"/>
      <c r="H935" s="140"/>
      <c r="I935" s="140"/>
      <c r="J935" s="140"/>
      <c r="K935" s="140"/>
      <c r="L935" s="143"/>
      <c r="M935" s="143"/>
      <c r="N935" s="140"/>
    </row>
    <row r="936" spans="1:14" s="20" customFormat="1" ht="24.95" customHeight="1">
      <c r="A936" s="134"/>
      <c r="B936" s="140"/>
      <c r="C936" s="141"/>
      <c r="D936" s="142"/>
      <c r="E936" s="140"/>
      <c r="F936" s="140"/>
      <c r="G936" s="140"/>
      <c r="H936" s="140"/>
      <c r="I936" s="140"/>
      <c r="J936" s="140"/>
      <c r="K936" s="140"/>
      <c r="L936" s="143"/>
      <c r="M936" s="143"/>
      <c r="N936" s="140"/>
    </row>
    <row r="937" spans="1:14" s="20" customFormat="1" ht="24.95" customHeight="1">
      <c r="A937" s="134"/>
      <c r="B937" s="140"/>
      <c r="C937" s="141"/>
      <c r="D937" s="142"/>
      <c r="E937" s="140"/>
      <c r="F937" s="140"/>
      <c r="G937" s="140"/>
      <c r="H937" s="140"/>
      <c r="I937" s="140"/>
      <c r="J937" s="140"/>
      <c r="K937" s="140"/>
      <c r="L937" s="143"/>
      <c r="M937" s="143"/>
      <c r="N937" s="140"/>
    </row>
    <row r="938" spans="1:14" s="20" customFormat="1" ht="24.95" customHeight="1">
      <c r="A938" s="134"/>
      <c r="B938" s="140"/>
      <c r="C938" s="141"/>
      <c r="D938" s="142"/>
      <c r="E938" s="140"/>
      <c r="F938" s="140"/>
      <c r="G938" s="140"/>
      <c r="H938" s="140"/>
      <c r="I938" s="140"/>
      <c r="J938" s="140"/>
      <c r="K938" s="140"/>
      <c r="L938" s="143"/>
      <c r="M938" s="143"/>
      <c r="N938" s="140"/>
    </row>
    <row r="939" spans="1:14" s="20" customFormat="1" ht="24.95" customHeight="1">
      <c r="A939" s="134"/>
      <c r="B939" s="140"/>
      <c r="C939" s="141"/>
      <c r="D939" s="142"/>
      <c r="E939" s="140"/>
      <c r="F939" s="140"/>
      <c r="G939" s="140"/>
      <c r="H939" s="140"/>
      <c r="I939" s="140"/>
      <c r="J939" s="140"/>
      <c r="K939" s="140"/>
      <c r="L939" s="143"/>
      <c r="M939" s="143"/>
      <c r="N939" s="140"/>
    </row>
    <row r="940" spans="1:14" s="20" customFormat="1" ht="24.95" customHeight="1">
      <c r="A940" s="134"/>
      <c r="B940" s="140"/>
      <c r="C940" s="141"/>
      <c r="D940" s="142"/>
      <c r="E940" s="140"/>
      <c r="F940" s="140"/>
      <c r="G940" s="140"/>
      <c r="H940" s="140"/>
      <c r="I940" s="140"/>
      <c r="J940" s="140"/>
      <c r="K940" s="140"/>
      <c r="L940" s="143"/>
      <c r="M940" s="143"/>
      <c r="N940" s="140"/>
    </row>
    <row r="941" spans="1:14" s="20" customFormat="1" ht="24.95" customHeight="1">
      <c r="A941" s="134"/>
      <c r="B941" s="140"/>
      <c r="C941" s="141"/>
      <c r="D941" s="142"/>
      <c r="E941" s="140"/>
      <c r="F941" s="140"/>
      <c r="G941" s="140"/>
      <c r="H941" s="140"/>
      <c r="I941" s="140"/>
      <c r="J941" s="140"/>
      <c r="K941" s="140"/>
      <c r="L941" s="143"/>
      <c r="M941" s="143"/>
      <c r="N941" s="140"/>
    </row>
    <row r="942" spans="1:14" s="20" customFormat="1" ht="24.95" customHeight="1">
      <c r="A942" s="134"/>
      <c r="B942" s="140"/>
      <c r="C942" s="141"/>
      <c r="D942" s="142"/>
      <c r="E942" s="140"/>
      <c r="F942" s="140"/>
      <c r="G942" s="140"/>
      <c r="H942" s="140"/>
      <c r="I942" s="140"/>
      <c r="J942" s="140"/>
      <c r="K942" s="140"/>
      <c r="L942" s="143"/>
      <c r="M942" s="143"/>
      <c r="N942" s="140"/>
    </row>
    <row r="943" spans="1:14" s="20" customFormat="1" ht="24.95" customHeight="1">
      <c r="A943" s="134"/>
      <c r="B943" s="140"/>
      <c r="C943" s="141"/>
      <c r="D943" s="142"/>
      <c r="E943" s="140"/>
      <c r="F943" s="140"/>
      <c r="G943" s="140"/>
      <c r="H943" s="140"/>
      <c r="I943" s="140"/>
      <c r="J943" s="140"/>
      <c r="K943" s="140"/>
      <c r="L943" s="143"/>
      <c r="M943" s="143"/>
      <c r="N943" s="140"/>
    </row>
    <row r="944" spans="1:14" s="20" customFormat="1" ht="24.95" customHeight="1">
      <c r="A944" s="134"/>
      <c r="B944" s="140"/>
      <c r="C944" s="141"/>
      <c r="D944" s="142"/>
      <c r="E944" s="140"/>
      <c r="F944" s="140"/>
      <c r="G944" s="140"/>
      <c r="H944" s="140"/>
      <c r="I944" s="140"/>
      <c r="J944" s="140"/>
      <c r="K944" s="140"/>
      <c r="L944" s="143"/>
      <c r="M944" s="143"/>
      <c r="N944" s="140"/>
    </row>
    <row r="945" spans="1:14" s="20" customFormat="1" ht="24.95" customHeight="1">
      <c r="A945" s="134"/>
      <c r="B945" s="140"/>
      <c r="C945" s="141"/>
      <c r="D945" s="142"/>
      <c r="E945" s="140"/>
      <c r="F945" s="140"/>
      <c r="G945" s="140"/>
      <c r="H945" s="140"/>
      <c r="I945" s="140"/>
      <c r="J945" s="140"/>
      <c r="K945" s="140"/>
      <c r="L945" s="143"/>
      <c r="M945" s="143"/>
      <c r="N945" s="140"/>
    </row>
    <row r="946" spans="1:14" s="20" customFormat="1" ht="24.95" customHeight="1">
      <c r="A946" s="134"/>
      <c r="B946" s="140"/>
      <c r="C946" s="141"/>
      <c r="D946" s="142"/>
      <c r="E946" s="140"/>
      <c r="F946" s="140"/>
      <c r="G946" s="140"/>
      <c r="H946" s="140"/>
      <c r="I946" s="140"/>
      <c r="J946" s="140"/>
      <c r="K946" s="140"/>
      <c r="L946" s="143"/>
      <c r="M946" s="143"/>
      <c r="N946" s="140"/>
    </row>
    <row r="947" spans="1:14" s="20" customFormat="1" ht="24.95" customHeight="1">
      <c r="A947" s="134"/>
      <c r="B947" s="140"/>
      <c r="C947" s="141"/>
      <c r="D947" s="142"/>
      <c r="E947" s="140"/>
      <c r="F947" s="140"/>
      <c r="G947" s="140"/>
      <c r="H947" s="140"/>
      <c r="I947" s="140"/>
      <c r="J947" s="140"/>
      <c r="K947" s="140"/>
      <c r="L947" s="143"/>
      <c r="M947" s="143"/>
      <c r="N947" s="140"/>
    </row>
    <row r="948" spans="1:14" s="20" customFormat="1" ht="24.95" customHeight="1">
      <c r="A948" s="134"/>
      <c r="B948" s="140"/>
      <c r="C948" s="141"/>
      <c r="D948" s="142"/>
      <c r="E948" s="140"/>
      <c r="F948" s="140"/>
      <c r="G948" s="140"/>
      <c r="H948" s="140"/>
      <c r="I948" s="140"/>
      <c r="J948" s="140"/>
      <c r="K948" s="140"/>
      <c r="L948" s="143"/>
      <c r="M948" s="143"/>
      <c r="N948" s="140"/>
    </row>
    <row r="949" spans="1:14" s="20" customFormat="1" ht="24.95" customHeight="1">
      <c r="A949" s="134"/>
      <c r="B949" s="140"/>
      <c r="C949" s="141"/>
      <c r="D949" s="142"/>
      <c r="E949" s="140"/>
      <c r="F949" s="140"/>
      <c r="G949" s="140"/>
      <c r="H949" s="140"/>
      <c r="I949" s="140"/>
      <c r="J949" s="140"/>
      <c r="K949" s="140"/>
      <c r="L949" s="143"/>
      <c r="M949" s="143"/>
      <c r="N949" s="140"/>
    </row>
    <row r="950" spans="1:14" s="20" customFormat="1" ht="24.95" customHeight="1">
      <c r="A950" s="134"/>
      <c r="B950" s="140"/>
      <c r="C950" s="141"/>
      <c r="D950" s="142"/>
      <c r="E950" s="140"/>
      <c r="F950" s="140"/>
      <c r="G950" s="140"/>
      <c r="H950" s="140"/>
      <c r="I950" s="140"/>
      <c r="J950" s="140"/>
      <c r="K950" s="140"/>
      <c r="L950" s="143"/>
      <c r="M950" s="143"/>
      <c r="N950" s="140"/>
    </row>
    <row r="951" spans="1:14" s="20" customFormat="1" ht="24.95" customHeight="1">
      <c r="A951" s="134"/>
      <c r="B951" s="140"/>
      <c r="C951" s="141"/>
      <c r="D951" s="142"/>
      <c r="E951" s="140"/>
      <c r="F951" s="140"/>
      <c r="G951" s="140"/>
      <c r="H951" s="140"/>
      <c r="I951" s="140"/>
      <c r="J951" s="140"/>
      <c r="K951" s="140"/>
      <c r="L951" s="143"/>
      <c r="M951" s="143"/>
      <c r="N951" s="140"/>
    </row>
    <row r="952" spans="1:14" s="20" customFormat="1" ht="24.95" customHeight="1">
      <c r="A952" s="134"/>
      <c r="B952" s="140"/>
      <c r="C952" s="141"/>
      <c r="D952" s="142"/>
      <c r="E952" s="140"/>
      <c r="F952" s="140"/>
      <c r="G952" s="140"/>
      <c r="H952" s="140"/>
      <c r="I952" s="140"/>
      <c r="J952" s="140"/>
      <c r="K952" s="140"/>
      <c r="L952" s="143"/>
      <c r="M952" s="143"/>
      <c r="N952" s="140"/>
    </row>
    <row r="953" spans="1:14" s="20" customFormat="1" ht="24.95" customHeight="1">
      <c r="A953" s="40"/>
      <c r="B953" s="21"/>
      <c r="C953" s="58"/>
      <c r="D953" s="59"/>
      <c r="E953" s="22"/>
      <c r="F953" s="39"/>
      <c r="G953" s="22"/>
      <c r="H953" s="39"/>
      <c r="I953" s="23"/>
      <c r="J953" s="23"/>
      <c r="K953" s="24"/>
      <c r="L953" s="26"/>
      <c r="M953" s="27"/>
      <c r="N953" s="50"/>
    </row>
  </sheetData>
  <autoFilter ref="B100:N222"/>
  <mergeCells count="1">
    <mergeCell ref="L98:M98"/>
  </mergeCells>
  <phoneticPr fontId="18" type="noConversion"/>
  <dataValidations disablePrompts="1" count="1">
    <dataValidation type="list" allowBlank="1" showInputMessage="1" showErrorMessage="1" sqref="G101:G952">
      <formula1>$E$1:$E$87</formula1>
    </dataValidation>
  </dataValidations>
  <printOptions horizontalCentered="1"/>
  <pageMargins left="0.19685039370078741" right="0.23622047244094491" top="0.27559055118110237" bottom="0.31496062992125984" header="0.19685039370078741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84"/>
  <sheetViews>
    <sheetView showGridLines="0" topLeftCell="A98" zoomScale="99" workbookViewId="0">
      <selection activeCell="B113" sqref="B113"/>
    </sheetView>
  </sheetViews>
  <sheetFormatPr defaultRowHeight="13.5" outlineLevelRow="1"/>
  <cols>
    <col min="1" max="1" width="6.28515625" style="144" customWidth="1"/>
    <col min="2" max="2" width="25.5703125" style="144" customWidth="1"/>
    <col min="3" max="3" width="8.7109375" style="145" customWidth="1"/>
    <col min="4" max="4" width="6" style="144" customWidth="1"/>
    <col min="5" max="5" width="20.7109375" style="146" customWidth="1"/>
    <col min="6" max="6" width="2.7109375" style="147" hidden="1" customWidth="1"/>
    <col min="7" max="7" width="18.7109375" style="146" hidden="1" customWidth="1"/>
    <col min="8" max="8" width="2.7109375" style="147" hidden="1" customWidth="1"/>
    <col min="9" max="9" width="10.85546875" style="148" hidden="1" customWidth="1"/>
    <col min="10" max="10" width="17.7109375" style="148" customWidth="1"/>
    <col min="11" max="11" width="25.7109375" style="149" customWidth="1"/>
    <col min="12" max="12" width="6.7109375" style="150" hidden="1" customWidth="1"/>
    <col min="13" max="13" width="6.7109375" style="150" customWidth="1"/>
    <col min="14" max="14" width="8.7109375" style="151" customWidth="1"/>
    <col min="15" max="16384" width="9.140625" style="152"/>
  </cols>
  <sheetData>
    <row r="1" spans="1:14" s="7" customFormat="1" ht="26.1" hidden="1" customHeight="1" outlineLevel="1">
      <c r="A1" s="1"/>
      <c r="B1" s="2"/>
      <c r="C1" s="51"/>
      <c r="D1" s="52">
        <v>1</v>
      </c>
      <c r="E1" s="3" t="s">
        <v>1</v>
      </c>
      <c r="F1" s="34"/>
      <c r="G1" s="4" t="s">
        <v>0</v>
      </c>
      <c r="H1" s="34"/>
      <c r="I1" s="5"/>
      <c r="J1" s="5"/>
      <c r="K1" s="6"/>
      <c r="L1" s="25"/>
      <c r="M1" s="25"/>
      <c r="N1" s="46">
        <v>100</v>
      </c>
    </row>
    <row r="2" spans="1:14" s="7" customFormat="1" ht="26.1" hidden="1" customHeight="1" outlineLevel="1">
      <c r="A2" s="1"/>
      <c r="B2" s="2"/>
      <c r="C2" s="51"/>
      <c r="D2" s="52">
        <v>2</v>
      </c>
      <c r="E2" s="3" t="s">
        <v>2</v>
      </c>
      <c r="F2" s="34"/>
      <c r="G2" s="4" t="s">
        <v>3</v>
      </c>
      <c r="H2" s="34"/>
      <c r="I2" s="5"/>
      <c r="J2" s="5"/>
      <c r="K2" s="6"/>
      <c r="L2" s="25"/>
      <c r="M2" s="25"/>
      <c r="N2" s="46">
        <v>200</v>
      </c>
    </row>
    <row r="3" spans="1:14" s="7" customFormat="1" ht="26.1" hidden="1" customHeight="1" outlineLevel="1">
      <c r="A3" s="1"/>
      <c r="B3" s="2"/>
      <c r="C3" s="51"/>
      <c r="D3" s="52">
        <v>3</v>
      </c>
      <c r="E3" s="3" t="s">
        <v>4</v>
      </c>
      <c r="F3" s="34"/>
      <c r="G3" s="4" t="s">
        <v>5</v>
      </c>
      <c r="H3" s="34"/>
      <c r="I3" s="5"/>
      <c r="J3" s="5"/>
      <c r="K3" s="6"/>
      <c r="L3" s="25"/>
      <c r="M3" s="25"/>
      <c r="N3" s="46">
        <v>400</v>
      </c>
    </row>
    <row r="4" spans="1:14" s="7" customFormat="1" ht="26.1" hidden="1" customHeight="1" outlineLevel="1">
      <c r="A4" s="1"/>
      <c r="B4" s="2"/>
      <c r="C4" s="51"/>
      <c r="D4" s="52">
        <v>4</v>
      </c>
      <c r="E4" s="3" t="s">
        <v>6</v>
      </c>
      <c r="F4" s="34"/>
      <c r="G4" s="4" t="s">
        <v>7</v>
      </c>
      <c r="H4" s="34"/>
      <c r="I4" s="5"/>
      <c r="J4" s="5"/>
      <c r="K4" s="6"/>
      <c r="L4" s="25"/>
      <c r="M4" s="25"/>
      <c r="N4" s="46">
        <v>800</v>
      </c>
    </row>
    <row r="5" spans="1:14" s="7" customFormat="1" ht="26.1" hidden="1" customHeight="1" outlineLevel="1">
      <c r="A5" s="1"/>
      <c r="B5" s="2"/>
      <c r="C5" s="51"/>
      <c r="D5" s="52">
        <v>5</v>
      </c>
      <c r="E5" s="3" t="s">
        <v>8</v>
      </c>
      <c r="F5" s="34"/>
      <c r="G5" s="4" t="s">
        <v>9</v>
      </c>
      <c r="H5" s="34"/>
      <c r="I5" s="5"/>
      <c r="J5" s="5"/>
      <c r="K5" s="6"/>
      <c r="L5" s="25"/>
      <c r="M5" s="25"/>
      <c r="N5" s="46">
        <v>1500</v>
      </c>
    </row>
    <row r="6" spans="1:14" s="7" customFormat="1" ht="26.1" hidden="1" customHeight="1" outlineLevel="1">
      <c r="A6" s="1"/>
      <c r="B6" s="2"/>
      <c r="C6" s="51"/>
      <c r="D6" s="52">
        <v>6</v>
      </c>
      <c r="E6" s="3" t="s">
        <v>10</v>
      </c>
      <c r="F6" s="34"/>
      <c r="G6" s="4" t="s">
        <v>9</v>
      </c>
      <c r="H6" s="34"/>
      <c r="I6" s="5"/>
      <c r="J6" s="5"/>
      <c r="K6" s="6"/>
      <c r="L6" s="25"/>
      <c r="M6" s="25"/>
      <c r="N6" s="46">
        <v>3000</v>
      </c>
    </row>
    <row r="7" spans="1:14" s="7" customFormat="1" ht="26.1" hidden="1" customHeight="1" outlineLevel="1">
      <c r="A7" s="1"/>
      <c r="B7" s="2"/>
      <c r="C7" s="51"/>
      <c r="D7" s="52">
        <v>7</v>
      </c>
      <c r="E7" s="3" t="s">
        <v>11</v>
      </c>
      <c r="F7" s="34"/>
      <c r="G7" s="4" t="s">
        <v>9</v>
      </c>
      <c r="H7" s="34"/>
      <c r="I7" s="5"/>
      <c r="J7" s="5"/>
      <c r="K7" s="6"/>
      <c r="L7" s="25"/>
      <c r="M7" s="25"/>
      <c r="N7" s="46">
        <v>5000</v>
      </c>
    </row>
    <row r="8" spans="1:14" s="7" customFormat="1" ht="26.1" hidden="1" customHeight="1" outlineLevel="1">
      <c r="A8" s="1"/>
      <c r="B8" s="2"/>
      <c r="C8" s="51"/>
      <c r="D8" s="52">
        <v>8</v>
      </c>
      <c r="E8" s="3" t="s">
        <v>12</v>
      </c>
      <c r="F8" s="34"/>
      <c r="G8" s="4" t="s">
        <v>7</v>
      </c>
      <c r="H8" s="34"/>
      <c r="I8" s="5"/>
      <c r="J8" s="5"/>
      <c r="K8" s="6"/>
      <c r="L8" s="25"/>
      <c r="M8" s="25"/>
      <c r="N8" s="46">
        <v>10000</v>
      </c>
    </row>
    <row r="9" spans="1:14" s="7" customFormat="1" ht="26.1" hidden="1" customHeight="1" outlineLevel="1">
      <c r="A9" s="1"/>
      <c r="B9" s="2"/>
      <c r="C9" s="51"/>
      <c r="D9" s="52">
        <v>9</v>
      </c>
      <c r="E9" s="3" t="s">
        <v>14</v>
      </c>
      <c r="F9" s="34"/>
      <c r="G9" s="4" t="s">
        <v>5</v>
      </c>
      <c r="H9" s="34"/>
      <c r="I9" s="5"/>
      <c r="J9" s="5"/>
      <c r="K9" s="6"/>
      <c r="L9" s="25"/>
      <c r="M9" s="25"/>
      <c r="N9" s="46" t="s">
        <v>13</v>
      </c>
    </row>
    <row r="10" spans="1:14" s="7" customFormat="1" ht="26.1" hidden="1" customHeight="1" outlineLevel="1">
      <c r="A10" s="1"/>
      <c r="B10" s="2"/>
      <c r="C10" s="51"/>
      <c r="D10" s="52">
        <v>10</v>
      </c>
      <c r="E10" s="3" t="s">
        <v>16</v>
      </c>
      <c r="F10" s="34"/>
      <c r="G10" s="4" t="s">
        <v>9</v>
      </c>
      <c r="H10" s="34"/>
      <c r="I10" s="5"/>
      <c r="J10" s="5"/>
      <c r="K10" s="6"/>
      <c r="L10" s="25"/>
      <c r="M10" s="25"/>
      <c r="N10" s="46" t="s">
        <v>15</v>
      </c>
    </row>
    <row r="11" spans="1:14" s="7" customFormat="1" ht="26.1" hidden="1" customHeight="1" outlineLevel="1">
      <c r="A11" s="1"/>
      <c r="B11" s="2"/>
      <c r="C11" s="51"/>
      <c r="D11" s="52">
        <v>11</v>
      </c>
      <c r="E11" s="3" t="s">
        <v>18</v>
      </c>
      <c r="F11" s="34"/>
      <c r="G11" s="4" t="s">
        <v>3</v>
      </c>
      <c r="H11" s="34"/>
      <c r="I11" s="5"/>
      <c r="J11" s="5"/>
      <c r="K11" s="6"/>
      <c r="L11" s="25"/>
      <c r="M11" s="25"/>
      <c r="N11" s="46" t="s">
        <v>17</v>
      </c>
    </row>
    <row r="12" spans="1:14" s="7" customFormat="1" ht="26.1" hidden="1" customHeight="1" outlineLevel="1">
      <c r="A12" s="1"/>
      <c r="B12" s="2"/>
      <c r="C12" s="53"/>
      <c r="D12" s="52">
        <v>12</v>
      </c>
      <c r="E12" s="3" t="s">
        <v>20</v>
      </c>
      <c r="F12" s="34"/>
      <c r="G12" s="4" t="s">
        <v>0</v>
      </c>
      <c r="H12" s="34"/>
      <c r="I12" s="5"/>
      <c r="J12" s="5"/>
      <c r="K12" s="6"/>
      <c r="L12" s="25"/>
      <c r="M12" s="25"/>
      <c r="N12" s="46" t="s">
        <v>19</v>
      </c>
    </row>
    <row r="13" spans="1:14" s="7" customFormat="1" ht="26.1" hidden="1" customHeight="1" outlineLevel="1">
      <c r="A13" s="1"/>
      <c r="B13" s="2"/>
      <c r="C13" s="54"/>
      <c r="D13" s="52">
        <v>13</v>
      </c>
      <c r="E13" s="3" t="s">
        <v>22</v>
      </c>
      <c r="F13" s="34"/>
      <c r="G13" s="4" t="s">
        <v>9</v>
      </c>
      <c r="H13" s="34"/>
      <c r="I13" s="5"/>
      <c r="J13" s="5"/>
      <c r="K13" s="6"/>
      <c r="L13" s="25"/>
      <c r="M13" s="25"/>
      <c r="N13" s="46" t="s">
        <v>21</v>
      </c>
    </row>
    <row r="14" spans="1:14" s="7" customFormat="1" ht="26.1" hidden="1" customHeight="1" outlineLevel="1">
      <c r="A14" s="1"/>
      <c r="B14" s="2"/>
      <c r="C14" s="51"/>
      <c r="D14" s="52">
        <v>14</v>
      </c>
      <c r="E14" s="3" t="s">
        <v>24</v>
      </c>
      <c r="F14" s="34"/>
      <c r="G14" s="4" t="s">
        <v>0</v>
      </c>
      <c r="H14" s="34"/>
      <c r="I14" s="5"/>
      <c r="J14" s="5"/>
      <c r="K14" s="6"/>
      <c r="L14" s="25"/>
      <c r="M14" s="25"/>
      <c r="N14" s="46" t="s">
        <v>23</v>
      </c>
    </row>
    <row r="15" spans="1:14" s="7" customFormat="1" ht="26.1" hidden="1" customHeight="1" outlineLevel="1">
      <c r="A15" s="1"/>
      <c r="B15" s="2"/>
      <c r="C15" s="51"/>
      <c r="D15" s="52">
        <v>15</v>
      </c>
      <c r="E15" s="3" t="s">
        <v>26</v>
      </c>
      <c r="F15" s="34"/>
      <c r="G15" s="4" t="s">
        <v>7</v>
      </c>
      <c r="H15" s="34"/>
      <c r="I15" s="5"/>
      <c r="J15" s="5"/>
      <c r="K15" s="6"/>
      <c r="L15" s="25"/>
      <c r="M15" s="25"/>
      <c r="N15" s="46" t="s">
        <v>25</v>
      </c>
    </row>
    <row r="16" spans="1:14" s="7" customFormat="1" ht="26.1" hidden="1" customHeight="1" outlineLevel="1">
      <c r="A16" s="1"/>
      <c r="B16" s="2"/>
      <c r="C16" s="51"/>
      <c r="D16" s="52">
        <v>16</v>
      </c>
      <c r="E16" s="3" t="s">
        <v>28</v>
      </c>
      <c r="F16" s="34"/>
      <c r="G16" s="4" t="s">
        <v>5</v>
      </c>
      <c r="H16" s="34"/>
      <c r="I16" s="5"/>
      <c r="J16" s="5"/>
      <c r="K16" s="6"/>
      <c r="L16" s="25"/>
      <c r="M16" s="25"/>
      <c r="N16" s="46" t="s">
        <v>27</v>
      </c>
    </row>
    <row r="17" spans="1:14" s="7" customFormat="1" ht="26.1" hidden="1" customHeight="1" outlineLevel="1">
      <c r="A17" s="1"/>
      <c r="B17" s="2"/>
      <c r="C17" s="51"/>
      <c r="D17" s="52">
        <v>17</v>
      </c>
      <c r="E17" s="3" t="s">
        <v>30</v>
      </c>
      <c r="F17" s="34"/>
      <c r="G17" s="4" t="s">
        <v>9</v>
      </c>
      <c r="H17" s="34"/>
      <c r="I17" s="5"/>
      <c r="J17" s="5"/>
      <c r="K17" s="6"/>
      <c r="L17" s="25"/>
      <c r="M17" s="25"/>
      <c r="N17" s="46" t="s">
        <v>29</v>
      </c>
    </row>
    <row r="18" spans="1:14" s="7" customFormat="1" ht="26.1" hidden="1" customHeight="1" outlineLevel="1">
      <c r="A18" s="1"/>
      <c r="B18" s="2"/>
      <c r="C18" s="51"/>
      <c r="D18" s="52">
        <v>18</v>
      </c>
      <c r="E18" s="3" t="s">
        <v>32</v>
      </c>
      <c r="F18" s="34"/>
      <c r="G18" s="4" t="s">
        <v>3</v>
      </c>
      <c r="H18" s="34"/>
      <c r="I18" s="5"/>
      <c r="J18" s="5"/>
      <c r="K18" s="6"/>
      <c r="L18" s="25"/>
      <c r="M18" s="25"/>
      <c r="N18" s="46" t="s">
        <v>31</v>
      </c>
    </row>
    <row r="19" spans="1:14" s="7" customFormat="1" ht="26.1" hidden="1" customHeight="1" outlineLevel="1">
      <c r="A19" s="1"/>
      <c r="B19" s="2"/>
      <c r="C19" s="51"/>
      <c r="D19" s="52">
        <v>19</v>
      </c>
      <c r="E19" s="3" t="s">
        <v>34</v>
      </c>
      <c r="F19" s="34"/>
      <c r="G19" s="4" t="s">
        <v>7</v>
      </c>
      <c r="H19" s="34"/>
      <c r="I19" s="5"/>
      <c r="J19" s="5"/>
      <c r="K19" s="6"/>
      <c r="L19" s="25"/>
      <c r="M19" s="25"/>
      <c r="N19" s="46" t="s">
        <v>33</v>
      </c>
    </row>
    <row r="20" spans="1:14" s="7" customFormat="1" ht="26.1" hidden="1" customHeight="1" outlineLevel="1">
      <c r="A20" s="1"/>
      <c r="B20" s="2"/>
      <c r="C20" s="51"/>
      <c r="D20" s="52">
        <v>20</v>
      </c>
      <c r="E20" s="3" t="s">
        <v>36</v>
      </c>
      <c r="F20" s="34"/>
      <c r="G20" s="4" t="s">
        <v>0</v>
      </c>
      <c r="H20" s="34"/>
      <c r="I20" s="5"/>
      <c r="J20" s="5"/>
      <c r="K20" s="6"/>
      <c r="L20" s="25"/>
      <c r="M20" s="25"/>
      <c r="N20" s="46" t="s">
        <v>35</v>
      </c>
    </row>
    <row r="21" spans="1:14" s="7" customFormat="1" ht="26.1" hidden="1" customHeight="1" outlineLevel="1">
      <c r="A21" s="1"/>
      <c r="B21" s="2"/>
      <c r="C21" s="51"/>
      <c r="D21" s="52">
        <v>21</v>
      </c>
      <c r="E21" s="3" t="s">
        <v>38</v>
      </c>
      <c r="F21" s="34"/>
      <c r="G21" s="4" t="s">
        <v>39</v>
      </c>
      <c r="H21" s="34"/>
      <c r="I21" s="5"/>
      <c r="J21" s="5"/>
      <c r="K21" s="6"/>
      <c r="L21" s="25"/>
      <c r="M21" s="25"/>
      <c r="N21" s="46" t="s">
        <v>37</v>
      </c>
    </row>
    <row r="22" spans="1:14" s="7" customFormat="1" ht="26.1" hidden="1" customHeight="1" outlineLevel="1">
      <c r="A22" s="1"/>
      <c r="B22" s="2"/>
      <c r="C22" s="51"/>
      <c r="D22" s="52">
        <v>22</v>
      </c>
      <c r="E22" s="3" t="s">
        <v>42</v>
      </c>
      <c r="F22" s="34"/>
      <c r="G22" s="4" t="s">
        <v>9</v>
      </c>
      <c r="H22" s="34"/>
      <c r="I22" s="5"/>
      <c r="J22" s="5"/>
      <c r="K22" s="6"/>
      <c r="L22" s="25"/>
      <c r="M22" s="25"/>
      <c r="N22" s="46" t="s">
        <v>40</v>
      </c>
    </row>
    <row r="23" spans="1:14" s="7" customFormat="1" ht="26.1" hidden="1" customHeight="1" outlineLevel="1">
      <c r="A23" s="1"/>
      <c r="B23" s="2"/>
      <c r="C23" s="51"/>
      <c r="D23" s="52">
        <v>23</v>
      </c>
      <c r="E23" s="3" t="s">
        <v>44</v>
      </c>
      <c r="F23" s="34"/>
      <c r="G23" s="4" t="s">
        <v>7</v>
      </c>
      <c r="H23" s="34"/>
      <c r="I23" s="5"/>
      <c r="J23" s="5"/>
      <c r="K23" s="6"/>
      <c r="L23" s="25"/>
      <c r="M23" s="25"/>
      <c r="N23" s="46" t="s">
        <v>41</v>
      </c>
    </row>
    <row r="24" spans="1:14" s="7" customFormat="1" ht="26.1" hidden="1" customHeight="1" outlineLevel="1">
      <c r="A24" s="1"/>
      <c r="B24" s="2"/>
      <c r="C24" s="51"/>
      <c r="D24" s="52">
        <v>24</v>
      </c>
      <c r="E24" s="3" t="s">
        <v>46</v>
      </c>
      <c r="F24" s="34"/>
      <c r="G24" s="4" t="s">
        <v>0</v>
      </c>
      <c r="H24" s="34"/>
      <c r="I24" s="5"/>
      <c r="J24" s="5"/>
      <c r="K24" s="6"/>
      <c r="L24" s="25"/>
      <c r="M24" s="25"/>
      <c r="N24" s="46" t="s">
        <v>43</v>
      </c>
    </row>
    <row r="25" spans="1:14" s="7" customFormat="1" ht="26.1" hidden="1" customHeight="1" outlineLevel="1">
      <c r="A25" s="1"/>
      <c r="B25" s="2"/>
      <c r="C25" s="51"/>
      <c r="D25" s="52">
        <v>25</v>
      </c>
      <c r="E25" s="3" t="s">
        <v>48</v>
      </c>
      <c r="F25" s="34"/>
      <c r="G25" s="4" t="s">
        <v>49</v>
      </c>
      <c r="H25" s="34"/>
      <c r="I25" s="5"/>
      <c r="J25" s="5"/>
      <c r="K25" s="6"/>
      <c r="L25" s="25"/>
      <c r="M25" s="25"/>
      <c r="N25" s="46" t="s">
        <v>45</v>
      </c>
    </row>
    <row r="26" spans="1:14" s="7" customFormat="1" ht="26.1" hidden="1" customHeight="1" outlineLevel="1">
      <c r="A26" s="1"/>
      <c r="B26" s="2"/>
      <c r="C26" s="51"/>
      <c r="D26" s="52">
        <v>26</v>
      </c>
      <c r="E26" s="3" t="s">
        <v>51</v>
      </c>
      <c r="F26" s="34"/>
      <c r="G26" s="4" t="s">
        <v>9</v>
      </c>
      <c r="H26" s="34"/>
      <c r="I26" s="5"/>
      <c r="J26" s="5"/>
      <c r="K26" s="6"/>
      <c r="L26" s="25"/>
      <c r="M26" s="25"/>
      <c r="N26" s="46" t="s">
        <v>47</v>
      </c>
    </row>
    <row r="27" spans="1:14" s="7" customFormat="1" ht="26.1" hidden="1" customHeight="1" outlineLevel="1">
      <c r="A27" s="1"/>
      <c r="B27" s="2"/>
      <c r="C27" s="51"/>
      <c r="D27" s="52">
        <v>27</v>
      </c>
      <c r="E27" s="3" t="s">
        <v>53</v>
      </c>
      <c r="F27" s="34"/>
      <c r="G27" s="4" t="s">
        <v>5</v>
      </c>
      <c r="H27" s="34"/>
      <c r="I27" s="5"/>
      <c r="J27" s="5"/>
      <c r="K27" s="6"/>
      <c r="L27" s="25"/>
      <c r="M27" s="25"/>
      <c r="N27" s="46" t="s">
        <v>50</v>
      </c>
    </row>
    <row r="28" spans="1:14" s="7" customFormat="1" ht="26.1" hidden="1" customHeight="1" outlineLevel="1">
      <c r="A28" s="1"/>
      <c r="B28" s="2"/>
      <c r="C28" s="51"/>
      <c r="D28" s="52">
        <v>28</v>
      </c>
      <c r="E28" s="3" t="s">
        <v>55</v>
      </c>
      <c r="F28" s="34"/>
      <c r="G28" s="4" t="s">
        <v>9</v>
      </c>
      <c r="H28" s="34"/>
      <c r="I28" s="5"/>
      <c r="J28" s="5"/>
      <c r="K28" s="6"/>
      <c r="L28" s="25"/>
      <c r="M28" s="25"/>
      <c r="N28" s="46" t="s">
        <v>52</v>
      </c>
    </row>
    <row r="29" spans="1:14" s="7" customFormat="1" ht="26.1" hidden="1" customHeight="1" outlineLevel="1">
      <c r="A29" s="1"/>
      <c r="B29" s="2"/>
      <c r="C29" s="51"/>
      <c r="D29" s="52">
        <v>29</v>
      </c>
      <c r="E29" s="3" t="s">
        <v>57</v>
      </c>
      <c r="F29" s="34"/>
      <c r="G29" s="4" t="s">
        <v>3</v>
      </c>
      <c r="H29" s="34"/>
      <c r="I29" s="5"/>
      <c r="J29" s="5"/>
      <c r="K29" s="6"/>
      <c r="L29" s="25"/>
      <c r="M29" s="25"/>
      <c r="N29" s="46" t="s">
        <v>54</v>
      </c>
    </row>
    <row r="30" spans="1:14" s="7" customFormat="1" ht="26.1" hidden="1" customHeight="1" outlineLevel="1">
      <c r="A30" s="1"/>
      <c r="B30" s="2"/>
      <c r="C30" s="51"/>
      <c r="D30" s="52">
        <v>30</v>
      </c>
      <c r="E30" s="3" t="s">
        <v>59</v>
      </c>
      <c r="F30" s="34"/>
      <c r="G30" s="4" t="s">
        <v>60</v>
      </c>
      <c r="H30" s="34"/>
      <c r="I30" s="5"/>
      <c r="J30" s="5"/>
      <c r="K30" s="6"/>
      <c r="L30" s="25"/>
      <c r="M30" s="25"/>
      <c r="N30" s="46" t="s">
        <v>56</v>
      </c>
    </row>
    <row r="31" spans="1:14" s="7" customFormat="1" ht="26.1" hidden="1" customHeight="1" outlineLevel="1">
      <c r="A31" s="1"/>
      <c r="B31" s="2"/>
      <c r="C31" s="51"/>
      <c r="D31" s="52">
        <v>31</v>
      </c>
      <c r="E31" s="3" t="s">
        <v>62</v>
      </c>
      <c r="F31" s="34"/>
      <c r="G31" s="4" t="s">
        <v>60</v>
      </c>
      <c r="H31" s="34"/>
      <c r="I31" s="5"/>
      <c r="J31" s="5"/>
      <c r="K31" s="6"/>
      <c r="L31" s="25"/>
      <c r="M31" s="25"/>
      <c r="N31" s="46" t="s">
        <v>63</v>
      </c>
    </row>
    <row r="32" spans="1:14" s="7" customFormat="1" ht="26.1" hidden="1" customHeight="1" outlineLevel="1">
      <c r="A32" s="1"/>
      <c r="B32" s="2"/>
      <c r="C32" s="51"/>
      <c r="D32" s="52">
        <v>32</v>
      </c>
      <c r="E32" s="3" t="s">
        <v>64</v>
      </c>
      <c r="F32" s="34"/>
      <c r="G32" s="4" t="s">
        <v>9</v>
      </c>
      <c r="H32" s="34"/>
      <c r="I32" s="5"/>
      <c r="J32" s="5"/>
      <c r="K32" s="6"/>
      <c r="L32" s="25"/>
      <c r="M32" s="25"/>
      <c r="N32" s="46" t="s">
        <v>61</v>
      </c>
    </row>
    <row r="33" spans="1:14" s="7" customFormat="1" ht="26.1" hidden="1" customHeight="1" outlineLevel="1">
      <c r="A33" s="1"/>
      <c r="B33" s="2"/>
      <c r="C33" s="51"/>
      <c r="D33" s="52">
        <v>33</v>
      </c>
      <c r="E33" s="3" t="s">
        <v>65</v>
      </c>
      <c r="F33" s="34"/>
      <c r="G33" s="4" t="s">
        <v>5</v>
      </c>
      <c r="H33" s="34"/>
      <c r="I33" s="5"/>
      <c r="J33" s="5"/>
      <c r="K33" s="6"/>
      <c r="L33" s="25"/>
      <c r="M33" s="25"/>
      <c r="N33" s="46" t="s">
        <v>58</v>
      </c>
    </row>
    <row r="34" spans="1:14" s="7" customFormat="1" ht="26.1" hidden="1" customHeight="1" outlineLevel="1">
      <c r="A34" s="1"/>
      <c r="B34" s="2"/>
      <c r="C34" s="51"/>
      <c r="D34" s="52">
        <v>34</v>
      </c>
      <c r="E34" s="3" t="s">
        <v>66</v>
      </c>
      <c r="F34" s="34"/>
      <c r="G34" s="4" t="s">
        <v>5</v>
      </c>
      <c r="H34" s="34"/>
      <c r="I34" s="5"/>
      <c r="J34" s="5"/>
      <c r="K34" s="6"/>
      <c r="L34" s="25"/>
      <c r="M34" s="25"/>
      <c r="N34" s="47"/>
    </row>
    <row r="35" spans="1:14" s="7" customFormat="1" ht="26.1" hidden="1" customHeight="1" outlineLevel="1">
      <c r="A35" s="1"/>
      <c r="B35" s="2"/>
      <c r="C35" s="51"/>
      <c r="D35" s="52">
        <v>35</v>
      </c>
      <c r="E35" s="3" t="s">
        <v>67</v>
      </c>
      <c r="F35" s="34"/>
      <c r="G35" s="4" t="s">
        <v>39</v>
      </c>
      <c r="H35" s="34"/>
      <c r="I35" s="5"/>
      <c r="J35" s="5"/>
      <c r="K35" s="6"/>
      <c r="L35" s="25"/>
      <c r="M35" s="25"/>
      <c r="N35" s="47"/>
    </row>
    <row r="36" spans="1:14" s="7" customFormat="1" ht="26.1" hidden="1" customHeight="1" outlineLevel="1">
      <c r="A36" s="1"/>
      <c r="B36" s="2"/>
      <c r="C36" s="51"/>
      <c r="D36" s="52">
        <v>36</v>
      </c>
      <c r="E36" s="3" t="s">
        <v>68</v>
      </c>
      <c r="F36" s="34"/>
      <c r="G36" s="4" t="s">
        <v>5</v>
      </c>
      <c r="H36" s="34"/>
      <c r="I36" s="5"/>
      <c r="J36" s="5"/>
      <c r="K36" s="6"/>
      <c r="L36" s="25"/>
      <c r="M36" s="25"/>
      <c r="N36" s="47"/>
    </row>
    <row r="37" spans="1:14" s="7" customFormat="1" ht="26.1" hidden="1" customHeight="1" outlineLevel="1">
      <c r="A37" s="1"/>
      <c r="B37" s="2"/>
      <c r="C37" s="51"/>
      <c r="D37" s="52">
        <v>37</v>
      </c>
      <c r="E37" s="3" t="s">
        <v>69</v>
      </c>
      <c r="F37" s="34"/>
      <c r="G37" s="4" t="s">
        <v>0</v>
      </c>
      <c r="H37" s="34"/>
      <c r="I37" s="5"/>
      <c r="J37" s="5"/>
      <c r="K37" s="6"/>
      <c r="L37" s="25"/>
      <c r="M37" s="25"/>
      <c r="N37" s="47"/>
    </row>
    <row r="38" spans="1:14" s="7" customFormat="1" ht="26.1" hidden="1" customHeight="1" outlineLevel="1">
      <c r="A38" s="1"/>
      <c r="B38" s="2"/>
      <c r="C38" s="51"/>
      <c r="D38" s="52">
        <v>38</v>
      </c>
      <c r="E38" s="3" t="s">
        <v>70</v>
      </c>
      <c r="F38" s="34"/>
      <c r="G38" s="4" t="s">
        <v>0</v>
      </c>
      <c r="H38" s="34"/>
      <c r="I38" s="5"/>
      <c r="J38" s="5"/>
      <c r="K38" s="6"/>
      <c r="L38" s="25"/>
      <c r="M38" s="25"/>
      <c r="N38" s="47"/>
    </row>
    <row r="39" spans="1:14" s="7" customFormat="1" ht="26.1" hidden="1" customHeight="1" outlineLevel="1">
      <c r="A39" s="1"/>
      <c r="B39" s="2"/>
      <c r="C39" s="51"/>
      <c r="D39" s="52">
        <v>39</v>
      </c>
      <c r="E39" s="3" t="s">
        <v>71</v>
      </c>
      <c r="F39" s="34"/>
      <c r="G39" s="4" t="s">
        <v>39</v>
      </c>
      <c r="H39" s="34"/>
      <c r="I39" s="5"/>
      <c r="J39" s="5"/>
      <c r="K39" s="6"/>
      <c r="L39" s="25"/>
      <c r="M39" s="25"/>
      <c r="N39" s="47"/>
    </row>
    <row r="40" spans="1:14" s="7" customFormat="1" ht="26.1" hidden="1" customHeight="1" outlineLevel="1">
      <c r="A40" s="1"/>
      <c r="B40" s="2"/>
      <c r="C40" s="51"/>
      <c r="D40" s="52">
        <v>40</v>
      </c>
      <c r="E40" s="3" t="s">
        <v>72</v>
      </c>
      <c r="F40" s="34"/>
      <c r="G40" s="4" t="s">
        <v>9</v>
      </c>
      <c r="H40" s="34"/>
      <c r="I40" s="5"/>
      <c r="J40" s="5"/>
      <c r="K40" s="6"/>
      <c r="L40" s="25"/>
      <c r="M40" s="25"/>
      <c r="N40" s="47"/>
    </row>
    <row r="41" spans="1:14" s="7" customFormat="1" ht="26.1" hidden="1" customHeight="1" outlineLevel="1">
      <c r="A41" s="1"/>
      <c r="B41" s="2"/>
      <c r="C41" s="51"/>
      <c r="D41" s="52">
        <v>41</v>
      </c>
      <c r="E41" s="3" t="s">
        <v>73</v>
      </c>
      <c r="F41" s="34"/>
      <c r="G41" s="4" t="s">
        <v>39</v>
      </c>
      <c r="H41" s="34"/>
      <c r="I41" s="5"/>
      <c r="J41" s="5"/>
      <c r="K41" s="6"/>
      <c r="L41" s="25"/>
      <c r="M41" s="25"/>
      <c r="N41" s="47"/>
    </row>
    <row r="42" spans="1:14" s="7" customFormat="1" ht="26.1" hidden="1" customHeight="1" outlineLevel="1">
      <c r="A42" s="1"/>
      <c r="B42" s="2"/>
      <c r="C42" s="51"/>
      <c r="D42" s="52">
        <v>42</v>
      </c>
      <c r="E42" s="3" t="s">
        <v>74</v>
      </c>
      <c r="F42" s="34"/>
      <c r="G42" s="4" t="s">
        <v>39</v>
      </c>
      <c r="H42" s="34"/>
      <c r="I42" s="5"/>
      <c r="J42" s="5"/>
      <c r="K42" s="6"/>
      <c r="L42" s="25"/>
      <c r="M42" s="25"/>
      <c r="N42" s="47"/>
    </row>
    <row r="43" spans="1:14" s="7" customFormat="1" ht="26.1" hidden="1" customHeight="1" outlineLevel="1">
      <c r="A43" s="1"/>
      <c r="B43" s="2"/>
      <c r="C43" s="51"/>
      <c r="D43" s="52">
        <v>43</v>
      </c>
      <c r="E43" s="3" t="s">
        <v>75</v>
      </c>
      <c r="F43" s="34"/>
      <c r="G43" s="4" t="s">
        <v>3</v>
      </c>
      <c r="H43" s="34"/>
      <c r="I43" s="5"/>
      <c r="J43" s="5"/>
      <c r="K43" s="6"/>
      <c r="L43" s="25"/>
      <c r="M43" s="25"/>
      <c r="N43" s="47"/>
    </row>
    <row r="44" spans="1:14" s="7" customFormat="1" ht="26.1" hidden="1" customHeight="1" outlineLevel="1">
      <c r="A44" s="1"/>
      <c r="B44" s="2"/>
      <c r="C44" s="51"/>
      <c r="D44" s="52">
        <v>44</v>
      </c>
      <c r="E44" s="3" t="s">
        <v>76</v>
      </c>
      <c r="F44" s="34"/>
      <c r="G44" s="4" t="s">
        <v>5</v>
      </c>
      <c r="H44" s="34"/>
      <c r="I44" s="5"/>
      <c r="J44" s="5"/>
      <c r="K44" s="6"/>
      <c r="L44" s="25"/>
      <c r="M44" s="25"/>
      <c r="N44" s="47"/>
    </row>
    <row r="45" spans="1:14" s="7" customFormat="1" ht="26.1" hidden="1" customHeight="1" outlineLevel="1">
      <c r="A45" s="1"/>
      <c r="B45" s="2"/>
      <c r="C45" s="51"/>
      <c r="D45" s="52">
        <v>45</v>
      </c>
      <c r="E45" s="3" t="s">
        <v>77</v>
      </c>
      <c r="F45" s="34"/>
      <c r="G45" s="4" t="s">
        <v>7</v>
      </c>
      <c r="H45" s="34"/>
      <c r="I45" s="5"/>
      <c r="J45" s="5"/>
      <c r="K45" s="6"/>
      <c r="L45" s="25"/>
      <c r="M45" s="25"/>
      <c r="N45" s="47"/>
    </row>
    <row r="46" spans="1:14" s="7" customFormat="1" ht="26.1" hidden="1" customHeight="1" outlineLevel="1">
      <c r="A46" s="1"/>
      <c r="B46" s="2"/>
      <c r="C46" s="51"/>
      <c r="D46" s="52">
        <v>46</v>
      </c>
      <c r="E46" s="3" t="s">
        <v>78</v>
      </c>
      <c r="F46" s="34"/>
      <c r="G46" s="4" t="s">
        <v>0</v>
      </c>
      <c r="H46" s="34"/>
      <c r="I46" s="5"/>
      <c r="J46" s="5"/>
      <c r="K46" s="6"/>
      <c r="L46" s="25"/>
      <c r="M46" s="25"/>
      <c r="N46" s="47"/>
    </row>
    <row r="47" spans="1:14" s="7" customFormat="1" ht="26.1" hidden="1" customHeight="1" outlineLevel="1">
      <c r="A47" s="1"/>
      <c r="B47" s="2"/>
      <c r="C47" s="51"/>
      <c r="D47" s="52">
        <v>47</v>
      </c>
      <c r="E47" s="3" t="s">
        <v>79</v>
      </c>
      <c r="F47" s="34"/>
      <c r="G47" s="4" t="s">
        <v>39</v>
      </c>
      <c r="H47" s="34"/>
      <c r="I47" s="5"/>
      <c r="J47" s="5"/>
      <c r="K47" s="6"/>
      <c r="L47" s="25"/>
      <c r="M47" s="25"/>
      <c r="N47" s="47"/>
    </row>
    <row r="48" spans="1:14" s="7" customFormat="1" ht="26.1" hidden="1" customHeight="1" outlineLevel="1">
      <c r="A48" s="1"/>
      <c r="B48" s="2"/>
      <c r="C48" s="51"/>
      <c r="D48" s="52">
        <v>48</v>
      </c>
      <c r="E48" s="3" t="s">
        <v>80</v>
      </c>
      <c r="F48" s="34"/>
      <c r="G48" s="4" t="s">
        <v>0</v>
      </c>
      <c r="H48" s="34"/>
      <c r="I48" s="5"/>
      <c r="J48" s="5"/>
      <c r="K48" s="6"/>
      <c r="L48" s="25"/>
      <c r="M48" s="25"/>
      <c r="N48" s="47"/>
    </row>
    <row r="49" spans="1:14" s="7" customFormat="1" ht="26.1" hidden="1" customHeight="1" outlineLevel="1">
      <c r="A49" s="1"/>
      <c r="B49" s="2"/>
      <c r="C49" s="51"/>
      <c r="D49" s="52">
        <v>49</v>
      </c>
      <c r="E49" s="3" t="s">
        <v>81</v>
      </c>
      <c r="F49" s="34"/>
      <c r="G49" s="4" t="s">
        <v>7</v>
      </c>
      <c r="H49" s="34"/>
      <c r="I49" s="5"/>
      <c r="J49" s="5"/>
      <c r="K49" s="6"/>
      <c r="L49" s="25"/>
      <c r="M49" s="25"/>
      <c r="N49" s="47"/>
    </row>
    <row r="50" spans="1:14" s="7" customFormat="1" ht="26.1" hidden="1" customHeight="1" outlineLevel="1">
      <c r="A50" s="1"/>
      <c r="B50" s="2"/>
      <c r="C50" s="51"/>
      <c r="D50" s="52">
        <v>50</v>
      </c>
      <c r="E50" s="3" t="s">
        <v>82</v>
      </c>
      <c r="F50" s="34"/>
      <c r="G50" s="4" t="s">
        <v>7</v>
      </c>
      <c r="H50" s="34"/>
      <c r="I50" s="5"/>
      <c r="J50" s="5"/>
      <c r="K50" s="6"/>
      <c r="L50" s="25"/>
      <c r="M50" s="25"/>
      <c r="N50" s="47"/>
    </row>
    <row r="51" spans="1:14" s="7" customFormat="1" ht="26.1" hidden="1" customHeight="1" outlineLevel="1">
      <c r="A51" s="1"/>
      <c r="B51" s="2"/>
      <c r="C51" s="51"/>
      <c r="D51" s="52">
        <v>51</v>
      </c>
      <c r="E51" s="3" t="s">
        <v>83</v>
      </c>
      <c r="F51" s="34"/>
      <c r="G51" s="4" t="s">
        <v>7</v>
      </c>
      <c r="H51" s="34"/>
      <c r="I51" s="5"/>
      <c r="J51" s="5"/>
      <c r="K51" s="6"/>
      <c r="L51" s="25"/>
      <c r="M51" s="25"/>
      <c r="N51" s="47"/>
    </row>
    <row r="52" spans="1:14" s="7" customFormat="1" ht="26.1" hidden="1" customHeight="1" outlineLevel="1">
      <c r="A52" s="1"/>
      <c r="B52" s="2"/>
      <c r="C52" s="51"/>
      <c r="D52" s="52">
        <v>52</v>
      </c>
      <c r="E52" s="3" t="s">
        <v>84</v>
      </c>
      <c r="F52" s="34"/>
      <c r="G52" s="4" t="s">
        <v>5</v>
      </c>
      <c r="H52" s="34"/>
      <c r="I52" s="5"/>
      <c r="J52" s="5"/>
      <c r="K52" s="6"/>
      <c r="L52" s="25"/>
      <c r="M52" s="25"/>
      <c r="N52" s="47"/>
    </row>
    <row r="53" spans="1:14" s="7" customFormat="1" ht="26.1" hidden="1" customHeight="1" outlineLevel="1">
      <c r="A53" s="1"/>
      <c r="B53" s="2"/>
      <c r="C53" s="51"/>
      <c r="D53" s="52">
        <v>53</v>
      </c>
      <c r="E53" s="3" t="s">
        <v>85</v>
      </c>
      <c r="F53" s="34"/>
      <c r="G53" s="4" t="s">
        <v>5</v>
      </c>
      <c r="H53" s="34"/>
      <c r="I53" s="5"/>
      <c r="J53" s="5"/>
      <c r="K53" s="6"/>
      <c r="L53" s="25"/>
      <c r="M53" s="25"/>
      <c r="N53" s="47"/>
    </row>
    <row r="54" spans="1:14" s="7" customFormat="1" ht="26.1" hidden="1" customHeight="1" outlineLevel="1">
      <c r="A54" s="1"/>
      <c r="B54" s="2"/>
      <c r="C54" s="51"/>
      <c r="D54" s="52">
        <v>54</v>
      </c>
      <c r="E54" s="3" t="s">
        <v>86</v>
      </c>
      <c r="F54" s="34"/>
      <c r="G54" s="4" t="s">
        <v>39</v>
      </c>
      <c r="H54" s="34"/>
      <c r="I54" s="5"/>
      <c r="J54" s="5"/>
      <c r="K54" s="6"/>
      <c r="L54" s="25"/>
      <c r="M54" s="25"/>
      <c r="N54" s="47"/>
    </row>
    <row r="55" spans="1:14" s="7" customFormat="1" ht="26.1" hidden="1" customHeight="1" outlineLevel="1">
      <c r="A55" s="1"/>
      <c r="B55" s="2"/>
      <c r="C55" s="51"/>
      <c r="D55" s="52">
        <v>55</v>
      </c>
      <c r="E55" s="3" t="s">
        <v>87</v>
      </c>
      <c r="F55" s="34"/>
      <c r="G55" s="4" t="s">
        <v>39</v>
      </c>
      <c r="H55" s="34"/>
      <c r="I55" s="5"/>
      <c r="J55" s="5"/>
      <c r="K55" s="6"/>
      <c r="L55" s="25"/>
      <c r="M55" s="25"/>
      <c r="N55" s="47"/>
    </row>
    <row r="56" spans="1:14" s="7" customFormat="1" ht="26.1" hidden="1" customHeight="1" outlineLevel="1">
      <c r="A56" s="1"/>
      <c r="B56" s="2"/>
      <c r="C56" s="51"/>
      <c r="D56" s="52">
        <v>56</v>
      </c>
      <c r="E56" s="3" t="s">
        <v>88</v>
      </c>
      <c r="F56" s="34"/>
      <c r="G56" s="4" t="s">
        <v>3</v>
      </c>
      <c r="H56" s="34"/>
      <c r="I56" s="5"/>
      <c r="J56" s="5"/>
      <c r="K56" s="6"/>
      <c r="L56" s="25"/>
      <c r="M56" s="25"/>
      <c r="N56" s="47"/>
    </row>
    <row r="57" spans="1:14" s="7" customFormat="1" ht="26.1" hidden="1" customHeight="1" outlineLevel="1">
      <c r="A57" s="1"/>
      <c r="B57" s="2"/>
      <c r="C57" s="51"/>
      <c r="D57" s="52">
        <v>57</v>
      </c>
      <c r="E57" s="3" t="s">
        <v>89</v>
      </c>
      <c r="F57" s="34"/>
      <c r="G57" s="4" t="s">
        <v>7</v>
      </c>
      <c r="H57" s="34"/>
      <c r="I57" s="5"/>
      <c r="J57" s="5"/>
      <c r="K57" s="6"/>
      <c r="L57" s="25"/>
      <c r="M57" s="25"/>
      <c r="N57" s="47"/>
    </row>
    <row r="58" spans="1:14" s="7" customFormat="1" ht="26.1" hidden="1" customHeight="1" outlineLevel="1">
      <c r="A58" s="1"/>
      <c r="B58" s="2"/>
      <c r="C58" s="51"/>
      <c r="D58" s="52">
        <v>58</v>
      </c>
      <c r="E58" s="3" t="s">
        <v>90</v>
      </c>
      <c r="F58" s="34"/>
      <c r="G58" s="4" t="s">
        <v>39</v>
      </c>
      <c r="H58" s="34"/>
      <c r="I58" s="5"/>
      <c r="J58" s="5"/>
      <c r="K58" s="6"/>
      <c r="L58" s="25"/>
      <c r="M58" s="25"/>
      <c r="N58" s="47"/>
    </row>
    <row r="59" spans="1:14" s="7" customFormat="1" ht="26.1" hidden="1" customHeight="1" outlineLevel="1">
      <c r="A59" s="1"/>
      <c r="B59" s="2"/>
      <c r="C59" s="51"/>
      <c r="D59" s="52">
        <v>59</v>
      </c>
      <c r="E59" s="3" t="s">
        <v>91</v>
      </c>
      <c r="F59" s="34"/>
      <c r="G59" s="4" t="s">
        <v>0</v>
      </c>
      <c r="H59" s="34"/>
      <c r="I59" s="5"/>
      <c r="J59" s="5"/>
      <c r="K59" s="6"/>
      <c r="L59" s="25"/>
      <c r="M59" s="25"/>
      <c r="N59" s="47"/>
    </row>
    <row r="60" spans="1:14" s="7" customFormat="1" ht="26.1" hidden="1" customHeight="1" outlineLevel="1">
      <c r="A60" s="1"/>
      <c r="B60" s="2"/>
      <c r="C60" s="51"/>
      <c r="D60" s="52">
        <v>60</v>
      </c>
      <c r="E60" s="3" t="s">
        <v>92</v>
      </c>
      <c r="F60" s="34"/>
      <c r="G60" s="4" t="s">
        <v>0</v>
      </c>
      <c r="H60" s="34"/>
      <c r="I60" s="5"/>
      <c r="J60" s="5"/>
      <c r="K60" s="6"/>
      <c r="L60" s="25"/>
      <c r="M60" s="25"/>
      <c r="N60" s="47"/>
    </row>
    <row r="61" spans="1:14" s="7" customFormat="1" ht="26.1" hidden="1" customHeight="1" outlineLevel="1">
      <c r="A61" s="1"/>
      <c r="B61" s="2"/>
      <c r="C61" s="51"/>
      <c r="D61" s="52">
        <v>61</v>
      </c>
      <c r="E61" s="3" t="s">
        <v>93</v>
      </c>
      <c r="F61" s="34"/>
      <c r="G61" s="4" t="s">
        <v>7</v>
      </c>
      <c r="H61" s="34"/>
      <c r="I61" s="5"/>
      <c r="J61" s="5"/>
      <c r="K61" s="6"/>
      <c r="L61" s="25"/>
      <c r="M61" s="25"/>
      <c r="N61" s="47"/>
    </row>
    <row r="62" spans="1:14" s="7" customFormat="1" ht="26.1" hidden="1" customHeight="1" outlineLevel="1">
      <c r="A62" s="1"/>
      <c r="B62" s="2"/>
      <c r="C62" s="51"/>
      <c r="D62" s="52">
        <v>62</v>
      </c>
      <c r="E62" s="3" t="s">
        <v>94</v>
      </c>
      <c r="F62" s="34"/>
      <c r="G62" s="4" t="s">
        <v>9</v>
      </c>
      <c r="H62" s="34"/>
      <c r="I62" s="5"/>
      <c r="J62" s="5"/>
      <c r="K62" s="6"/>
      <c r="L62" s="25"/>
      <c r="M62" s="25"/>
      <c r="N62" s="47"/>
    </row>
    <row r="63" spans="1:14" s="7" customFormat="1" ht="26.1" hidden="1" customHeight="1" outlineLevel="1">
      <c r="A63" s="1"/>
      <c r="B63" s="2"/>
      <c r="C63" s="51"/>
      <c r="D63" s="52">
        <v>63</v>
      </c>
      <c r="E63" s="3" t="s">
        <v>95</v>
      </c>
      <c r="F63" s="34"/>
      <c r="G63" s="4" t="s">
        <v>39</v>
      </c>
      <c r="H63" s="34"/>
      <c r="I63" s="5"/>
      <c r="J63" s="5"/>
      <c r="K63" s="6"/>
      <c r="L63" s="25"/>
      <c r="M63" s="25"/>
      <c r="N63" s="47"/>
    </row>
    <row r="64" spans="1:14" s="7" customFormat="1" ht="26.1" hidden="1" customHeight="1" outlineLevel="1">
      <c r="A64" s="1"/>
      <c r="B64" s="2"/>
      <c r="C64" s="51"/>
      <c r="D64" s="52">
        <v>64</v>
      </c>
      <c r="E64" s="3" t="s">
        <v>96</v>
      </c>
      <c r="F64" s="34"/>
      <c r="G64" s="4" t="s">
        <v>97</v>
      </c>
      <c r="H64" s="34"/>
      <c r="I64" s="5"/>
      <c r="J64" s="5"/>
      <c r="K64" s="6"/>
      <c r="L64" s="25"/>
      <c r="M64" s="25"/>
      <c r="N64" s="47"/>
    </row>
    <row r="65" spans="1:14" s="7" customFormat="1" ht="26.1" hidden="1" customHeight="1" outlineLevel="1">
      <c r="A65" s="1"/>
      <c r="B65" s="2"/>
      <c r="C65" s="51"/>
      <c r="D65" s="52">
        <v>65</v>
      </c>
      <c r="E65" s="3" t="s">
        <v>98</v>
      </c>
      <c r="F65" s="34"/>
      <c r="G65" s="4" t="s">
        <v>97</v>
      </c>
      <c r="H65" s="34"/>
      <c r="I65" s="5"/>
      <c r="J65" s="5"/>
      <c r="K65" s="6"/>
      <c r="L65" s="25"/>
      <c r="M65" s="25"/>
      <c r="N65" s="47"/>
    </row>
    <row r="66" spans="1:14" s="7" customFormat="1" ht="26.1" hidden="1" customHeight="1" outlineLevel="1">
      <c r="A66" s="1"/>
      <c r="B66" s="2"/>
      <c r="C66" s="51"/>
      <c r="D66" s="52">
        <v>66</v>
      </c>
      <c r="E66" s="3" t="s">
        <v>99</v>
      </c>
      <c r="F66" s="34"/>
      <c r="G66" s="4" t="s">
        <v>39</v>
      </c>
      <c r="H66" s="34"/>
      <c r="I66" s="5"/>
      <c r="J66" s="5"/>
      <c r="K66" s="6"/>
      <c r="L66" s="25"/>
      <c r="M66" s="25"/>
      <c r="N66" s="47"/>
    </row>
    <row r="67" spans="1:14" s="7" customFormat="1" ht="26.1" hidden="1" customHeight="1" outlineLevel="1">
      <c r="A67" s="1"/>
      <c r="B67" s="2"/>
      <c r="C67" s="51"/>
      <c r="D67" s="52">
        <v>67</v>
      </c>
      <c r="E67" s="3" t="s">
        <v>100</v>
      </c>
      <c r="F67" s="34"/>
      <c r="G67" s="4" t="s">
        <v>3</v>
      </c>
      <c r="H67" s="34"/>
      <c r="I67" s="5"/>
      <c r="J67" s="5"/>
      <c r="K67" s="6"/>
      <c r="L67" s="25"/>
      <c r="M67" s="25"/>
      <c r="N67" s="47"/>
    </row>
    <row r="68" spans="1:14" s="7" customFormat="1" ht="26.1" hidden="1" customHeight="1" outlineLevel="1">
      <c r="A68" s="1"/>
      <c r="B68" s="2"/>
      <c r="C68" s="51"/>
      <c r="D68" s="52">
        <v>68</v>
      </c>
      <c r="E68" s="3" t="s">
        <v>101</v>
      </c>
      <c r="F68" s="34"/>
      <c r="G68" s="4" t="s">
        <v>49</v>
      </c>
      <c r="H68" s="34"/>
      <c r="I68" s="5"/>
      <c r="J68" s="5"/>
      <c r="K68" s="6"/>
      <c r="L68" s="25"/>
      <c r="M68" s="25"/>
      <c r="N68" s="47"/>
    </row>
    <row r="69" spans="1:14" s="7" customFormat="1" ht="26.1" hidden="1" customHeight="1" outlineLevel="1">
      <c r="A69" s="1"/>
      <c r="B69" s="2"/>
      <c r="C69" s="51"/>
      <c r="D69" s="52">
        <v>69</v>
      </c>
      <c r="E69" s="3" t="s">
        <v>102</v>
      </c>
      <c r="F69" s="34"/>
      <c r="G69" s="4" t="s">
        <v>9</v>
      </c>
      <c r="H69" s="34"/>
      <c r="I69" s="5"/>
      <c r="J69" s="5"/>
      <c r="K69" s="6"/>
      <c r="L69" s="25"/>
      <c r="M69" s="25"/>
      <c r="N69" s="47"/>
    </row>
    <row r="70" spans="1:14" s="7" customFormat="1" ht="26.1" hidden="1" customHeight="1" outlineLevel="1">
      <c r="A70" s="1"/>
      <c r="B70" s="2"/>
      <c r="C70" s="51"/>
      <c r="D70" s="52">
        <v>70</v>
      </c>
      <c r="E70" s="3" t="s">
        <v>103</v>
      </c>
      <c r="F70" s="34"/>
      <c r="G70" s="4" t="s">
        <v>7</v>
      </c>
      <c r="H70" s="34"/>
      <c r="I70" s="5"/>
      <c r="J70" s="5"/>
      <c r="K70" s="6"/>
      <c r="L70" s="25"/>
      <c r="M70" s="25"/>
      <c r="N70" s="47"/>
    </row>
    <row r="71" spans="1:14" s="7" customFormat="1" ht="26.1" hidden="1" customHeight="1" outlineLevel="1">
      <c r="A71" s="1"/>
      <c r="B71" s="2"/>
      <c r="C71" s="51"/>
      <c r="D71" s="52">
        <v>71</v>
      </c>
      <c r="E71" s="3" t="s">
        <v>104</v>
      </c>
      <c r="F71" s="34"/>
      <c r="G71" s="4" t="s">
        <v>9</v>
      </c>
      <c r="H71" s="34"/>
      <c r="I71" s="5"/>
      <c r="J71" s="5"/>
      <c r="K71" s="6"/>
      <c r="L71" s="25"/>
      <c r="M71" s="25"/>
      <c r="N71" s="47"/>
    </row>
    <row r="72" spans="1:14" s="7" customFormat="1" ht="26.1" hidden="1" customHeight="1" outlineLevel="1">
      <c r="A72" s="1"/>
      <c r="B72" s="2"/>
      <c r="C72" s="51"/>
      <c r="D72" s="52">
        <v>72</v>
      </c>
      <c r="E72" s="3" t="s">
        <v>105</v>
      </c>
      <c r="F72" s="34"/>
      <c r="G72" s="4" t="s">
        <v>9</v>
      </c>
      <c r="H72" s="34"/>
      <c r="I72" s="5"/>
      <c r="J72" s="5"/>
      <c r="K72" s="6"/>
      <c r="L72" s="25"/>
      <c r="M72" s="25"/>
      <c r="N72" s="47"/>
    </row>
    <row r="73" spans="1:14" s="7" customFormat="1" ht="26.1" hidden="1" customHeight="1" outlineLevel="1">
      <c r="A73" s="1"/>
      <c r="B73" s="2"/>
      <c r="C73" s="51"/>
      <c r="D73" s="52">
        <v>73</v>
      </c>
      <c r="E73" s="3" t="s">
        <v>106</v>
      </c>
      <c r="F73" s="34"/>
      <c r="G73" s="4" t="s">
        <v>0</v>
      </c>
      <c r="H73" s="34"/>
      <c r="I73" s="5"/>
      <c r="J73" s="5"/>
      <c r="K73" s="6"/>
      <c r="L73" s="25"/>
      <c r="M73" s="25"/>
      <c r="N73" s="47"/>
    </row>
    <row r="74" spans="1:14" s="7" customFormat="1" ht="26.1" hidden="1" customHeight="1" outlineLevel="1">
      <c r="A74" s="1"/>
      <c r="B74" s="2"/>
      <c r="C74" s="51"/>
      <c r="D74" s="52">
        <v>74</v>
      </c>
      <c r="E74" s="3" t="s">
        <v>107</v>
      </c>
      <c r="F74" s="34"/>
      <c r="G74" s="4" t="s">
        <v>9</v>
      </c>
      <c r="H74" s="34"/>
      <c r="I74" s="5"/>
      <c r="J74" s="5"/>
      <c r="K74" s="6"/>
      <c r="L74" s="25"/>
      <c r="M74" s="25"/>
      <c r="N74" s="47"/>
    </row>
    <row r="75" spans="1:14" s="7" customFormat="1" ht="26.1" hidden="1" customHeight="1" outlineLevel="1">
      <c r="A75" s="1"/>
      <c r="B75" s="2"/>
      <c r="C75" s="51"/>
      <c r="D75" s="52">
        <v>75</v>
      </c>
      <c r="E75" s="3" t="s">
        <v>108</v>
      </c>
      <c r="F75" s="34"/>
      <c r="G75" s="4" t="s">
        <v>49</v>
      </c>
      <c r="H75" s="34"/>
      <c r="I75" s="5"/>
      <c r="J75" s="5"/>
      <c r="K75" s="6"/>
      <c r="L75" s="25"/>
      <c r="M75" s="25"/>
      <c r="N75" s="47"/>
    </row>
    <row r="76" spans="1:14" s="7" customFormat="1" ht="26.1" hidden="1" customHeight="1" outlineLevel="1">
      <c r="A76" s="1"/>
      <c r="B76" s="2"/>
      <c r="C76" s="51"/>
      <c r="D76" s="52">
        <v>76</v>
      </c>
      <c r="E76" s="3" t="s">
        <v>109</v>
      </c>
      <c r="F76" s="34"/>
      <c r="G76" s="4" t="s">
        <v>39</v>
      </c>
      <c r="H76" s="34"/>
      <c r="I76" s="5"/>
      <c r="J76" s="5"/>
      <c r="K76" s="6"/>
      <c r="L76" s="25"/>
      <c r="M76" s="25"/>
      <c r="N76" s="47"/>
    </row>
    <row r="77" spans="1:14" s="7" customFormat="1" ht="26.1" hidden="1" customHeight="1" outlineLevel="1">
      <c r="A77" s="1"/>
      <c r="B77" s="2"/>
      <c r="C77" s="51"/>
      <c r="D77" s="52">
        <v>77</v>
      </c>
      <c r="E77" s="3" t="s">
        <v>110</v>
      </c>
      <c r="F77" s="34"/>
      <c r="G77" s="4" t="s">
        <v>39</v>
      </c>
      <c r="H77" s="34"/>
      <c r="I77" s="5"/>
      <c r="J77" s="5"/>
      <c r="K77" s="6"/>
      <c r="L77" s="25"/>
      <c r="M77" s="25"/>
      <c r="N77" s="47"/>
    </row>
    <row r="78" spans="1:14" s="7" customFormat="1" ht="26.1" hidden="1" customHeight="1" outlineLevel="1">
      <c r="A78" s="1"/>
      <c r="B78" s="2"/>
      <c r="C78" s="51"/>
      <c r="D78" s="52">
        <v>78</v>
      </c>
      <c r="E78" s="3" t="s">
        <v>111</v>
      </c>
      <c r="F78" s="34"/>
      <c r="G78" s="4" t="s">
        <v>3</v>
      </c>
      <c r="H78" s="34"/>
      <c r="I78" s="5"/>
      <c r="J78" s="5"/>
      <c r="K78" s="6"/>
      <c r="L78" s="25"/>
      <c r="M78" s="25"/>
      <c r="N78" s="47"/>
    </row>
    <row r="79" spans="1:14" s="7" customFormat="1" ht="26.1" hidden="1" customHeight="1" outlineLevel="1">
      <c r="A79" s="1"/>
      <c r="B79" s="2"/>
      <c r="C79" s="51"/>
      <c r="D79" s="52">
        <v>79</v>
      </c>
      <c r="E79" s="3" t="s">
        <v>112</v>
      </c>
      <c r="F79" s="34"/>
      <c r="G79" s="4" t="s">
        <v>49</v>
      </c>
      <c r="H79" s="34"/>
      <c r="I79" s="5"/>
      <c r="J79" s="5"/>
      <c r="K79" s="6"/>
      <c r="L79" s="25"/>
      <c r="M79" s="25"/>
      <c r="N79" s="47"/>
    </row>
    <row r="80" spans="1:14" s="7" customFormat="1" ht="26.1" hidden="1" customHeight="1" outlineLevel="1">
      <c r="A80" s="1"/>
      <c r="B80" s="2"/>
      <c r="C80" s="51"/>
      <c r="D80" s="52">
        <v>80</v>
      </c>
      <c r="E80" s="3" t="s">
        <v>113</v>
      </c>
      <c r="F80" s="34"/>
      <c r="G80" s="4" t="s">
        <v>49</v>
      </c>
      <c r="H80" s="34"/>
      <c r="I80" s="5"/>
      <c r="J80" s="5"/>
      <c r="K80" s="6"/>
      <c r="L80" s="25"/>
      <c r="M80" s="25"/>
      <c r="N80" s="47"/>
    </row>
    <row r="81" spans="1:14" s="7" customFormat="1" ht="26.1" hidden="1" customHeight="1" outlineLevel="1">
      <c r="A81" s="1"/>
      <c r="B81" s="2"/>
      <c r="C81" s="51"/>
      <c r="D81" s="52">
        <v>81</v>
      </c>
      <c r="E81" s="3" t="s">
        <v>114</v>
      </c>
      <c r="F81" s="34"/>
      <c r="G81" s="4" t="s">
        <v>7</v>
      </c>
      <c r="H81" s="34"/>
      <c r="I81" s="5"/>
      <c r="J81" s="5"/>
      <c r="K81" s="6"/>
      <c r="L81" s="25"/>
      <c r="M81" s="25"/>
      <c r="N81" s="47"/>
    </row>
    <row r="82" spans="1:14" s="7" customFormat="1" ht="26.1" hidden="1" customHeight="1" outlineLevel="1">
      <c r="A82" s="1"/>
      <c r="B82" s="2"/>
      <c r="C82" s="51"/>
      <c r="D82" s="52">
        <v>82</v>
      </c>
      <c r="E82" s="3" t="s">
        <v>115</v>
      </c>
      <c r="F82" s="34"/>
      <c r="G82" s="4" t="s">
        <v>39</v>
      </c>
      <c r="H82" s="34"/>
      <c r="I82" s="5"/>
      <c r="J82" s="5"/>
      <c r="K82" s="6"/>
      <c r="L82" s="25"/>
      <c r="M82" s="25"/>
      <c r="N82" s="47"/>
    </row>
    <row r="83" spans="1:14" s="7" customFormat="1" ht="26.1" hidden="1" customHeight="1" outlineLevel="1">
      <c r="A83" s="1"/>
      <c r="B83" s="2"/>
      <c r="C83" s="51"/>
      <c r="D83" s="52">
        <v>83</v>
      </c>
      <c r="E83" s="3" t="s">
        <v>116</v>
      </c>
      <c r="F83" s="34"/>
      <c r="G83" s="4" t="s">
        <v>3</v>
      </c>
      <c r="H83" s="34"/>
      <c r="I83" s="5"/>
      <c r="J83" s="5"/>
      <c r="K83" s="6"/>
      <c r="L83" s="25"/>
      <c r="M83" s="25"/>
      <c r="N83" s="47"/>
    </row>
    <row r="84" spans="1:14" s="7" customFormat="1" ht="26.1" hidden="1" customHeight="1" outlineLevel="1">
      <c r="A84" s="1"/>
      <c r="B84" s="2"/>
      <c r="C84" s="51"/>
      <c r="D84" s="52">
        <v>84</v>
      </c>
      <c r="E84" s="3" t="s">
        <v>117</v>
      </c>
      <c r="F84" s="34"/>
      <c r="G84" s="4" t="s">
        <v>49</v>
      </c>
      <c r="H84" s="34"/>
      <c r="I84" s="5"/>
      <c r="J84" s="5"/>
      <c r="K84" s="6"/>
      <c r="L84" s="25"/>
      <c r="M84" s="25"/>
      <c r="N84" s="47"/>
    </row>
    <row r="85" spans="1:14" s="7" customFormat="1" ht="26.1" hidden="1" customHeight="1" outlineLevel="1">
      <c r="A85" s="1"/>
      <c r="B85" s="2"/>
      <c r="C85" s="51"/>
      <c r="D85" s="52">
        <v>85</v>
      </c>
      <c r="E85" s="3" t="s">
        <v>118</v>
      </c>
      <c r="F85" s="34"/>
      <c r="G85" s="4" t="s">
        <v>9</v>
      </c>
      <c r="H85" s="34"/>
      <c r="I85" s="5"/>
      <c r="J85" s="5"/>
      <c r="K85" s="6"/>
      <c r="L85" s="25"/>
      <c r="M85" s="25"/>
      <c r="N85" s="47"/>
    </row>
    <row r="86" spans="1:14" s="7" customFormat="1" ht="26.1" hidden="1" customHeight="1" outlineLevel="1">
      <c r="A86" s="1"/>
      <c r="B86" s="2"/>
      <c r="C86" s="51"/>
      <c r="D86" s="52">
        <v>86</v>
      </c>
      <c r="E86" s="3" t="s">
        <v>119</v>
      </c>
      <c r="F86" s="35"/>
      <c r="G86" s="9"/>
      <c r="H86" s="34"/>
      <c r="I86" s="5"/>
      <c r="J86" s="5"/>
      <c r="K86" s="6"/>
      <c r="L86" s="25"/>
      <c r="M86" s="25"/>
      <c r="N86" s="47"/>
    </row>
    <row r="87" spans="1:14" s="7" customFormat="1" ht="26.1" hidden="1" customHeight="1" outlineLevel="1">
      <c r="A87" s="1"/>
      <c r="B87" s="2"/>
      <c r="C87" s="51"/>
      <c r="D87" s="52">
        <v>87</v>
      </c>
      <c r="E87" s="3" t="s">
        <v>120</v>
      </c>
      <c r="F87" s="35"/>
      <c r="G87" s="9"/>
      <c r="H87" s="34"/>
      <c r="I87" s="5"/>
      <c r="J87" s="5"/>
      <c r="K87" s="6"/>
      <c r="L87" s="25"/>
      <c r="M87" s="25"/>
      <c r="N87" s="47"/>
    </row>
    <row r="88" spans="1:14" s="7" customFormat="1" ht="26.1" hidden="1" customHeight="1" outlineLevel="1">
      <c r="A88" s="1"/>
      <c r="B88" s="2"/>
      <c r="C88" s="51"/>
      <c r="D88" s="52"/>
      <c r="E88" s="12"/>
      <c r="F88" s="35"/>
      <c r="G88" s="10"/>
      <c r="H88" s="34"/>
      <c r="I88" s="5"/>
      <c r="J88" s="5"/>
      <c r="K88" s="6"/>
      <c r="L88" s="25"/>
      <c r="M88" s="25"/>
      <c r="N88" s="47"/>
    </row>
    <row r="89" spans="1:14" s="7" customFormat="1" ht="26.1" hidden="1" customHeight="1" outlineLevel="1">
      <c r="A89" s="1"/>
      <c r="B89" s="8"/>
      <c r="C89" s="51"/>
      <c r="D89" s="52"/>
      <c r="E89" s="12"/>
      <c r="F89" s="36"/>
      <c r="G89" s="10"/>
      <c r="H89" s="35"/>
      <c r="I89" s="5"/>
      <c r="J89" s="5"/>
      <c r="K89" s="6"/>
      <c r="L89" s="25"/>
      <c r="M89" s="25"/>
      <c r="N89" s="47"/>
    </row>
    <row r="90" spans="1:14" s="7" customFormat="1" ht="26.1" hidden="1" customHeight="1" outlineLevel="1">
      <c r="A90" s="1"/>
      <c r="B90" s="8"/>
      <c r="C90" s="51"/>
      <c r="D90" s="52"/>
      <c r="E90" s="12"/>
      <c r="F90" s="36"/>
      <c r="G90" s="10"/>
      <c r="H90" s="35"/>
      <c r="I90" s="5"/>
      <c r="J90" s="5"/>
      <c r="K90" s="6"/>
      <c r="L90" s="25"/>
      <c r="M90" s="25"/>
      <c r="N90" s="47"/>
    </row>
    <row r="91" spans="1:14" s="7" customFormat="1" ht="18.75" hidden="1" customHeight="1" outlineLevel="1">
      <c r="A91" s="1"/>
      <c r="B91" s="8"/>
      <c r="C91" s="51"/>
      <c r="D91" s="55"/>
      <c r="E91" s="12"/>
      <c r="F91" s="36"/>
      <c r="G91" s="10"/>
      <c r="H91" s="35"/>
      <c r="I91" s="5"/>
      <c r="J91" s="5"/>
      <c r="K91" s="6"/>
      <c r="L91" s="25"/>
      <c r="M91" s="25"/>
      <c r="N91" s="47"/>
    </row>
    <row r="92" spans="1:14" s="7" customFormat="1" ht="18.75" hidden="1" customHeight="1" outlineLevel="1">
      <c r="A92" s="1"/>
      <c r="B92" s="11"/>
      <c r="C92" s="51"/>
      <c r="D92" s="55"/>
      <c r="E92" s="12"/>
      <c r="F92" s="36"/>
      <c r="G92" s="10"/>
      <c r="H92" s="36"/>
      <c r="I92" s="5"/>
      <c r="J92" s="5"/>
      <c r="K92" s="6"/>
      <c r="L92" s="25"/>
      <c r="M92" s="25"/>
      <c r="N92" s="47"/>
    </row>
    <row r="93" spans="1:14" s="7" customFormat="1" ht="18.75" hidden="1" customHeight="1" outlineLevel="1">
      <c r="A93" s="1"/>
      <c r="B93" s="11"/>
      <c r="C93" s="51"/>
      <c r="D93" s="55"/>
      <c r="E93" s="12"/>
      <c r="F93" s="36"/>
      <c r="G93" s="10"/>
      <c r="H93" s="36"/>
      <c r="I93" s="5"/>
      <c r="J93" s="5"/>
      <c r="K93" s="6"/>
      <c r="L93" s="25"/>
      <c r="M93" s="25"/>
      <c r="N93" s="47"/>
    </row>
    <row r="94" spans="1:14" s="7" customFormat="1" ht="26.1" hidden="1" customHeight="1" outlineLevel="1">
      <c r="A94" s="1"/>
      <c r="B94" s="11"/>
      <c r="C94" s="51"/>
      <c r="D94" s="55"/>
      <c r="E94" s="10"/>
      <c r="F94" s="36"/>
      <c r="G94" s="10"/>
      <c r="H94" s="36"/>
      <c r="I94" s="5"/>
      <c r="J94" s="5"/>
      <c r="K94" s="6"/>
      <c r="L94" s="25"/>
      <c r="M94" s="25"/>
      <c r="N94" s="47"/>
    </row>
    <row r="95" spans="1:14" s="7" customFormat="1" ht="26.1" hidden="1" customHeight="1" outlineLevel="1">
      <c r="A95" s="1"/>
      <c r="B95" s="11"/>
      <c r="C95" s="51"/>
      <c r="D95" s="55"/>
      <c r="E95" s="10"/>
      <c r="F95" s="36"/>
      <c r="G95" s="10"/>
      <c r="H95" s="36"/>
      <c r="I95" s="5"/>
      <c r="J95" s="5"/>
      <c r="K95" s="6"/>
      <c r="L95" s="25"/>
      <c r="M95" s="25"/>
      <c r="N95" s="47"/>
    </row>
    <row r="96" spans="1:14" s="7" customFormat="1" ht="26.1" hidden="1" customHeight="1" outlineLevel="1">
      <c r="A96" s="1"/>
      <c r="B96" s="11"/>
      <c r="C96" s="51"/>
      <c r="D96" s="55"/>
      <c r="E96" s="10"/>
      <c r="F96" s="36"/>
      <c r="G96" s="10"/>
      <c r="H96" s="36"/>
      <c r="I96" s="5"/>
      <c r="J96" s="5"/>
      <c r="K96" s="6"/>
      <c r="L96" s="25"/>
      <c r="M96" s="25"/>
      <c r="N96" s="47"/>
    </row>
    <row r="97" spans="1:14" s="7" customFormat="1" ht="26.1" hidden="1" customHeight="1" outlineLevel="1">
      <c r="A97" s="1"/>
      <c r="B97" s="11"/>
      <c r="C97" s="51"/>
      <c r="D97" s="55"/>
      <c r="E97" s="10"/>
      <c r="F97" s="36"/>
      <c r="G97" s="10"/>
      <c r="H97" s="36"/>
      <c r="I97" s="5"/>
      <c r="J97" s="5"/>
      <c r="K97" s="6"/>
      <c r="L97" s="25"/>
      <c r="M97" s="25"/>
      <c r="N97" s="47"/>
    </row>
    <row r="98" spans="1:14" s="7" customFormat="1" ht="15" customHeight="1" collapsed="1" thickBot="1">
      <c r="A98" s="139"/>
      <c r="B98" s="171" t="s">
        <v>162</v>
      </c>
      <c r="C98" s="61"/>
      <c r="D98" s="56"/>
      <c r="E98" s="139"/>
      <c r="F98" s="41"/>
      <c r="G98" s="42"/>
      <c r="H98" s="41"/>
      <c r="I98" s="43"/>
      <c r="J98" s="60"/>
      <c r="K98" s="44"/>
      <c r="L98" s="215" t="s">
        <v>121</v>
      </c>
      <c r="M98" s="215"/>
      <c r="N98" s="48"/>
    </row>
    <row r="99" spans="1:14" s="19" customFormat="1" ht="27" customHeight="1" thickBot="1">
      <c r="A99" s="13" t="s">
        <v>122</v>
      </c>
      <c r="B99" s="14" t="s">
        <v>123</v>
      </c>
      <c r="C99" s="15" t="s">
        <v>125</v>
      </c>
      <c r="D99" s="16" t="s">
        <v>126</v>
      </c>
      <c r="E99" s="17" t="s">
        <v>127</v>
      </c>
      <c r="F99" s="37" t="s">
        <v>124</v>
      </c>
      <c r="G99" s="17" t="s">
        <v>128</v>
      </c>
      <c r="H99" s="37" t="s">
        <v>124</v>
      </c>
      <c r="I99" s="18" t="s">
        <v>129</v>
      </c>
      <c r="J99" s="18" t="s">
        <v>130</v>
      </c>
      <c r="K99" s="18" t="s">
        <v>131</v>
      </c>
      <c r="L99" s="15" t="s">
        <v>132</v>
      </c>
      <c r="M99" s="15" t="s">
        <v>134</v>
      </c>
      <c r="N99" s="45" t="s">
        <v>133</v>
      </c>
    </row>
    <row r="100" spans="1:14" s="19" customFormat="1" ht="11.25" customHeight="1">
      <c r="A100" s="28"/>
      <c r="B100" s="29"/>
      <c r="C100" s="33"/>
      <c r="D100" s="57"/>
      <c r="E100" s="30"/>
      <c r="F100" s="38"/>
      <c r="G100" s="30"/>
      <c r="H100" s="38"/>
      <c r="I100" s="31"/>
      <c r="J100" s="31"/>
      <c r="K100" s="32"/>
      <c r="L100" s="33"/>
      <c r="M100" s="33"/>
      <c r="N100" s="49"/>
    </row>
    <row r="101" spans="1:14" s="20" customFormat="1" ht="24.95" customHeight="1">
      <c r="A101" s="165"/>
      <c r="B101" s="170" t="s">
        <v>181</v>
      </c>
      <c r="C101" s="166"/>
      <c r="D101" s="166"/>
      <c r="E101" s="164"/>
      <c r="F101" s="159"/>
      <c r="G101" s="159"/>
      <c r="H101" s="159"/>
      <c r="I101" s="159"/>
      <c r="J101" s="164"/>
      <c r="K101" s="164"/>
      <c r="L101" s="162"/>
      <c r="M101" s="167"/>
      <c r="N101" s="159"/>
    </row>
    <row r="102" spans="1:14" s="20" customFormat="1" ht="24.95" customHeight="1">
      <c r="A102" s="169">
        <v>20</v>
      </c>
      <c r="B102" s="202" t="s">
        <v>178</v>
      </c>
      <c r="C102" s="193">
        <v>37797</v>
      </c>
      <c r="D102" s="203">
        <v>3</v>
      </c>
      <c r="E102" s="185" t="s">
        <v>161</v>
      </c>
      <c r="F102" s="185"/>
      <c r="G102" s="185"/>
      <c r="H102" s="185"/>
      <c r="I102" s="185"/>
      <c r="J102" s="177" t="s">
        <v>170</v>
      </c>
      <c r="K102" s="177" t="s">
        <v>176</v>
      </c>
      <c r="L102" s="187"/>
      <c r="M102" s="187"/>
      <c r="N102" s="188">
        <v>60</v>
      </c>
    </row>
    <row r="103" spans="1:14" s="20" customFormat="1" ht="24.95" customHeight="1">
      <c r="A103" s="169">
        <v>74</v>
      </c>
      <c r="B103" s="207" t="s">
        <v>180</v>
      </c>
      <c r="C103" s="193">
        <v>37937</v>
      </c>
      <c r="D103" s="203">
        <v>2</v>
      </c>
      <c r="E103" s="185" t="s">
        <v>161</v>
      </c>
      <c r="F103" s="185"/>
      <c r="G103" s="185"/>
      <c r="H103" s="185"/>
      <c r="I103" s="185"/>
      <c r="J103" s="177" t="s">
        <v>170</v>
      </c>
      <c r="K103" s="181" t="s">
        <v>179</v>
      </c>
      <c r="L103" s="187"/>
      <c r="M103" s="187"/>
      <c r="N103" s="186" t="s">
        <v>166</v>
      </c>
    </row>
    <row r="104" spans="1:14" s="20" customFormat="1" ht="24.95" customHeight="1">
      <c r="A104" s="169"/>
      <c r="B104" s="177"/>
      <c r="C104" s="180"/>
      <c r="D104" s="187"/>
      <c r="E104" s="184"/>
      <c r="F104" s="185"/>
      <c r="G104" s="185"/>
      <c r="H104" s="185"/>
      <c r="I104" s="185"/>
      <c r="J104" s="181"/>
      <c r="K104" s="181"/>
      <c r="L104" s="187"/>
      <c r="M104" s="187"/>
      <c r="N104" s="186"/>
    </row>
    <row r="105" spans="1:14" s="20" customFormat="1" ht="24.95" customHeight="1">
      <c r="A105" s="163"/>
      <c r="B105" s="177"/>
      <c r="C105" s="180"/>
      <c r="D105" s="183"/>
      <c r="E105" s="184"/>
      <c r="F105" s="185"/>
      <c r="G105" s="185"/>
      <c r="H105" s="185"/>
      <c r="I105" s="185"/>
      <c r="J105" s="181"/>
      <c r="K105" s="181"/>
      <c r="L105" s="183"/>
      <c r="M105" s="183"/>
      <c r="N105" s="186"/>
    </row>
    <row r="106" spans="1:14" s="20" customFormat="1" ht="24.95" customHeight="1">
      <c r="A106" s="163"/>
      <c r="B106" s="177"/>
      <c r="C106" s="180"/>
      <c r="D106" s="183"/>
      <c r="E106" s="184"/>
      <c r="F106" s="185"/>
      <c r="G106" s="185"/>
      <c r="H106" s="185"/>
      <c r="I106" s="185"/>
      <c r="J106" s="181"/>
      <c r="K106" s="181"/>
      <c r="L106" s="183"/>
      <c r="M106" s="183"/>
      <c r="N106" s="186"/>
    </row>
    <row r="107" spans="1:14" s="20" customFormat="1" ht="24.95" customHeight="1">
      <c r="A107" s="163"/>
      <c r="B107" s="182" t="s">
        <v>182</v>
      </c>
      <c r="C107" s="198"/>
      <c r="D107" s="183"/>
      <c r="E107" s="184"/>
      <c r="F107" s="185"/>
      <c r="G107" s="185"/>
      <c r="H107" s="185"/>
      <c r="I107" s="185"/>
      <c r="J107" s="181"/>
      <c r="K107" s="181"/>
      <c r="L107" s="183"/>
      <c r="M107" s="183"/>
      <c r="N107" s="186"/>
    </row>
    <row r="108" spans="1:14" s="20" customFormat="1" ht="24.95" customHeight="1">
      <c r="A108" s="169">
        <v>77</v>
      </c>
      <c r="B108" s="190" t="s">
        <v>169</v>
      </c>
      <c r="C108" s="191">
        <v>38041</v>
      </c>
      <c r="D108" s="195">
        <v>2</v>
      </c>
      <c r="E108" s="184" t="s">
        <v>161</v>
      </c>
      <c r="F108" s="185"/>
      <c r="G108" s="185"/>
      <c r="H108" s="185"/>
      <c r="I108" s="185"/>
      <c r="J108" s="181" t="s">
        <v>170</v>
      </c>
      <c r="K108" s="181" t="s">
        <v>171</v>
      </c>
      <c r="L108" s="187"/>
      <c r="M108" s="187"/>
      <c r="N108" s="188" t="s">
        <v>167</v>
      </c>
    </row>
    <row r="109" spans="1:14" s="20" customFormat="1" ht="24.95" customHeight="1">
      <c r="A109" s="169">
        <v>62</v>
      </c>
      <c r="B109" s="197" t="s">
        <v>172</v>
      </c>
      <c r="C109" s="191">
        <v>38445</v>
      </c>
      <c r="D109" s="196" t="s">
        <v>173</v>
      </c>
      <c r="E109" s="184" t="s">
        <v>161</v>
      </c>
      <c r="F109" s="185"/>
      <c r="G109" s="185"/>
      <c r="H109" s="185"/>
      <c r="I109" s="185"/>
      <c r="J109" s="181" t="s">
        <v>170</v>
      </c>
      <c r="K109" s="181" t="s">
        <v>171</v>
      </c>
      <c r="L109" s="187"/>
      <c r="M109" s="187"/>
      <c r="N109" s="188" t="s">
        <v>166</v>
      </c>
    </row>
    <row r="110" spans="1:14" s="20" customFormat="1" ht="24.95" customHeight="1">
      <c r="A110" s="169"/>
      <c r="B110" s="192"/>
      <c r="C110" s="193"/>
      <c r="D110" s="194"/>
      <c r="E110" s="184"/>
      <c r="F110" s="185"/>
      <c r="G110" s="185"/>
      <c r="H110" s="185"/>
      <c r="I110" s="185"/>
      <c r="J110" s="181"/>
      <c r="K110" s="181"/>
      <c r="L110" s="187"/>
      <c r="M110" s="187"/>
      <c r="N110" s="188"/>
    </row>
    <row r="111" spans="1:14" s="20" customFormat="1" ht="24.95" customHeight="1">
      <c r="A111" s="169"/>
      <c r="B111" s="192"/>
      <c r="C111" s="193"/>
      <c r="D111" s="194"/>
      <c r="E111" s="184"/>
      <c r="F111" s="185"/>
      <c r="G111" s="185"/>
      <c r="H111" s="185"/>
      <c r="I111" s="185"/>
      <c r="J111" s="181"/>
      <c r="K111" s="181"/>
      <c r="L111" s="187"/>
      <c r="M111" s="187"/>
      <c r="N111" s="188"/>
    </row>
    <row r="112" spans="1:14" s="20" customFormat="1" ht="24.95" customHeight="1">
      <c r="A112" s="169"/>
      <c r="B112" s="192"/>
      <c r="C112" s="193"/>
      <c r="D112" s="194"/>
      <c r="E112" s="184"/>
      <c r="F112" s="185"/>
      <c r="G112" s="185"/>
      <c r="H112" s="185"/>
      <c r="I112" s="185"/>
      <c r="J112" s="181"/>
      <c r="K112" s="181"/>
      <c r="L112" s="187"/>
      <c r="M112" s="187"/>
      <c r="N112" s="188"/>
    </row>
    <row r="113" spans="1:14" s="20" customFormat="1" ht="24.95" customHeight="1">
      <c r="A113" s="169"/>
      <c r="B113" s="170"/>
      <c r="C113" s="180"/>
      <c r="D113" s="187"/>
      <c r="E113" s="184"/>
      <c r="F113" s="185"/>
      <c r="G113" s="185"/>
      <c r="H113" s="185"/>
      <c r="I113" s="185"/>
      <c r="J113" s="181"/>
      <c r="K113" s="181"/>
      <c r="L113" s="187"/>
      <c r="M113" s="187"/>
      <c r="N113" s="188"/>
    </row>
    <row r="114" spans="1:14" s="20" customFormat="1" ht="24.95" customHeight="1">
      <c r="A114" s="169"/>
      <c r="B114" s="170"/>
      <c r="C114" s="180"/>
      <c r="D114" s="187"/>
      <c r="E114" s="184"/>
      <c r="F114" s="185"/>
      <c r="G114" s="185"/>
      <c r="H114" s="185"/>
      <c r="I114" s="185"/>
      <c r="J114" s="181"/>
      <c r="K114" s="181"/>
      <c r="L114" s="187"/>
      <c r="M114" s="187"/>
      <c r="N114" s="188"/>
    </row>
    <row r="115" spans="1:14" s="20" customFormat="1" ht="24.95" customHeight="1">
      <c r="A115" s="158"/>
      <c r="B115" s="159"/>
      <c r="C115" s="160"/>
      <c r="D115" s="161"/>
      <c r="E115" s="159"/>
      <c r="F115" s="159"/>
      <c r="G115" s="159"/>
      <c r="H115" s="159"/>
      <c r="I115" s="159"/>
      <c r="J115" s="159"/>
      <c r="K115" s="159"/>
      <c r="L115" s="162"/>
      <c r="M115" s="162"/>
      <c r="N115" s="159"/>
    </row>
    <row r="116" spans="1:14" s="20" customFormat="1" ht="24.95" customHeight="1">
      <c r="A116" s="158"/>
      <c r="B116" s="159"/>
      <c r="C116" s="160"/>
      <c r="D116" s="161"/>
      <c r="E116" s="159"/>
      <c r="F116" s="159"/>
      <c r="G116" s="159"/>
      <c r="H116" s="159"/>
      <c r="I116" s="159"/>
      <c r="J116" s="159"/>
      <c r="K116" s="159"/>
      <c r="L116" s="162"/>
      <c r="M116" s="162"/>
      <c r="N116" s="159"/>
    </row>
    <row r="117" spans="1:14" s="20" customFormat="1" ht="24.95" customHeight="1">
      <c r="A117" s="158"/>
      <c r="B117" s="159"/>
      <c r="C117" s="160"/>
      <c r="D117" s="161"/>
      <c r="E117" s="159"/>
      <c r="F117" s="159"/>
      <c r="G117" s="159"/>
      <c r="H117" s="159"/>
      <c r="I117" s="159"/>
      <c r="J117" s="159"/>
      <c r="K117" s="159"/>
      <c r="L117" s="162"/>
      <c r="M117" s="162"/>
      <c r="N117" s="159"/>
    </row>
    <row r="118" spans="1:14" s="20" customFormat="1" ht="24.95" customHeight="1">
      <c r="A118" s="158"/>
      <c r="B118" s="159"/>
      <c r="C118" s="160"/>
      <c r="D118" s="161"/>
      <c r="E118" s="159"/>
      <c r="F118" s="159"/>
      <c r="G118" s="159"/>
      <c r="H118" s="159"/>
      <c r="I118" s="159"/>
      <c r="J118" s="159"/>
      <c r="K118" s="159"/>
      <c r="L118" s="162"/>
      <c r="M118" s="162"/>
      <c r="N118" s="159"/>
    </row>
    <row r="119" spans="1:14" s="20" customFormat="1" ht="24.95" customHeight="1">
      <c r="A119" s="158"/>
      <c r="B119" s="159"/>
      <c r="C119" s="160"/>
      <c r="D119" s="161"/>
      <c r="E119" s="159"/>
      <c r="F119" s="159"/>
      <c r="G119" s="159"/>
      <c r="H119" s="159"/>
      <c r="I119" s="159"/>
      <c r="J119" s="159"/>
      <c r="K119" s="159"/>
      <c r="L119" s="162"/>
      <c r="M119" s="162"/>
      <c r="N119" s="159"/>
    </row>
    <row r="120" spans="1:14" s="20" customFormat="1" ht="24.95" customHeight="1">
      <c r="A120" s="158"/>
      <c r="B120" s="159"/>
      <c r="C120" s="160"/>
      <c r="D120" s="161"/>
      <c r="E120" s="159"/>
      <c r="F120" s="159"/>
      <c r="G120" s="159"/>
      <c r="H120" s="159"/>
      <c r="I120" s="159"/>
      <c r="J120" s="159"/>
      <c r="K120" s="159"/>
      <c r="L120" s="162"/>
      <c r="M120" s="162"/>
      <c r="N120" s="159"/>
    </row>
    <row r="121" spans="1:14" s="20" customFormat="1" ht="24.95" customHeight="1">
      <c r="A121" s="158"/>
      <c r="B121" s="159"/>
      <c r="C121" s="160"/>
      <c r="D121" s="161"/>
      <c r="E121" s="159"/>
      <c r="F121" s="159"/>
      <c r="G121" s="159"/>
      <c r="H121" s="159"/>
      <c r="I121" s="159"/>
      <c r="J121" s="159"/>
      <c r="K121" s="159"/>
      <c r="L121" s="162"/>
      <c r="M121" s="162"/>
      <c r="N121" s="159"/>
    </row>
    <row r="122" spans="1:14" s="20" customFormat="1" ht="24.95" customHeight="1">
      <c r="A122" s="158"/>
      <c r="B122" s="159"/>
      <c r="C122" s="160"/>
      <c r="D122" s="161"/>
      <c r="E122" s="159"/>
      <c r="F122" s="159"/>
      <c r="G122" s="159"/>
      <c r="H122" s="159"/>
      <c r="I122" s="159"/>
      <c r="J122" s="159"/>
      <c r="K122" s="159"/>
      <c r="L122" s="162"/>
      <c r="M122" s="162"/>
      <c r="N122" s="159"/>
    </row>
    <row r="123" spans="1:14" s="20" customFormat="1" ht="24.95" customHeight="1">
      <c r="A123" s="158"/>
      <c r="B123" s="159"/>
      <c r="C123" s="160"/>
      <c r="D123" s="161"/>
      <c r="E123" s="159"/>
      <c r="F123" s="159"/>
      <c r="G123" s="159"/>
      <c r="H123" s="159"/>
      <c r="I123" s="159"/>
      <c r="J123" s="159"/>
      <c r="K123" s="159"/>
      <c r="L123" s="162"/>
      <c r="M123" s="162"/>
      <c r="N123" s="159"/>
    </row>
    <row r="124" spans="1:14" s="20" customFormat="1" ht="24.95" customHeight="1">
      <c r="A124" s="158"/>
      <c r="B124" s="159"/>
      <c r="C124" s="160"/>
      <c r="D124" s="161"/>
      <c r="E124" s="159"/>
      <c r="F124" s="159"/>
      <c r="G124" s="159"/>
      <c r="H124" s="159"/>
      <c r="I124" s="159"/>
      <c r="J124" s="159"/>
      <c r="K124" s="159"/>
      <c r="L124" s="162"/>
      <c r="M124" s="162"/>
      <c r="N124" s="159"/>
    </row>
    <row r="125" spans="1:14" s="20" customFormat="1" ht="24.95" customHeight="1">
      <c r="A125" s="158"/>
      <c r="B125" s="159"/>
      <c r="C125" s="160"/>
      <c r="D125" s="161"/>
      <c r="E125" s="159"/>
      <c r="F125" s="159"/>
      <c r="G125" s="159"/>
      <c r="H125" s="159"/>
      <c r="I125" s="159"/>
      <c r="J125" s="159"/>
      <c r="K125" s="159"/>
      <c r="L125" s="162"/>
      <c r="M125" s="162"/>
      <c r="N125" s="159"/>
    </row>
    <row r="126" spans="1:14" s="20" customFormat="1" ht="24.95" customHeight="1">
      <c r="A126" s="153"/>
      <c r="B126" s="154"/>
      <c r="C126" s="155"/>
      <c r="D126" s="156"/>
      <c r="E126" s="154"/>
      <c r="F126" s="154"/>
      <c r="G126" s="154"/>
      <c r="H126" s="154"/>
      <c r="I126" s="154"/>
      <c r="J126" s="154"/>
      <c r="K126" s="154"/>
      <c r="L126" s="157"/>
      <c r="M126" s="157"/>
      <c r="N126" s="154"/>
    </row>
    <row r="127" spans="1:14" s="20" customFormat="1" ht="24.95" customHeight="1">
      <c r="A127" s="134"/>
      <c r="B127" s="140"/>
      <c r="C127" s="141"/>
      <c r="D127" s="142"/>
      <c r="E127" s="140"/>
      <c r="F127" s="140"/>
      <c r="G127" s="140"/>
      <c r="H127" s="140"/>
      <c r="I127" s="140"/>
      <c r="J127" s="140"/>
      <c r="K127" s="140"/>
      <c r="L127" s="143"/>
      <c r="M127" s="143"/>
      <c r="N127" s="140"/>
    </row>
    <row r="128" spans="1:14" s="20" customFormat="1" ht="24.95" customHeight="1">
      <c r="A128" s="134"/>
      <c r="B128" s="140"/>
      <c r="C128" s="141"/>
      <c r="D128" s="142"/>
      <c r="E128" s="140"/>
      <c r="F128" s="140"/>
      <c r="G128" s="140"/>
      <c r="H128" s="140"/>
      <c r="I128" s="140"/>
      <c r="J128" s="140"/>
      <c r="K128" s="140"/>
      <c r="L128" s="143"/>
      <c r="M128" s="143"/>
      <c r="N128" s="140"/>
    </row>
    <row r="129" spans="1:14" s="20" customFormat="1" ht="24.95" customHeight="1">
      <c r="A129" s="134"/>
      <c r="B129" s="140"/>
      <c r="C129" s="141"/>
      <c r="D129" s="142"/>
      <c r="E129" s="140"/>
      <c r="F129" s="140"/>
      <c r="G129" s="140"/>
      <c r="H129" s="140"/>
      <c r="I129" s="140"/>
      <c r="J129" s="140"/>
      <c r="K129" s="140"/>
      <c r="L129" s="143"/>
      <c r="M129" s="143"/>
      <c r="N129" s="140"/>
    </row>
    <row r="130" spans="1:14" s="20" customFormat="1" ht="24.95" customHeight="1">
      <c r="A130" s="134"/>
      <c r="B130" s="140"/>
      <c r="C130" s="141"/>
      <c r="D130" s="142"/>
      <c r="E130" s="140"/>
      <c r="F130" s="140"/>
      <c r="G130" s="140"/>
      <c r="H130" s="140"/>
      <c r="I130" s="140"/>
      <c r="J130" s="140"/>
      <c r="K130" s="140"/>
      <c r="L130" s="143"/>
      <c r="M130" s="143"/>
      <c r="N130" s="140"/>
    </row>
    <row r="131" spans="1:14" s="20" customFormat="1" ht="24.95" customHeight="1">
      <c r="A131" s="134"/>
      <c r="B131" s="140"/>
      <c r="C131" s="141"/>
      <c r="D131" s="142"/>
      <c r="E131" s="140"/>
      <c r="F131" s="140"/>
      <c r="G131" s="140"/>
      <c r="H131" s="140"/>
      <c r="I131" s="140"/>
      <c r="J131" s="140"/>
      <c r="K131" s="140"/>
      <c r="L131" s="143"/>
      <c r="M131" s="143"/>
      <c r="N131" s="140"/>
    </row>
    <row r="132" spans="1:14" s="20" customFormat="1" ht="24.95" customHeight="1">
      <c r="A132" s="134"/>
      <c r="B132" s="140"/>
      <c r="C132" s="141"/>
      <c r="D132" s="142"/>
      <c r="E132" s="140"/>
      <c r="F132" s="140"/>
      <c r="G132" s="140"/>
      <c r="H132" s="140"/>
      <c r="I132" s="140"/>
      <c r="J132" s="140"/>
      <c r="K132" s="140"/>
      <c r="L132" s="143"/>
      <c r="M132" s="143"/>
      <c r="N132" s="140"/>
    </row>
    <row r="133" spans="1:14" s="20" customFormat="1" ht="24.95" customHeight="1">
      <c r="A133" s="134"/>
      <c r="B133" s="140"/>
      <c r="C133" s="141"/>
      <c r="D133" s="142"/>
      <c r="E133" s="140"/>
      <c r="F133" s="140"/>
      <c r="G133" s="140"/>
      <c r="H133" s="140"/>
      <c r="I133" s="140"/>
      <c r="J133" s="140"/>
      <c r="K133" s="140"/>
      <c r="L133" s="143"/>
      <c r="M133" s="143"/>
      <c r="N133" s="140"/>
    </row>
    <row r="134" spans="1:14" s="20" customFormat="1" ht="24.95" customHeight="1">
      <c r="A134" s="134"/>
      <c r="B134" s="140"/>
      <c r="C134" s="141"/>
      <c r="D134" s="142"/>
      <c r="E134" s="140"/>
      <c r="F134" s="140"/>
      <c r="G134" s="140"/>
      <c r="H134" s="140"/>
      <c r="I134" s="140"/>
      <c r="J134" s="140"/>
      <c r="K134" s="140"/>
      <c r="L134" s="143"/>
      <c r="M134" s="143"/>
      <c r="N134" s="140"/>
    </row>
    <row r="135" spans="1:14" s="20" customFormat="1" ht="24.95" customHeight="1">
      <c r="A135" s="134"/>
      <c r="B135" s="140"/>
      <c r="C135" s="141"/>
      <c r="D135" s="142"/>
      <c r="E135" s="140"/>
      <c r="F135" s="140"/>
      <c r="G135" s="140"/>
      <c r="H135" s="140"/>
      <c r="I135" s="140"/>
      <c r="J135" s="140"/>
      <c r="K135" s="140"/>
      <c r="L135" s="143"/>
      <c r="M135" s="143"/>
      <c r="N135" s="140"/>
    </row>
    <row r="136" spans="1:14" s="20" customFormat="1" ht="24.95" customHeight="1">
      <c r="A136" s="134"/>
      <c r="B136" s="140"/>
      <c r="C136" s="141"/>
      <c r="D136" s="142"/>
      <c r="E136" s="140"/>
      <c r="F136" s="140"/>
      <c r="G136" s="140"/>
      <c r="H136" s="140"/>
      <c r="I136" s="140"/>
      <c r="J136" s="140"/>
      <c r="K136" s="140"/>
      <c r="L136" s="143"/>
      <c r="M136" s="143"/>
      <c r="N136" s="140"/>
    </row>
    <row r="137" spans="1:14" s="20" customFormat="1" ht="24.95" customHeight="1">
      <c r="A137" s="134"/>
      <c r="B137" s="140"/>
      <c r="C137" s="141"/>
      <c r="D137" s="142"/>
      <c r="E137" s="140"/>
      <c r="F137" s="140"/>
      <c r="G137" s="140"/>
      <c r="H137" s="140"/>
      <c r="I137" s="140"/>
      <c r="J137" s="140"/>
      <c r="K137" s="140"/>
      <c r="L137" s="143"/>
      <c r="M137" s="143"/>
      <c r="N137" s="140"/>
    </row>
    <row r="138" spans="1:14" s="20" customFormat="1" ht="24.95" customHeight="1">
      <c r="A138" s="134"/>
      <c r="B138" s="140"/>
      <c r="C138" s="141"/>
      <c r="D138" s="142"/>
      <c r="E138" s="140"/>
      <c r="F138" s="140"/>
      <c r="G138" s="140"/>
      <c r="H138" s="140"/>
      <c r="I138" s="140"/>
      <c r="J138" s="140"/>
      <c r="K138" s="140"/>
      <c r="L138" s="143"/>
      <c r="M138" s="143"/>
      <c r="N138" s="140"/>
    </row>
    <row r="139" spans="1:14" s="20" customFormat="1" ht="24.95" customHeight="1">
      <c r="A139" s="134"/>
      <c r="B139" s="140"/>
      <c r="C139" s="141"/>
      <c r="D139" s="142"/>
      <c r="E139" s="140"/>
      <c r="F139" s="140"/>
      <c r="G139" s="140"/>
      <c r="H139" s="140"/>
      <c r="I139" s="140"/>
      <c r="J139" s="140"/>
      <c r="K139" s="140"/>
      <c r="L139" s="143"/>
      <c r="M139" s="143"/>
      <c r="N139" s="140"/>
    </row>
    <row r="140" spans="1:14" s="20" customFormat="1" ht="24.95" customHeight="1">
      <c r="A140" s="134"/>
      <c r="B140" s="140"/>
      <c r="C140" s="141"/>
      <c r="D140" s="142"/>
      <c r="E140" s="140"/>
      <c r="F140" s="140"/>
      <c r="G140" s="140"/>
      <c r="H140" s="140"/>
      <c r="I140" s="140"/>
      <c r="J140" s="140"/>
      <c r="K140" s="140"/>
      <c r="L140" s="143"/>
      <c r="M140" s="143"/>
      <c r="N140" s="140"/>
    </row>
    <row r="141" spans="1:14" s="20" customFormat="1" ht="24.95" customHeight="1">
      <c r="A141" s="134"/>
      <c r="B141" s="140"/>
      <c r="C141" s="141"/>
      <c r="D141" s="142"/>
      <c r="E141" s="140"/>
      <c r="F141" s="140"/>
      <c r="G141" s="140"/>
      <c r="H141" s="140"/>
      <c r="I141" s="140"/>
      <c r="J141" s="140"/>
      <c r="K141" s="140"/>
      <c r="L141" s="143"/>
      <c r="M141" s="143"/>
      <c r="N141" s="140"/>
    </row>
    <row r="142" spans="1:14" s="20" customFormat="1" ht="24.95" customHeight="1">
      <c r="A142" s="134"/>
      <c r="B142" s="140"/>
      <c r="C142" s="141"/>
      <c r="D142" s="142"/>
      <c r="E142" s="140"/>
      <c r="F142" s="140"/>
      <c r="G142" s="140"/>
      <c r="H142" s="140"/>
      <c r="I142" s="140"/>
      <c r="J142" s="140"/>
      <c r="K142" s="140"/>
      <c r="L142" s="143"/>
      <c r="M142" s="143"/>
      <c r="N142" s="140"/>
    </row>
    <row r="143" spans="1:14" s="20" customFormat="1" ht="24.95" customHeight="1">
      <c r="A143" s="134"/>
      <c r="B143" s="140"/>
      <c r="C143" s="141"/>
      <c r="D143" s="142"/>
      <c r="E143" s="140"/>
      <c r="F143" s="140"/>
      <c r="G143" s="140"/>
      <c r="H143" s="140"/>
      <c r="I143" s="140"/>
      <c r="J143" s="140"/>
      <c r="K143" s="140"/>
      <c r="L143" s="143"/>
      <c r="M143" s="143"/>
      <c r="N143" s="140"/>
    </row>
    <row r="144" spans="1:14" s="20" customFormat="1" ht="24.95" customHeight="1">
      <c r="A144" s="134"/>
      <c r="B144" s="140"/>
      <c r="C144" s="141"/>
      <c r="D144" s="142"/>
      <c r="E144" s="140"/>
      <c r="F144" s="140"/>
      <c r="G144" s="140"/>
      <c r="H144" s="140"/>
      <c r="I144" s="140"/>
      <c r="J144" s="140"/>
      <c r="K144" s="140"/>
      <c r="L144" s="143"/>
      <c r="M144" s="143"/>
      <c r="N144" s="140"/>
    </row>
    <row r="145" spans="1:14" s="20" customFormat="1" ht="24.95" customHeight="1">
      <c r="A145" s="134"/>
      <c r="B145" s="140"/>
      <c r="C145" s="141"/>
      <c r="D145" s="142"/>
      <c r="E145" s="140"/>
      <c r="F145" s="140"/>
      <c r="G145" s="140"/>
      <c r="H145" s="140"/>
      <c r="I145" s="140"/>
      <c r="J145" s="140"/>
      <c r="K145" s="140"/>
      <c r="L145" s="143"/>
      <c r="M145" s="143"/>
      <c r="N145" s="140"/>
    </row>
    <row r="146" spans="1:14" s="20" customFormat="1" ht="24.95" customHeight="1">
      <c r="A146" s="134"/>
      <c r="B146" s="140"/>
      <c r="C146" s="141"/>
      <c r="D146" s="142"/>
      <c r="E146" s="140"/>
      <c r="F146" s="140"/>
      <c r="G146" s="140"/>
      <c r="H146" s="140"/>
      <c r="I146" s="140"/>
      <c r="J146" s="140"/>
      <c r="K146" s="140"/>
      <c r="L146" s="143"/>
      <c r="M146" s="143"/>
      <c r="N146" s="140"/>
    </row>
    <row r="147" spans="1:14" s="20" customFormat="1" ht="24.95" customHeight="1">
      <c r="A147" s="134"/>
      <c r="B147" s="140"/>
      <c r="C147" s="141"/>
      <c r="D147" s="142"/>
      <c r="E147" s="140"/>
      <c r="F147" s="140"/>
      <c r="G147" s="140"/>
      <c r="H147" s="140"/>
      <c r="I147" s="140"/>
      <c r="J147" s="140"/>
      <c r="K147" s="140"/>
      <c r="L147" s="143"/>
      <c r="M147" s="143"/>
      <c r="N147" s="140"/>
    </row>
    <row r="148" spans="1:14" s="20" customFormat="1" ht="24.95" customHeight="1">
      <c r="A148" s="134"/>
      <c r="B148" s="140"/>
      <c r="C148" s="141"/>
      <c r="D148" s="142"/>
      <c r="E148" s="140"/>
      <c r="F148" s="140"/>
      <c r="G148" s="140"/>
      <c r="H148" s="140"/>
      <c r="I148" s="140"/>
      <c r="J148" s="140"/>
      <c r="K148" s="140"/>
      <c r="L148" s="143"/>
      <c r="M148" s="143"/>
      <c r="N148" s="140"/>
    </row>
    <row r="149" spans="1:14" s="20" customFormat="1" ht="24.95" customHeight="1">
      <c r="A149" s="134"/>
      <c r="B149" s="140"/>
      <c r="C149" s="141"/>
      <c r="D149" s="142"/>
      <c r="E149" s="140"/>
      <c r="F149" s="140"/>
      <c r="G149" s="140"/>
      <c r="H149" s="140"/>
      <c r="I149" s="140"/>
      <c r="J149" s="140"/>
      <c r="K149" s="140"/>
      <c r="L149" s="143"/>
      <c r="M149" s="143"/>
      <c r="N149" s="140"/>
    </row>
    <row r="150" spans="1:14" s="20" customFormat="1" ht="24.95" customHeight="1">
      <c r="A150" s="134"/>
      <c r="B150" s="140"/>
      <c r="C150" s="141"/>
      <c r="D150" s="142"/>
      <c r="E150" s="140"/>
      <c r="F150" s="140"/>
      <c r="G150" s="140"/>
      <c r="H150" s="140"/>
      <c r="I150" s="140"/>
      <c r="J150" s="140"/>
      <c r="K150" s="140"/>
      <c r="L150" s="143"/>
      <c r="M150" s="143"/>
      <c r="N150" s="140"/>
    </row>
    <row r="151" spans="1:14" s="20" customFormat="1" ht="24.95" customHeight="1">
      <c r="A151" s="134"/>
      <c r="B151" s="140"/>
      <c r="C151" s="141"/>
      <c r="D151" s="142"/>
      <c r="E151" s="140"/>
      <c r="F151" s="140"/>
      <c r="G151" s="140"/>
      <c r="H151" s="140"/>
      <c r="I151" s="140"/>
      <c r="J151" s="140"/>
      <c r="K151" s="140"/>
      <c r="L151" s="143"/>
      <c r="M151" s="143"/>
      <c r="N151" s="140"/>
    </row>
    <row r="152" spans="1:14" s="20" customFormat="1" ht="24.95" customHeight="1">
      <c r="A152" s="134"/>
      <c r="B152" s="140"/>
      <c r="C152" s="141"/>
      <c r="D152" s="142"/>
      <c r="E152" s="140"/>
      <c r="F152" s="140"/>
      <c r="G152" s="140"/>
      <c r="H152" s="140"/>
      <c r="I152" s="140"/>
      <c r="J152" s="140"/>
      <c r="K152" s="140"/>
      <c r="L152" s="143"/>
      <c r="M152" s="143"/>
      <c r="N152" s="140"/>
    </row>
    <row r="153" spans="1:14" s="20" customFormat="1" ht="24.95" customHeight="1">
      <c r="A153" s="134"/>
      <c r="B153" s="140"/>
      <c r="C153" s="141"/>
      <c r="D153" s="142"/>
      <c r="E153" s="140"/>
      <c r="F153" s="140"/>
      <c r="G153" s="140"/>
      <c r="H153" s="140"/>
      <c r="I153" s="140"/>
      <c r="J153" s="140"/>
      <c r="K153" s="140"/>
      <c r="L153" s="143"/>
      <c r="M153" s="143"/>
      <c r="N153" s="140"/>
    </row>
    <row r="154" spans="1:14" s="20" customFormat="1" ht="24.95" customHeight="1">
      <c r="A154" s="134"/>
      <c r="B154" s="140"/>
      <c r="C154" s="141"/>
      <c r="D154" s="142"/>
      <c r="E154" s="140"/>
      <c r="F154" s="140"/>
      <c r="G154" s="140"/>
      <c r="H154" s="140"/>
      <c r="I154" s="140"/>
      <c r="J154" s="140"/>
      <c r="K154" s="140"/>
      <c r="L154" s="143"/>
      <c r="M154" s="143"/>
      <c r="N154" s="140"/>
    </row>
    <row r="155" spans="1:14" s="20" customFormat="1" ht="24.95" customHeight="1">
      <c r="A155" s="134"/>
      <c r="B155" s="140"/>
      <c r="C155" s="141"/>
      <c r="D155" s="142"/>
      <c r="E155" s="140"/>
      <c r="F155" s="140"/>
      <c r="G155" s="140"/>
      <c r="H155" s="140"/>
      <c r="I155" s="140"/>
      <c r="J155" s="140"/>
      <c r="K155" s="140"/>
      <c r="L155" s="143"/>
      <c r="M155" s="143"/>
      <c r="N155" s="140"/>
    </row>
    <row r="156" spans="1:14" s="20" customFormat="1" ht="24.95" customHeight="1">
      <c r="A156" s="134"/>
      <c r="B156" s="140"/>
      <c r="C156" s="141"/>
      <c r="D156" s="142"/>
      <c r="E156" s="140"/>
      <c r="F156" s="140"/>
      <c r="G156" s="140"/>
      <c r="H156" s="140"/>
      <c r="I156" s="140"/>
      <c r="J156" s="140"/>
      <c r="K156" s="140"/>
      <c r="L156" s="143"/>
      <c r="M156" s="143"/>
      <c r="N156" s="140"/>
    </row>
    <row r="157" spans="1:14" s="20" customFormat="1" ht="24.95" customHeight="1">
      <c r="A157" s="134"/>
      <c r="B157" s="140"/>
      <c r="C157" s="141"/>
      <c r="D157" s="142"/>
      <c r="E157" s="140"/>
      <c r="F157" s="140"/>
      <c r="G157" s="140"/>
      <c r="H157" s="140"/>
      <c r="I157" s="140"/>
      <c r="J157" s="140"/>
      <c r="K157" s="140"/>
      <c r="L157" s="143"/>
      <c r="M157" s="143"/>
      <c r="N157" s="140"/>
    </row>
    <row r="158" spans="1:14" s="20" customFormat="1" ht="24.95" customHeight="1">
      <c r="A158" s="134"/>
      <c r="B158" s="140"/>
      <c r="C158" s="141"/>
      <c r="D158" s="142"/>
      <c r="E158" s="140"/>
      <c r="F158" s="140"/>
      <c r="G158" s="140"/>
      <c r="H158" s="140"/>
      <c r="I158" s="140"/>
      <c r="J158" s="140"/>
      <c r="K158" s="140"/>
      <c r="L158" s="143"/>
      <c r="M158" s="143"/>
      <c r="N158" s="140"/>
    </row>
    <row r="159" spans="1:14" s="20" customFormat="1" ht="24.95" customHeight="1">
      <c r="A159" s="134"/>
      <c r="B159" s="140"/>
      <c r="C159" s="141"/>
      <c r="D159" s="142"/>
      <c r="E159" s="140"/>
      <c r="F159" s="140"/>
      <c r="G159" s="140"/>
      <c r="H159" s="140"/>
      <c r="I159" s="140"/>
      <c r="J159" s="140"/>
      <c r="K159" s="140"/>
      <c r="L159" s="143"/>
      <c r="M159" s="143"/>
      <c r="N159" s="140"/>
    </row>
    <row r="160" spans="1:14" s="20" customFormat="1" ht="24.95" customHeight="1">
      <c r="A160" s="134"/>
      <c r="B160" s="140"/>
      <c r="C160" s="141"/>
      <c r="D160" s="142"/>
      <c r="E160" s="140"/>
      <c r="F160" s="140"/>
      <c r="G160" s="140"/>
      <c r="H160" s="140"/>
      <c r="I160" s="140"/>
      <c r="J160" s="140"/>
      <c r="K160" s="140"/>
      <c r="L160" s="143"/>
      <c r="M160" s="143"/>
      <c r="N160" s="140"/>
    </row>
    <row r="161" spans="1:14" s="20" customFormat="1" ht="24.95" customHeight="1">
      <c r="A161" s="134"/>
      <c r="B161" s="140"/>
      <c r="C161" s="141"/>
      <c r="D161" s="142"/>
      <c r="E161" s="140"/>
      <c r="F161" s="140"/>
      <c r="G161" s="140"/>
      <c r="H161" s="140"/>
      <c r="I161" s="140"/>
      <c r="J161" s="140"/>
      <c r="K161" s="140"/>
      <c r="L161" s="143"/>
      <c r="M161" s="143"/>
      <c r="N161" s="140"/>
    </row>
    <row r="162" spans="1:14" s="20" customFormat="1" ht="24.95" customHeight="1">
      <c r="A162" s="134"/>
      <c r="B162" s="140"/>
      <c r="C162" s="141"/>
      <c r="D162" s="142"/>
      <c r="E162" s="140"/>
      <c r="F162" s="140"/>
      <c r="G162" s="140"/>
      <c r="H162" s="140"/>
      <c r="I162" s="140"/>
      <c r="J162" s="140"/>
      <c r="K162" s="140"/>
      <c r="L162" s="143"/>
      <c r="M162" s="143"/>
      <c r="N162" s="140"/>
    </row>
    <row r="163" spans="1:14" s="20" customFormat="1" ht="24.95" customHeight="1">
      <c r="A163" s="134"/>
      <c r="B163" s="140"/>
      <c r="C163" s="141"/>
      <c r="D163" s="142"/>
      <c r="E163" s="140"/>
      <c r="F163" s="140"/>
      <c r="G163" s="140"/>
      <c r="H163" s="140"/>
      <c r="I163" s="140"/>
      <c r="J163" s="140"/>
      <c r="K163" s="140"/>
      <c r="L163" s="143"/>
      <c r="M163" s="143"/>
      <c r="N163" s="140"/>
    </row>
    <row r="164" spans="1:14" s="20" customFormat="1" ht="24.95" customHeight="1">
      <c r="A164" s="134"/>
      <c r="B164" s="140"/>
      <c r="C164" s="141"/>
      <c r="D164" s="142"/>
      <c r="E164" s="140"/>
      <c r="F164" s="140"/>
      <c r="G164" s="140"/>
      <c r="H164" s="140"/>
      <c r="I164" s="140"/>
      <c r="J164" s="140"/>
      <c r="K164" s="140"/>
      <c r="L164" s="143"/>
      <c r="M164" s="143"/>
      <c r="N164" s="140"/>
    </row>
    <row r="165" spans="1:14" s="20" customFormat="1" ht="24.95" customHeight="1">
      <c r="A165" s="134"/>
      <c r="B165" s="140"/>
      <c r="C165" s="141"/>
      <c r="D165" s="142"/>
      <c r="E165" s="140"/>
      <c r="F165" s="140"/>
      <c r="G165" s="140"/>
      <c r="H165" s="140"/>
      <c r="I165" s="140"/>
      <c r="J165" s="140"/>
      <c r="K165" s="140"/>
      <c r="L165" s="143"/>
      <c r="M165" s="143"/>
      <c r="N165" s="140"/>
    </row>
    <row r="166" spans="1:14" s="20" customFormat="1" ht="24.95" customHeight="1">
      <c r="A166" s="134"/>
      <c r="B166" s="140"/>
      <c r="C166" s="141"/>
      <c r="D166" s="142"/>
      <c r="E166" s="140"/>
      <c r="F166" s="140"/>
      <c r="G166" s="140"/>
      <c r="H166" s="140"/>
      <c r="I166" s="140"/>
      <c r="J166" s="140"/>
      <c r="K166" s="140"/>
      <c r="L166" s="143"/>
      <c r="M166" s="143"/>
      <c r="N166" s="140"/>
    </row>
    <row r="167" spans="1:14" s="20" customFormat="1" ht="24.95" customHeight="1">
      <c r="A167" s="134"/>
      <c r="B167" s="140"/>
      <c r="C167" s="141"/>
      <c r="D167" s="142"/>
      <c r="E167" s="140"/>
      <c r="F167" s="140"/>
      <c r="G167" s="140"/>
      <c r="H167" s="140"/>
      <c r="I167" s="140"/>
      <c r="J167" s="140"/>
      <c r="K167" s="140"/>
      <c r="L167" s="143"/>
      <c r="M167" s="143"/>
      <c r="N167" s="140"/>
    </row>
    <row r="168" spans="1:14" s="20" customFormat="1" ht="24.95" customHeight="1">
      <c r="A168" s="134"/>
      <c r="B168" s="140"/>
      <c r="C168" s="141"/>
      <c r="D168" s="142"/>
      <c r="E168" s="140"/>
      <c r="F168" s="140"/>
      <c r="G168" s="140"/>
      <c r="H168" s="140"/>
      <c r="I168" s="140"/>
      <c r="J168" s="140"/>
      <c r="K168" s="140"/>
      <c r="L168" s="143"/>
      <c r="M168" s="143"/>
      <c r="N168" s="140"/>
    </row>
    <row r="169" spans="1:14" s="20" customFormat="1" ht="24.95" customHeight="1">
      <c r="A169" s="134"/>
      <c r="B169" s="140"/>
      <c r="C169" s="141"/>
      <c r="D169" s="142"/>
      <c r="E169" s="140"/>
      <c r="F169" s="140"/>
      <c r="G169" s="140"/>
      <c r="H169" s="140"/>
      <c r="I169" s="140"/>
      <c r="J169" s="140"/>
      <c r="K169" s="140"/>
      <c r="L169" s="143"/>
      <c r="M169" s="143"/>
      <c r="N169" s="140"/>
    </row>
    <row r="170" spans="1:14" s="20" customFormat="1" ht="24.95" customHeight="1">
      <c r="A170" s="134"/>
      <c r="B170" s="140"/>
      <c r="C170" s="141"/>
      <c r="D170" s="142"/>
      <c r="E170" s="140"/>
      <c r="F170" s="140"/>
      <c r="G170" s="140"/>
      <c r="H170" s="140"/>
      <c r="I170" s="140"/>
      <c r="J170" s="140"/>
      <c r="K170" s="140"/>
      <c r="L170" s="143"/>
      <c r="M170" s="143"/>
      <c r="N170" s="140"/>
    </row>
    <row r="171" spans="1:14" s="20" customFormat="1" ht="24.95" customHeight="1">
      <c r="A171" s="134"/>
      <c r="B171" s="140"/>
      <c r="C171" s="141"/>
      <c r="D171" s="142"/>
      <c r="E171" s="140"/>
      <c r="F171" s="140"/>
      <c r="G171" s="140"/>
      <c r="H171" s="140"/>
      <c r="I171" s="140"/>
      <c r="J171" s="140"/>
      <c r="K171" s="140"/>
      <c r="L171" s="143"/>
      <c r="M171" s="143"/>
      <c r="N171" s="140"/>
    </row>
    <row r="172" spans="1:14" s="20" customFormat="1" ht="24.95" customHeight="1">
      <c r="A172" s="134"/>
      <c r="B172" s="140"/>
      <c r="C172" s="141"/>
      <c r="D172" s="142"/>
      <c r="E172" s="140"/>
      <c r="F172" s="140"/>
      <c r="G172" s="140"/>
      <c r="H172" s="140"/>
      <c r="I172" s="140"/>
      <c r="J172" s="140"/>
      <c r="K172" s="140"/>
      <c r="L172" s="143"/>
      <c r="M172" s="143"/>
      <c r="N172" s="140"/>
    </row>
    <row r="173" spans="1:14" s="20" customFormat="1" ht="24.95" customHeight="1">
      <c r="A173" s="134"/>
      <c r="B173" s="140"/>
      <c r="C173" s="141"/>
      <c r="D173" s="142"/>
      <c r="E173" s="140"/>
      <c r="F173" s="140"/>
      <c r="G173" s="140"/>
      <c r="H173" s="140"/>
      <c r="I173" s="140"/>
      <c r="J173" s="140"/>
      <c r="K173" s="140"/>
      <c r="L173" s="143"/>
      <c r="M173" s="143"/>
      <c r="N173" s="140"/>
    </row>
    <row r="174" spans="1:14" s="20" customFormat="1" ht="24.95" customHeight="1">
      <c r="A174" s="134"/>
      <c r="B174" s="140"/>
      <c r="C174" s="141"/>
      <c r="D174" s="142"/>
      <c r="E174" s="140"/>
      <c r="F174" s="140"/>
      <c r="G174" s="140"/>
      <c r="H174" s="140"/>
      <c r="I174" s="140"/>
      <c r="J174" s="140"/>
      <c r="K174" s="140"/>
      <c r="L174" s="143"/>
      <c r="M174" s="143"/>
      <c r="N174" s="140"/>
    </row>
    <row r="175" spans="1:14" s="20" customFormat="1" ht="24.95" customHeight="1">
      <c r="A175" s="134"/>
      <c r="B175" s="140"/>
      <c r="C175" s="141"/>
      <c r="D175" s="142"/>
      <c r="E175" s="140"/>
      <c r="F175" s="140"/>
      <c r="G175" s="140"/>
      <c r="H175" s="140"/>
      <c r="I175" s="140"/>
      <c r="J175" s="140"/>
      <c r="K175" s="140"/>
      <c r="L175" s="143"/>
      <c r="M175" s="143"/>
      <c r="N175" s="140"/>
    </row>
    <row r="176" spans="1:14" s="20" customFormat="1" ht="24.95" customHeight="1">
      <c r="A176" s="134"/>
      <c r="B176" s="140"/>
      <c r="C176" s="141"/>
      <c r="D176" s="142"/>
      <c r="E176" s="140"/>
      <c r="F176" s="140"/>
      <c r="G176" s="140"/>
      <c r="H176" s="140"/>
      <c r="I176" s="140"/>
      <c r="J176" s="140"/>
      <c r="K176" s="140"/>
      <c r="L176" s="143"/>
      <c r="M176" s="143"/>
      <c r="N176" s="140"/>
    </row>
    <row r="177" spans="1:14" s="20" customFormat="1" ht="24.95" customHeight="1">
      <c r="A177" s="134"/>
      <c r="B177" s="140"/>
      <c r="C177" s="141"/>
      <c r="D177" s="142"/>
      <c r="E177" s="140"/>
      <c r="F177" s="140"/>
      <c r="G177" s="140"/>
      <c r="H177" s="140"/>
      <c r="I177" s="140"/>
      <c r="J177" s="140"/>
      <c r="K177" s="140"/>
      <c r="L177" s="143"/>
      <c r="M177" s="143"/>
      <c r="N177" s="140"/>
    </row>
    <row r="178" spans="1:14" s="20" customFormat="1" ht="24.95" customHeight="1">
      <c r="A178" s="134"/>
      <c r="B178" s="140"/>
      <c r="C178" s="141"/>
      <c r="D178" s="142"/>
      <c r="E178" s="140"/>
      <c r="F178" s="140"/>
      <c r="G178" s="140"/>
      <c r="H178" s="140"/>
      <c r="I178" s="140"/>
      <c r="J178" s="140"/>
      <c r="K178" s="140"/>
      <c r="L178" s="143"/>
      <c r="M178" s="143"/>
      <c r="N178" s="140"/>
    </row>
    <row r="179" spans="1:14" s="20" customFormat="1" ht="24.95" customHeight="1">
      <c r="A179" s="134"/>
      <c r="B179" s="140"/>
      <c r="C179" s="141"/>
      <c r="D179" s="142"/>
      <c r="E179" s="140"/>
      <c r="F179" s="140"/>
      <c r="G179" s="140"/>
      <c r="H179" s="140"/>
      <c r="I179" s="140"/>
      <c r="J179" s="140"/>
      <c r="K179" s="140"/>
      <c r="L179" s="143"/>
      <c r="M179" s="143"/>
      <c r="N179" s="140"/>
    </row>
    <row r="180" spans="1:14" s="20" customFormat="1" ht="24.95" customHeight="1">
      <c r="A180" s="134"/>
      <c r="B180" s="140"/>
      <c r="C180" s="141"/>
      <c r="D180" s="142"/>
      <c r="E180" s="140"/>
      <c r="F180" s="140"/>
      <c r="G180" s="140"/>
      <c r="H180" s="140"/>
      <c r="I180" s="140"/>
      <c r="J180" s="140"/>
      <c r="K180" s="140"/>
      <c r="L180" s="143"/>
      <c r="M180" s="143"/>
      <c r="N180" s="140"/>
    </row>
    <row r="181" spans="1:14" s="20" customFormat="1" ht="24.95" customHeight="1">
      <c r="A181" s="134"/>
      <c r="B181" s="140"/>
      <c r="C181" s="141"/>
      <c r="D181" s="142"/>
      <c r="E181" s="140"/>
      <c r="F181" s="140"/>
      <c r="G181" s="140"/>
      <c r="H181" s="140"/>
      <c r="I181" s="140"/>
      <c r="J181" s="140"/>
      <c r="K181" s="140"/>
      <c r="L181" s="143"/>
      <c r="M181" s="143"/>
      <c r="N181" s="140"/>
    </row>
    <row r="182" spans="1:14" s="20" customFormat="1" ht="24.95" customHeight="1">
      <c r="A182" s="134"/>
      <c r="B182" s="140"/>
      <c r="C182" s="141"/>
      <c r="D182" s="142"/>
      <c r="E182" s="140"/>
      <c r="F182" s="140"/>
      <c r="G182" s="140"/>
      <c r="H182" s="140"/>
      <c r="I182" s="140"/>
      <c r="J182" s="140"/>
      <c r="K182" s="140"/>
      <c r="L182" s="143"/>
      <c r="M182" s="143"/>
      <c r="N182" s="140"/>
    </row>
    <row r="183" spans="1:14" s="20" customFormat="1" ht="24.95" customHeight="1">
      <c r="A183" s="134"/>
      <c r="B183" s="140"/>
      <c r="C183" s="141"/>
      <c r="D183" s="142"/>
      <c r="E183" s="140"/>
      <c r="F183" s="140"/>
      <c r="G183" s="140"/>
      <c r="H183" s="140"/>
      <c r="I183" s="140"/>
      <c r="J183" s="140"/>
      <c r="K183" s="140"/>
      <c r="L183" s="143"/>
      <c r="M183" s="143"/>
      <c r="N183" s="140"/>
    </row>
    <row r="184" spans="1:14" s="20" customFormat="1" ht="24.95" customHeight="1">
      <c r="A184" s="134"/>
      <c r="B184" s="140"/>
      <c r="C184" s="141"/>
      <c r="D184" s="142"/>
      <c r="E184" s="140"/>
      <c r="F184" s="140"/>
      <c r="G184" s="140"/>
      <c r="H184" s="140"/>
      <c r="I184" s="140"/>
      <c r="J184" s="140"/>
      <c r="K184" s="140"/>
      <c r="L184" s="143"/>
      <c r="M184" s="143"/>
      <c r="N184" s="140"/>
    </row>
    <row r="185" spans="1:14" s="20" customFormat="1" ht="24.95" customHeight="1">
      <c r="A185" s="134"/>
      <c r="B185" s="140"/>
      <c r="C185" s="141"/>
      <c r="D185" s="142"/>
      <c r="E185" s="140"/>
      <c r="F185" s="140"/>
      <c r="G185" s="140"/>
      <c r="H185" s="140"/>
      <c r="I185" s="140"/>
      <c r="J185" s="140"/>
      <c r="K185" s="140"/>
      <c r="L185" s="143"/>
      <c r="M185" s="143"/>
      <c r="N185" s="140"/>
    </row>
    <row r="186" spans="1:14" s="20" customFormat="1" ht="24.95" customHeight="1">
      <c r="A186" s="134"/>
      <c r="B186" s="140"/>
      <c r="C186" s="141"/>
      <c r="D186" s="142"/>
      <c r="E186" s="140"/>
      <c r="F186" s="140"/>
      <c r="G186" s="140"/>
      <c r="H186" s="140"/>
      <c r="I186" s="140"/>
      <c r="J186" s="140"/>
      <c r="K186" s="140"/>
      <c r="L186" s="143"/>
      <c r="M186" s="143"/>
      <c r="N186" s="140"/>
    </row>
    <row r="187" spans="1:14" s="20" customFormat="1" ht="24.95" customHeight="1">
      <c r="A187" s="134"/>
      <c r="B187" s="140"/>
      <c r="C187" s="141"/>
      <c r="D187" s="142"/>
      <c r="E187" s="140"/>
      <c r="F187" s="140"/>
      <c r="G187" s="140"/>
      <c r="H187" s="140"/>
      <c r="I187" s="140"/>
      <c r="J187" s="140"/>
      <c r="K187" s="140"/>
      <c r="L187" s="143"/>
      <c r="M187" s="143"/>
      <c r="N187" s="140"/>
    </row>
    <row r="188" spans="1:14" s="20" customFormat="1" ht="24.95" customHeight="1">
      <c r="A188" s="134"/>
      <c r="B188" s="140"/>
      <c r="C188" s="141"/>
      <c r="D188" s="142"/>
      <c r="E188" s="140"/>
      <c r="F188" s="140"/>
      <c r="G188" s="140"/>
      <c r="H188" s="140"/>
      <c r="I188" s="140"/>
      <c r="J188" s="140"/>
      <c r="K188" s="140"/>
      <c r="L188" s="143"/>
      <c r="M188" s="143"/>
      <c r="N188" s="140"/>
    </row>
    <row r="189" spans="1:14" s="20" customFormat="1" ht="24.95" customHeight="1">
      <c r="A189" s="134"/>
      <c r="B189" s="140"/>
      <c r="C189" s="141"/>
      <c r="D189" s="142"/>
      <c r="E189" s="140"/>
      <c r="F189" s="140"/>
      <c r="G189" s="140"/>
      <c r="H189" s="140"/>
      <c r="I189" s="140"/>
      <c r="J189" s="140"/>
      <c r="K189" s="140"/>
      <c r="L189" s="143"/>
      <c r="M189" s="143"/>
      <c r="N189" s="140"/>
    </row>
    <row r="190" spans="1:14" s="20" customFormat="1" ht="24.95" customHeight="1">
      <c r="A190" s="134"/>
      <c r="B190" s="140"/>
      <c r="C190" s="141"/>
      <c r="D190" s="142"/>
      <c r="E190" s="140"/>
      <c r="F190" s="140"/>
      <c r="G190" s="140"/>
      <c r="H190" s="140"/>
      <c r="I190" s="140"/>
      <c r="J190" s="140"/>
      <c r="K190" s="140"/>
      <c r="L190" s="143"/>
      <c r="M190" s="143"/>
      <c r="N190" s="140"/>
    </row>
    <row r="191" spans="1:14" s="20" customFormat="1" ht="24.95" customHeight="1">
      <c r="A191" s="134"/>
      <c r="B191" s="140"/>
      <c r="C191" s="141"/>
      <c r="D191" s="142"/>
      <c r="E191" s="140"/>
      <c r="F191" s="140"/>
      <c r="G191" s="140"/>
      <c r="H191" s="140"/>
      <c r="I191" s="140"/>
      <c r="J191" s="140"/>
      <c r="K191" s="140"/>
      <c r="L191" s="143"/>
      <c r="M191" s="143"/>
      <c r="N191" s="140"/>
    </row>
    <row r="192" spans="1:14" s="20" customFormat="1" ht="24.95" customHeight="1">
      <c r="A192" s="134"/>
      <c r="B192" s="140"/>
      <c r="C192" s="141"/>
      <c r="D192" s="142"/>
      <c r="E192" s="140"/>
      <c r="F192" s="140"/>
      <c r="G192" s="140"/>
      <c r="H192" s="140"/>
      <c r="I192" s="140"/>
      <c r="J192" s="140"/>
      <c r="K192" s="140"/>
      <c r="L192" s="143"/>
      <c r="M192" s="143"/>
      <c r="N192" s="140"/>
    </row>
    <row r="193" spans="1:14" s="20" customFormat="1" ht="24.95" customHeight="1">
      <c r="A193" s="134"/>
      <c r="B193" s="140"/>
      <c r="C193" s="141"/>
      <c r="D193" s="142"/>
      <c r="E193" s="140"/>
      <c r="F193" s="140"/>
      <c r="G193" s="140"/>
      <c r="H193" s="140"/>
      <c r="I193" s="140"/>
      <c r="J193" s="140"/>
      <c r="K193" s="140"/>
      <c r="L193" s="143"/>
      <c r="M193" s="143"/>
      <c r="N193" s="140"/>
    </row>
    <row r="194" spans="1:14" s="20" customFormat="1" ht="24.95" customHeight="1">
      <c r="A194" s="134"/>
      <c r="B194" s="140"/>
      <c r="C194" s="141"/>
      <c r="D194" s="142"/>
      <c r="E194" s="140"/>
      <c r="F194" s="140"/>
      <c r="G194" s="140"/>
      <c r="H194" s="140"/>
      <c r="I194" s="140"/>
      <c r="J194" s="140"/>
      <c r="K194" s="140"/>
      <c r="L194" s="143"/>
      <c r="M194" s="143"/>
      <c r="N194" s="140"/>
    </row>
    <row r="195" spans="1:14" s="20" customFormat="1" ht="24.95" customHeight="1">
      <c r="A195" s="134"/>
      <c r="B195" s="140"/>
      <c r="C195" s="141"/>
      <c r="D195" s="142"/>
      <c r="E195" s="140"/>
      <c r="F195" s="140"/>
      <c r="G195" s="140"/>
      <c r="H195" s="140"/>
      <c r="I195" s="140"/>
      <c r="J195" s="140"/>
      <c r="K195" s="140"/>
      <c r="L195" s="143"/>
      <c r="M195" s="143"/>
      <c r="N195" s="140"/>
    </row>
    <row r="196" spans="1:14" s="20" customFormat="1" ht="24.95" customHeight="1">
      <c r="A196" s="134"/>
      <c r="B196" s="140"/>
      <c r="C196" s="141"/>
      <c r="D196" s="142"/>
      <c r="E196" s="140"/>
      <c r="F196" s="140"/>
      <c r="G196" s="140"/>
      <c r="H196" s="140"/>
      <c r="I196" s="140"/>
      <c r="J196" s="140"/>
      <c r="K196" s="140"/>
      <c r="L196" s="143"/>
      <c r="M196" s="143"/>
      <c r="N196" s="140"/>
    </row>
    <row r="197" spans="1:14" s="20" customFormat="1" ht="24.95" customHeight="1">
      <c r="A197" s="134"/>
      <c r="B197" s="140"/>
      <c r="C197" s="141"/>
      <c r="D197" s="142"/>
      <c r="E197" s="140"/>
      <c r="F197" s="140"/>
      <c r="G197" s="140"/>
      <c r="H197" s="140"/>
      <c r="I197" s="140"/>
      <c r="J197" s="140"/>
      <c r="K197" s="140"/>
      <c r="L197" s="143"/>
      <c r="M197" s="143"/>
      <c r="N197" s="140"/>
    </row>
    <row r="198" spans="1:14" s="20" customFormat="1" ht="24.95" customHeight="1">
      <c r="A198" s="134"/>
      <c r="B198" s="140"/>
      <c r="C198" s="141"/>
      <c r="D198" s="142"/>
      <c r="E198" s="140"/>
      <c r="F198" s="140"/>
      <c r="G198" s="140"/>
      <c r="H198" s="140"/>
      <c r="I198" s="140"/>
      <c r="J198" s="140"/>
      <c r="K198" s="140"/>
      <c r="L198" s="143"/>
      <c r="M198" s="143"/>
      <c r="N198" s="140"/>
    </row>
    <row r="199" spans="1:14" s="20" customFormat="1" ht="24.95" customHeight="1">
      <c r="A199" s="134"/>
      <c r="B199" s="140"/>
      <c r="C199" s="141"/>
      <c r="D199" s="142"/>
      <c r="E199" s="140"/>
      <c r="F199" s="140"/>
      <c r="G199" s="140"/>
      <c r="H199" s="140"/>
      <c r="I199" s="140"/>
      <c r="J199" s="140"/>
      <c r="K199" s="140"/>
      <c r="L199" s="143"/>
      <c r="M199" s="143"/>
      <c r="N199" s="140"/>
    </row>
    <row r="200" spans="1:14" s="20" customFormat="1" ht="24.95" customHeight="1">
      <c r="A200" s="134"/>
      <c r="B200" s="140"/>
      <c r="C200" s="141"/>
      <c r="D200" s="142"/>
      <c r="E200" s="140"/>
      <c r="F200" s="140"/>
      <c r="G200" s="140"/>
      <c r="H200" s="140"/>
      <c r="I200" s="140"/>
      <c r="J200" s="140"/>
      <c r="K200" s="140"/>
      <c r="L200" s="143"/>
      <c r="M200" s="143"/>
      <c r="N200" s="140"/>
    </row>
    <row r="201" spans="1:14" s="20" customFormat="1" ht="24.95" customHeight="1">
      <c r="A201" s="134"/>
      <c r="B201" s="140"/>
      <c r="C201" s="141"/>
      <c r="D201" s="142"/>
      <c r="E201" s="140"/>
      <c r="F201" s="140"/>
      <c r="G201" s="140"/>
      <c r="H201" s="140"/>
      <c r="I201" s="140"/>
      <c r="J201" s="140"/>
      <c r="K201" s="140"/>
      <c r="L201" s="143"/>
      <c r="M201" s="143"/>
      <c r="N201" s="140"/>
    </row>
    <row r="202" spans="1:14" s="20" customFormat="1" ht="24.95" customHeight="1">
      <c r="A202" s="134"/>
      <c r="B202" s="140"/>
      <c r="C202" s="141"/>
      <c r="D202" s="142"/>
      <c r="E202" s="140"/>
      <c r="F202" s="140"/>
      <c r="G202" s="140"/>
      <c r="H202" s="140"/>
      <c r="I202" s="140"/>
      <c r="J202" s="140"/>
      <c r="K202" s="140"/>
      <c r="L202" s="143"/>
      <c r="M202" s="143"/>
      <c r="N202" s="140"/>
    </row>
    <row r="203" spans="1:14" s="20" customFormat="1" ht="24.95" customHeight="1">
      <c r="A203" s="134"/>
      <c r="B203" s="140"/>
      <c r="C203" s="141"/>
      <c r="D203" s="142"/>
      <c r="E203" s="140"/>
      <c r="F203" s="140"/>
      <c r="G203" s="140"/>
      <c r="H203" s="140"/>
      <c r="I203" s="140"/>
      <c r="J203" s="140"/>
      <c r="K203" s="140"/>
      <c r="L203" s="143"/>
      <c r="M203" s="143"/>
      <c r="N203" s="140"/>
    </row>
    <row r="204" spans="1:14" s="20" customFormat="1" ht="24.95" customHeight="1">
      <c r="A204" s="134"/>
      <c r="B204" s="140"/>
      <c r="C204" s="141"/>
      <c r="D204" s="142"/>
      <c r="E204" s="140"/>
      <c r="F204" s="140"/>
      <c r="G204" s="140"/>
      <c r="H204" s="140"/>
      <c r="I204" s="140"/>
      <c r="J204" s="140"/>
      <c r="K204" s="140"/>
      <c r="L204" s="143"/>
      <c r="M204" s="143"/>
      <c r="N204" s="140"/>
    </row>
    <row r="205" spans="1:14" s="20" customFormat="1" ht="24.95" customHeight="1">
      <c r="A205" s="134"/>
      <c r="B205" s="140"/>
      <c r="C205" s="141"/>
      <c r="D205" s="142"/>
      <c r="E205" s="140"/>
      <c r="F205" s="140"/>
      <c r="G205" s="140"/>
      <c r="H205" s="140"/>
      <c r="I205" s="140"/>
      <c r="J205" s="140"/>
      <c r="K205" s="140"/>
      <c r="L205" s="143"/>
      <c r="M205" s="143"/>
      <c r="N205" s="140"/>
    </row>
    <row r="206" spans="1:14" s="20" customFormat="1" ht="24.95" customHeight="1">
      <c r="A206" s="134"/>
      <c r="B206" s="140"/>
      <c r="C206" s="141"/>
      <c r="D206" s="142"/>
      <c r="E206" s="140"/>
      <c r="F206" s="140"/>
      <c r="G206" s="140"/>
      <c r="H206" s="140"/>
      <c r="I206" s="140"/>
      <c r="J206" s="140"/>
      <c r="K206" s="140"/>
      <c r="L206" s="143"/>
      <c r="M206" s="143"/>
      <c r="N206" s="140"/>
    </row>
    <row r="207" spans="1:14" s="20" customFormat="1" ht="24.95" customHeight="1">
      <c r="A207" s="134"/>
      <c r="B207" s="140"/>
      <c r="C207" s="141"/>
      <c r="D207" s="142"/>
      <c r="E207" s="140"/>
      <c r="F207" s="140"/>
      <c r="G207" s="140"/>
      <c r="H207" s="140"/>
      <c r="I207" s="140"/>
      <c r="J207" s="140"/>
      <c r="K207" s="140"/>
      <c r="L207" s="143"/>
      <c r="M207" s="143"/>
      <c r="N207" s="140"/>
    </row>
    <row r="208" spans="1:14" s="20" customFormat="1" ht="24.95" customHeight="1">
      <c r="A208" s="134"/>
      <c r="B208" s="140"/>
      <c r="C208" s="141"/>
      <c r="D208" s="142"/>
      <c r="E208" s="140"/>
      <c r="F208" s="140"/>
      <c r="G208" s="140"/>
      <c r="H208" s="140"/>
      <c r="I208" s="140"/>
      <c r="J208" s="140"/>
      <c r="K208" s="140"/>
      <c r="L208" s="143"/>
      <c r="M208" s="143"/>
      <c r="N208" s="140"/>
    </row>
    <row r="209" spans="1:14" s="20" customFormat="1" ht="24.95" customHeight="1">
      <c r="A209" s="134"/>
      <c r="B209" s="140"/>
      <c r="C209" s="141"/>
      <c r="D209" s="142"/>
      <c r="E209" s="140"/>
      <c r="F209" s="140"/>
      <c r="G209" s="140"/>
      <c r="H209" s="140"/>
      <c r="I209" s="140"/>
      <c r="J209" s="140"/>
      <c r="K209" s="140"/>
      <c r="L209" s="143"/>
      <c r="M209" s="143"/>
      <c r="N209" s="140"/>
    </row>
    <row r="210" spans="1:14" s="20" customFormat="1" ht="24.95" customHeight="1">
      <c r="A210" s="134"/>
      <c r="B210" s="140"/>
      <c r="C210" s="141"/>
      <c r="D210" s="142"/>
      <c r="E210" s="140"/>
      <c r="F210" s="140"/>
      <c r="G210" s="140"/>
      <c r="H210" s="140"/>
      <c r="I210" s="140"/>
      <c r="J210" s="140"/>
      <c r="K210" s="140"/>
      <c r="L210" s="143"/>
      <c r="M210" s="143"/>
      <c r="N210" s="140"/>
    </row>
    <row r="211" spans="1:14" s="20" customFormat="1" ht="24.95" customHeight="1">
      <c r="A211" s="134"/>
      <c r="B211" s="140"/>
      <c r="C211" s="141"/>
      <c r="D211" s="142"/>
      <c r="E211" s="140"/>
      <c r="F211" s="140"/>
      <c r="G211" s="140"/>
      <c r="H211" s="140"/>
      <c r="I211" s="140"/>
      <c r="J211" s="140"/>
      <c r="K211" s="140"/>
      <c r="L211" s="143"/>
      <c r="M211" s="143"/>
      <c r="N211" s="140"/>
    </row>
    <row r="212" spans="1:14" s="20" customFormat="1" ht="24.95" customHeight="1">
      <c r="A212" s="134"/>
      <c r="B212" s="140"/>
      <c r="C212" s="141"/>
      <c r="D212" s="142"/>
      <c r="E212" s="140"/>
      <c r="F212" s="140"/>
      <c r="G212" s="140"/>
      <c r="H212" s="140"/>
      <c r="I212" s="140"/>
      <c r="J212" s="140"/>
      <c r="K212" s="140"/>
      <c r="L212" s="143"/>
      <c r="M212" s="143"/>
      <c r="N212" s="140"/>
    </row>
    <row r="213" spans="1:14" s="20" customFormat="1" ht="24.95" customHeight="1">
      <c r="A213" s="134"/>
      <c r="B213" s="140"/>
      <c r="C213" s="141"/>
      <c r="D213" s="142"/>
      <c r="E213" s="140"/>
      <c r="F213" s="140"/>
      <c r="G213" s="140"/>
      <c r="H213" s="140"/>
      <c r="I213" s="140"/>
      <c r="J213" s="140"/>
      <c r="K213" s="140"/>
      <c r="L213" s="143"/>
      <c r="M213" s="143"/>
      <c r="N213" s="140"/>
    </row>
    <row r="214" spans="1:14" s="20" customFormat="1" ht="24.95" customHeight="1">
      <c r="A214" s="134"/>
      <c r="B214" s="140"/>
      <c r="C214" s="141"/>
      <c r="D214" s="142"/>
      <c r="E214" s="140"/>
      <c r="F214" s="140"/>
      <c r="G214" s="140"/>
      <c r="H214" s="140"/>
      <c r="I214" s="140"/>
      <c r="J214" s="140"/>
      <c r="K214" s="140"/>
      <c r="L214" s="143"/>
      <c r="M214" s="143"/>
      <c r="N214" s="140"/>
    </row>
    <row r="215" spans="1:14" s="20" customFormat="1" ht="24.95" customHeight="1">
      <c r="A215" s="134"/>
      <c r="B215" s="140"/>
      <c r="C215" s="141"/>
      <c r="D215" s="142"/>
      <c r="E215" s="140"/>
      <c r="F215" s="140"/>
      <c r="G215" s="140"/>
      <c r="H215" s="140"/>
      <c r="I215" s="140"/>
      <c r="J215" s="140"/>
      <c r="K215" s="140"/>
      <c r="L215" s="143"/>
      <c r="M215" s="143"/>
      <c r="N215" s="140"/>
    </row>
    <row r="216" spans="1:14" s="20" customFormat="1" ht="24.95" customHeight="1">
      <c r="A216" s="134"/>
      <c r="B216" s="140"/>
      <c r="C216" s="141"/>
      <c r="D216" s="142"/>
      <c r="E216" s="140"/>
      <c r="F216" s="140"/>
      <c r="G216" s="140"/>
      <c r="H216" s="140"/>
      <c r="I216" s="140"/>
      <c r="J216" s="140"/>
      <c r="K216" s="140"/>
      <c r="L216" s="143"/>
      <c r="M216" s="143"/>
      <c r="N216" s="140"/>
    </row>
    <row r="217" spans="1:14" s="20" customFormat="1" ht="24.95" customHeight="1">
      <c r="A217" s="134"/>
      <c r="B217" s="140"/>
      <c r="C217" s="141"/>
      <c r="D217" s="142"/>
      <c r="E217" s="140"/>
      <c r="F217" s="140"/>
      <c r="G217" s="140"/>
      <c r="H217" s="140"/>
      <c r="I217" s="140"/>
      <c r="J217" s="140"/>
      <c r="K217" s="140"/>
      <c r="L217" s="143"/>
      <c r="M217" s="143"/>
      <c r="N217" s="140"/>
    </row>
    <row r="218" spans="1:14" s="20" customFormat="1" ht="24.95" customHeight="1">
      <c r="A218" s="134"/>
      <c r="B218" s="140"/>
      <c r="C218" s="141"/>
      <c r="D218" s="142"/>
      <c r="E218" s="140"/>
      <c r="F218" s="140"/>
      <c r="G218" s="140"/>
      <c r="H218" s="140"/>
      <c r="I218" s="140"/>
      <c r="J218" s="140"/>
      <c r="K218" s="140"/>
      <c r="L218" s="143"/>
      <c r="M218" s="143"/>
      <c r="N218" s="140"/>
    </row>
    <row r="219" spans="1:14" s="20" customFormat="1" ht="24.95" customHeight="1">
      <c r="A219" s="134"/>
      <c r="B219" s="140"/>
      <c r="C219" s="141"/>
      <c r="D219" s="142"/>
      <c r="E219" s="140"/>
      <c r="F219" s="140"/>
      <c r="G219" s="140"/>
      <c r="H219" s="140"/>
      <c r="I219" s="140"/>
      <c r="J219" s="140"/>
      <c r="K219" s="140"/>
      <c r="L219" s="143"/>
      <c r="M219" s="143"/>
      <c r="N219" s="140"/>
    </row>
    <row r="220" spans="1:14" s="20" customFormat="1" ht="24.95" customHeight="1">
      <c r="A220" s="134"/>
      <c r="B220" s="140"/>
      <c r="C220" s="141"/>
      <c r="D220" s="142"/>
      <c r="E220" s="140"/>
      <c r="F220" s="140"/>
      <c r="G220" s="140"/>
      <c r="H220" s="140"/>
      <c r="I220" s="140"/>
      <c r="J220" s="140"/>
      <c r="K220" s="140"/>
      <c r="L220" s="143"/>
      <c r="M220" s="143"/>
      <c r="N220" s="140"/>
    </row>
    <row r="221" spans="1:14" s="20" customFormat="1" ht="24.95" customHeight="1">
      <c r="A221" s="134"/>
      <c r="B221" s="140"/>
      <c r="C221" s="141"/>
      <c r="D221" s="142"/>
      <c r="E221" s="140"/>
      <c r="F221" s="140"/>
      <c r="G221" s="140"/>
      <c r="H221" s="140"/>
      <c r="I221" s="140"/>
      <c r="J221" s="140"/>
      <c r="K221" s="140"/>
      <c r="L221" s="143"/>
      <c r="M221" s="143"/>
      <c r="N221" s="140"/>
    </row>
    <row r="222" spans="1:14" s="20" customFormat="1" ht="24.95" customHeight="1">
      <c r="A222" s="134"/>
      <c r="B222" s="140"/>
      <c r="C222" s="141"/>
      <c r="D222" s="142"/>
      <c r="E222" s="140"/>
      <c r="F222" s="140"/>
      <c r="G222" s="140"/>
      <c r="H222" s="140"/>
      <c r="I222" s="140"/>
      <c r="J222" s="140"/>
      <c r="K222" s="140"/>
      <c r="L222" s="143"/>
      <c r="M222" s="143"/>
      <c r="N222" s="140"/>
    </row>
    <row r="223" spans="1:14" s="20" customFormat="1" ht="24.95" customHeight="1">
      <c r="A223" s="134"/>
      <c r="B223" s="140"/>
      <c r="C223" s="141"/>
      <c r="D223" s="142"/>
      <c r="E223" s="140"/>
      <c r="F223" s="140"/>
      <c r="G223" s="140"/>
      <c r="H223" s="140"/>
      <c r="I223" s="140"/>
      <c r="J223" s="140"/>
      <c r="K223" s="140"/>
      <c r="L223" s="143"/>
      <c r="M223" s="143"/>
      <c r="N223" s="140"/>
    </row>
    <row r="224" spans="1:14" s="20" customFormat="1" ht="24.95" customHeight="1">
      <c r="A224" s="134"/>
      <c r="B224" s="140"/>
      <c r="C224" s="141"/>
      <c r="D224" s="142"/>
      <c r="E224" s="140"/>
      <c r="F224" s="140"/>
      <c r="G224" s="140"/>
      <c r="H224" s="140"/>
      <c r="I224" s="140"/>
      <c r="J224" s="140"/>
      <c r="K224" s="140"/>
      <c r="L224" s="143"/>
      <c r="M224" s="143"/>
      <c r="N224" s="140"/>
    </row>
    <row r="225" spans="1:14" s="20" customFormat="1" ht="24.95" customHeight="1">
      <c r="A225" s="134"/>
      <c r="B225" s="140"/>
      <c r="C225" s="141"/>
      <c r="D225" s="142"/>
      <c r="E225" s="140"/>
      <c r="F225" s="140"/>
      <c r="G225" s="140"/>
      <c r="H225" s="140"/>
      <c r="I225" s="140"/>
      <c r="J225" s="140"/>
      <c r="K225" s="140"/>
      <c r="L225" s="143"/>
      <c r="M225" s="143"/>
      <c r="N225" s="140"/>
    </row>
    <row r="226" spans="1:14" s="20" customFormat="1" ht="24.95" customHeight="1">
      <c r="A226" s="134"/>
      <c r="B226" s="140"/>
      <c r="C226" s="141"/>
      <c r="D226" s="142"/>
      <c r="E226" s="140"/>
      <c r="F226" s="140"/>
      <c r="G226" s="140"/>
      <c r="H226" s="140"/>
      <c r="I226" s="140"/>
      <c r="J226" s="140"/>
      <c r="K226" s="140"/>
      <c r="L226" s="143"/>
      <c r="M226" s="143"/>
      <c r="N226" s="140"/>
    </row>
    <row r="227" spans="1:14" s="20" customFormat="1" ht="24.95" customHeight="1">
      <c r="A227" s="134"/>
      <c r="B227" s="140"/>
      <c r="C227" s="141"/>
      <c r="D227" s="142"/>
      <c r="E227" s="140"/>
      <c r="F227" s="140"/>
      <c r="G227" s="140"/>
      <c r="H227" s="140"/>
      <c r="I227" s="140"/>
      <c r="J227" s="140"/>
      <c r="K227" s="140"/>
      <c r="L227" s="143"/>
      <c r="M227" s="143"/>
      <c r="N227" s="140"/>
    </row>
    <row r="228" spans="1:14" s="20" customFormat="1" ht="24.95" customHeight="1">
      <c r="A228" s="134"/>
      <c r="B228" s="140"/>
      <c r="C228" s="141"/>
      <c r="D228" s="142"/>
      <c r="E228" s="140"/>
      <c r="F228" s="140"/>
      <c r="G228" s="140"/>
      <c r="H228" s="140"/>
      <c r="I228" s="140"/>
      <c r="J228" s="140"/>
      <c r="K228" s="140"/>
      <c r="L228" s="143"/>
      <c r="M228" s="143"/>
      <c r="N228" s="140"/>
    </row>
    <row r="229" spans="1:14" s="20" customFormat="1" ht="24.95" customHeight="1">
      <c r="A229" s="134"/>
      <c r="B229" s="140"/>
      <c r="C229" s="141"/>
      <c r="D229" s="142"/>
      <c r="E229" s="140"/>
      <c r="F229" s="140"/>
      <c r="G229" s="140"/>
      <c r="H229" s="140"/>
      <c r="I229" s="140"/>
      <c r="J229" s="140"/>
      <c r="K229" s="140"/>
      <c r="L229" s="143"/>
      <c r="M229" s="143"/>
      <c r="N229" s="140"/>
    </row>
    <row r="230" spans="1:14" s="20" customFormat="1" ht="24.95" customHeight="1">
      <c r="A230" s="134"/>
      <c r="B230" s="140"/>
      <c r="C230" s="141"/>
      <c r="D230" s="142"/>
      <c r="E230" s="140"/>
      <c r="F230" s="140"/>
      <c r="G230" s="140"/>
      <c r="H230" s="140"/>
      <c r="I230" s="140"/>
      <c r="J230" s="140"/>
      <c r="K230" s="140"/>
      <c r="L230" s="143"/>
      <c r="M230" s="143"/>
      <c r="N230" s="140"/>
    </row>
    <row r="231" spans="1:14" s="20" customFormat="1" ht="24.95" customHeight="1">
      <c r="A231" s="134"/>
      <c r="B231" s="140"/>
      <c r="C231" s="141"/>
      <c r="D231" s="142"/>
      <c r="E231" s="140"/>
      <c r="F231" s="140"/>
      <c r="G231" s="140"/>
      <c r="H231" s="140"/>
      <c r="I231" s="140"/>
      <c r="J231" s="140"/>
      <c r="K231" s="140"/>
      <c r="L231" s="143"/>
      <c r="M231" s="143"/>
      <c r="N231" s="140"/>
    </row>
    <row r="232" spans="1:14" s="20" customFormat="1" ht="24.95" customHeight="1">
      <c r="A232" s="134"/>
      <c r="B232" s="140"/>
      <c r="C232" s="141"/>
      <c r="D232" s="142"/>
      <c r="E232" s="140"/>
      <c r="F232" s="140"/>
      <c r="G232" s="140"/>
      <c r="H232" s="140"/>
      <c r="I232" s="140"/>
      <c r="J232" s="140"/>
      <c r="K232" s="140"/>
      <c r="L232" s="143"/>
      <c r="M232" s="143"/>
      <c r="N232" s="140"/>
    </row>
    <row r="233" spans="1:14" s="20" customFormat="1" ht="24.95" customHeight="1">
      <c r="A233" s="134"/>
      <c r="B233" s="140"/>
      <c r="C233" s="141"/>
      <c r="D233" s="142"/>
      <c r="E233" s="140"/>
      <c r="F233" s="140"/>
      <c r="G233" s="140"/>
      <c r="H233" s="140"/>
      <c r="I233" s="140"/>
      <c r="J233" s="140"/>
      <c r="K233" s="140"/>
      <c r="L233" s="143"/>
      <c r="M233" s="143"/>
      <c r="N233" s="140"/>
    </row>
    <row r="234" spans="1:14" s="20" customFormat="1" ht="24.95" customHeight="1">
      <c r="A234" s="134"/>
      <c r="B234" s="140"/>
      <c r="C234" s="141"/>
      <c r="D234" s="142"/>
      <c r="E234" s="140"/>
      <c r="F234" s="140"/>
      <c r="G234" s="140"/>
      <c r="H234" s="140"/>
      <c r="I234" s="140"/>
      <c r="J234" s="140"/>
      <c r="K234" s="140"/>
      <c r="L234" s="143"/>
      <c r="M234" s="143"/>
      <c r="N234" s="140"/>
    </row>
    <row r="235" spans="1:14" s="20" customFormat="1" ht="24.95" customHeight="1">
      <c r="A235" s="134"/>
      <c r="B235" s="140"/>
      <c r="C235" s="141"/>
      <c r="D235" s="142"/>
      <c r="E235" s="140"/>
      <c r="F235" s="140"/>
      <c r="G235" s="140"/>
      <c r="H235" s="140"/>
      <c r="I235" s="140"/>
      <c r="J235" s="140"/>
      <c r="K235" s="140"/>
      <c r="L235" s="143"/>
      <c r="M235" s="143"/>
      <c r="N235" s="140"/>
    </row>
    <row r="236" spans="1:14" s="20" customFormat="1" ht="24.95" customHeight="1">
      <c r="A236" s="134"/>
      <c r="B236" s="140"/>
      <c r="C236" s="141"/>
      <c r="D236" s="142"/>
      <c r="E236" s="140"/>
      <c r="F236" s="140"/>
      <c r="G236" s="140"/>
      <c r="H236" s="140"/>
      <c r="I236" s="140"/>
      <c r="J236" s="140"/>
      <c r="K236" s="140"/>
      <c r="L236" s="143"/>
      <c r="M236" s="143"/>
      <c r="N236" s="140"/>
    </row>
    <row r="237" spans="1:14" s="20" customFormat="1" ht="24.95" customHeight="1">
      <c r="A237" s="134"/>
      <c r="B237" s="140"/>
      <c r="C237" s="141"/>
      <c r="D237" s="142"/>
      <c r="E237" s="140"/>
      <c r="F237" s="140"/>
      <c r="G237" s="140"/>
      <c r="H237" s="140"/>
      <c r="I237" s="140"/>
      <c r="J237" s="140"/>
      <c r="K237" s="140"/>
      <c r="L237" s="143"/>
      <c r="M237" s="143"/>
      <c r="N237" s="140"/>
    </row>
    <row r="238" spans="1:14" s="20" customFormat="1" ht="24.95" customHeight="1">
      <c r="A238" s="134"/>
      <c r="B238" s="140"/>
      <c r="C238" s="141"/>
      <c r="D238" s="142"/>
      <c r="E238" s="140"/>
      <c r="F238" s="140"/>
      <c r="G238" s="140"/>
      <c r="H238" s="140"/>
      <c r="I238" s="140"/>
      <c r="J238" s="140"/>
      <c r="K238" s="140"/>
      <c r="L238" s="143"/>
      <c r="M238" s="143"/>
      <c r="N238" s="140"/>
    </row>
    <row r="239" spans="1:14" s="20" customFormat="1" ht="24.95" customHeight="1">
      <c r="A239" s="134"/>
      <c r="B239" s="140"/>
      <c r="C239" s="141"/>
      <c r="D239" s="142"/>
      <c r="E239" s="140"/>
      <c r="F239" s="140"/>
      <c r="G239" s="140"/>
      <c r="H239" s="140"/>
      <c r="I239" s="140"/>
      <c r="J239" s="140"/>
      <c r="K239" s="140"/>
      <c r="L239" s="143"/>
      <c r="M239" s="143"/>
      <c r="N239" s="140"/>
    </row>
    <row r="240" spans="1:14" s="20" customFormat="1" ht="24.95" customHeight="1">
      <c r="A240" s="134"/>
      <c r="B240" s="140"/>
      <c r="C240" s="141"/>
      <c r="D240" s="142"/>
      <c r="E240" s="140"/>
      <c r="F240" s="140"/>
      <c r="G240" s="140"/>
      <c r="H240" s="140"/>
      <c r="I240" s="140"/>
      <c r="J240" s="140"/>
      <c r="K240" s="140"/>
      <c r="L240" s="143"/>
      <c r="M240" s="143"/>
      <c r="N240" s="140"/>
    </row>
    <row r="241" spans="1:14" s="20" customFormat="1" ht="24.95" customHeight="1">
      <c r="A241" s="134"/>
      <c r="B241" s="140"/>
      <c r="C241" s="141"/>
      <c r="D241" s="142"/>
      <c r="E241" s="140"/>
      <c r="F241" s="140"/>
      <c r="G241" s="140"/>
      <c r="H241" s="140"/>
      <c r="I241" s="140"/>
      <c r="J241" s="140"/>
      <c r="K241" s="140"/>
      <c r="L241" s="143"/>
      <c r="M241" s="143"/>
      <c r="N241" s="140"/>
    </row>
    <row r="242" spans="1:14" s="20" customFormat="1" ht="24.95" customHeight="1">
      <c r="A242" s="134"/>
      <c r="B242" s="140"/>
      <c r="C242" s="141"/>
      <c r="D242" s="142"/>
      <c r="E242" s="140"/>
      <c r="F242" s="140"/>
      <c r="G242" s="140"/>
      <c r="H242" s="140"/>
      <c r="I242" s="140"/>
      <c r="J242" s="140"/>
      <c r="K242" s="140"/>
      <c r="L242" s="143"/>
      <c r="M242" s="143"/>
      <c r="N242" s="140"/>
    </row>
    <row r="243" spans="1:14" s="20" customFormat="1" ht="24.95" customHeight="1">
      <c r="A243" s="134"/>
      <c r="B243" s="140"/>
      <c r="C243" s="141"/>
      <c r="D243" s="142"/>
      <c r="E243" s="140"/>
      <c r="F243" s="140"/>
      <c r="G243" s="140"/>
      <c r="H243" s="140"/>
      <c r="I243" s="140"/>
      <c r="J243" s="140"/>
      <c r="K243" s="140"/>
      <c r="L243" s="143"/>
      <c r="M243" s="143"/>
      <c r="N243" s="140"/>
    </row>
    <row r="244" spans="1:14" s="20" customFormat="1" ht="24.95" customHeight="1">
      <c r="A244" s="134"/>
      <c r="B244" s="140"/>
      <c r="C244" s="141"/>
      <c r="D244" s="142"/>
      <c r="E244" s="140"/>
      <c r="F244" s="140"/>
      <c r="G244" s="140"/>
      <c r="H244" s="140"/>
      <c r="I244" s="140"/>
      <c r="J244" s="140"/>
      <c r="K244" s="140"/>
      <c r="L244" s="143"/>
      <c r="M244" s="143"/>
      <c r="N244" s="140"/>
    </row>
    <row r="245" spans="1:14" s="20" customFormat="1" ht="24.95" customHeight="1">
      <c r="A245" s="134"/>
      <c r="B245" s="140"/>
      <c r="C245" s="141"/>
      <c r="D245" s="142"/>
      <c r="E245" s="140"/>
      <c r="F245" s="140"/>
      <c r="G245" s="140"/>
      <c r="H245" s="140"/>
      <c r="I245" s="140"/>
      <c r="J245" s="140"/>
      <c r="K245" s="140"/>
      <c r="L245" s="143"/>
      <c r="M245" s="143"/>
      <c r="N245" s="140"/>
    </row>
    <row r="246" spans="1:14" s="20" customFormat="1" ht="24.95" customHeight="1">
      <c r="A246" s="134"/>
      <c r="B246" s="140"/>
      <c r="C246" s="141"/>
      <c r="D246" s="142"/>
      <c r="E246" s="140"/>
      <c r="F246" s="140"/>
      <c r="G246" s="140"/>
      <c r="H246" s="140"/>
      <c r="I246" s="140"/>
      <c r="J246" s="140"/>
      <c r="K246" s="140"/>
      <c r="L246" s="143"/>
      <c r="M246" s="143"/>
      <c r="N246" s="140"/>
    </row>
    <row r="247" spans="1:14" s="20" customFormat="1" ht="24.95" customHeight="1">
      <c r="A247" s="134"/>
      <c r="B247" s="140"/>
      <c r="C247" s="141"/>
      <c r="D247" s="142"/>
      <c r="E247" s="140"/>
      <c r="F247" s="140"/>
      <c r="G247" s="140"/>
      <c r="H247" s="140"/>
      <c r="I247" s="140"/>
      <c r="J247" s="140"/>
      <c r="K247" s="140"/>
      <c r="L247" s="143"/>
      <c r="M247" s="143"/>
      <c r="N247" s="140"/>
    </row>
    <row r="248" spans="1:14" s="20" customFormat="1" ht="24.95" customHeight="1">
      <c r="A248" s="134"/>
      <c r="B248" s="140"/>
      <c r="C248" s="141"/>
      <c r="D248" s="142"/>
      <c r="E248" s="140"/>
      <c r="F248" s="140"/>
      <c r="G248" s="140"/>
      <c r="H248" s="140"/>
      <c r="I248" s="140"/>
      <c r="J248" s="140"/>
      <c r="K248" s="140"/>
      <c r="L248" s="143"/>
      <c r="M248" s="143"/>
      <c r="N248" s="140"/>
    </row>
    <row r="249" spans="1:14" s="20" customFormat="1" ht="24.95" customHeight="1">
      <c r="A249" s="134"/>
      <c r="B249" s="140"/>
      <c r="C249" s="141"/>
      <c r="D249" s="142"/>
      <c r="E249" s="140"/>
      <c r="F249" s="140"/>
      <c r="G249" s="140"/>
      <c r="H249" s="140"/>
      <c r="I249" s="140"/>
      <c r="J249" s="140"/>
      <c r="K249" s="140"/>
      <c r="L249" s="143"/>
      <c r="M249" s="143"/>
      <c r="N249" s="140"/>
    </row>
    <row r="250" spans="1:14" s="20" customFormat="1" ht="24.95" customHeight="1">
      <c r="A250" s="134"/>
      <c r="B250" s="140"/>
      <c r="C250" s="141"/>
      <c r="D250" s="142"/>
      <c r="E250" s="140"/>
      <c r="F250" s="140"/>
      <c r="G250" s="140"/>
      <c r="H250" s="140"/>
      <c r="I250" s="140"/>
      <c r="J250" s="140"/>
      <c r="K250" s="140"/>
      <c r="L250" s="143"/>
      <c r="M250" s="143"/>
      <c r="N250" s="140"/>
    </row>
    <row r="251" spans="1:14" s="20" customFormat="1" ht="24.95" customHeight="1">
      <c r="A251" s="134"/>
      <c r="B251" s="140"/>
      <c r="C251" s="141"/>
      <c r="D251" s="142"/>
      <c r="E251" s="140"/>
      <c r="F251" s="140"/>
      <c r="G251" s="140"/>
      <c r="H251" s="140"/>
      <c r="I251" s="140"/>
      <c r="J251" s="140"/>
      <c r="K251" s="140"/>
      <c r="L251" s="143"/>
      <c r="M251" s="143"/>
      <c r="N251" s="140"/>
    </row>
    <row r="252" spans="1:14" s="20" customFormat="1" ht="24.95" customHeight="1">
      <c r="A252" s="134"/>
      <c r="B252" s="140"/>
      <c r="C252" s="141"/>
      <c r="D252" s="142"/>
      <c r="E252" s="140"/>
      <c r="F252" s="140"/>
      <c r="G252" s="140"/>
      <c r="H252" s="140"/>
      <c r="I252" s="140"/>
      <c r="J252" s="140"/>
      <c r="K252" s="140"/>
      <c r="L252" s="143"/>
      <c r="M252" s="143"/>
      <c r="N252" s="140"/>
    </row>
    <row r="253" spans="1:14" s="20" customFormat="1" ht="24.95" customHeight="1">
      <c r="A253" s="134"/>
      <c r="B253" s="140"/>
      <c r="C253" s="141"/>
      <c r="D253" s="142"/>
      <c r="E253" s="140"/>
      <c r="F253" s="140"/>
      <c r="G253" s="140"/>
      <c r="H253" s="140"/>
      <c r="I253" s="140"/>
      <c r="J253" s="140"/>
      <c r="K253" s="140"/>
      <c r="L253" s="143"/>
      <c r="M253" s="143"/>
      <c r="N253" s="140"/>
    </row>
    <row r="254" spans="1:14" s="20" customFormat="1" ht="24.95" customHeight="1">
      <c r="A254" s="134"/>
      <c r="B254" s="140"/>
      <c r="C254" s="141"/>
      <c r="D254" s="142"/>
      <c r="E254" s="140"/>
      <c r="F254" s="140"/>
      <c r="G254" s="140"/>
      <c r="H254" s="140"/>
      <c r="I254" s="140"/>
      <c r="J254" s="140"/>
      <c r="K254" s="140"/>
      <c r="L254" s="143"/>
      <c r="M254" s="143"/>
      <c r="N254" s="140"/>
    </row>
    <row r="255" spans="1:14" s="20" customFormat="1" ht="24.95" customHeight="1">
      <c r="A255" s="134"/>
      <c r="B255" s="140"/>
      <c r="C255" s="141"/>
      <c r="D255" s="142"/>
      <c r="E255" s="140"/>
      <c r="F255" s="140"/>
      <c r="G255" s="140"/>
      <c r="H255" s="140"/>
      <c r="I255" s="140"/>
      <c r="J255" s="140"/>
      <c r="K255" s="140"/>
      <c r="L255" s="143"/>
      <c r="M255" s="143"/>
      <c r="N255" s="140"/>
    </row>
    <row r="256" spans="1:14" s="20" customFormat="1" ht="24.95" customHeight="1">
      <c r="A256" s="134"/>
      <c r="B256" s="140"/>
      <c r="C256" s="141"/>
      <c r="D256" s="142"/>
      <c r="E256" s="140"/>
      <c r="F256" s="140"/>
      <c r="G256" s="140"/>
      <c r="H256" s="140"/>
      <c r="I256" s="140"/>
      <c r="J256" s="140"/>
      <c r="K256" s="140"/>
      <c r="L256" s="143"/>
      <c r="M256" s="143"/>
      <c r="N256" s="140"/>
    </row>
    <row r="257" spans="1:14" s="20" customFormat="1" ht="24.95" customHeight="1">
      <c r="A257" s="134"/>
      <c r="B257" s="140"/>
      <c r="C257" s="141"/>
      <c r="D257" s="142"/>
      <c r="E257" s="140"/>
      <c r="F257" s="140"/>
      <c r="G257" s="140"/>
      <c r="H257" s="140"/>
      <c r="I257" s="140"/>
      <c r="J257" s="140"/>
      <c r="K257" s="140"/>
      <c r="L257" s="143"/>
      <c r="M257" s="143"/>
      <c r="N257" s="140"/>
    </row>
    <row r="258" spans="1:14" s="20" customFormat="1" ht="24.95" customHeight="1">
      <c r="A258" s="134"/>
      <c r="B258" s="140"/>
      <c r="C258" s="141"/>
      <c r="D258" s="142"/>
      <c r="E258" s="140"/>
      <c r="F258" s="140"/>
      <c r="G258" s="140"/>
      <c r="H258" s="140"/>
      <c r="I258" s="140"/>
      <c r="J258" s="140"/>
      <c r="K258" s="140"/>
      <c r="L258" s="143"/>
      <c r="M258" s="143"/>
      <c r="N258" s="140"/>
    </row>
    <row r="259" spans="1:14" s="20" customFormat="1" ht="24.95" customHeight="1">
      <c r="A259" s="134"/>
      <c r="B259" s="140"/>
      <c r="C259" s="141"/>
      <c r="D259" s="142"/>
      <c r="E259" s="140"/>
      <c r="F259" s="140"/>
      <c r="G259" s="140"/>
      <c r="H259" s="140"/>
      <c r="I259" s="140"/>
      <c r="J259" s="140"/>
      <c r="K259" s="140"/>
      <c r="L259" s="143"/>
      <c r="M259" s="143"/>
      <c r="N259" s="140"/>
    </row>
    <row r="260" spans="1:14" s="20" customFormat="1" ht="24.95" customHeight="1">
      <c r="A260" s="134"/>
      <c r="B260" s="140"/>
      <c r="C260" s="141"/>
      <c r="D260" s="142"/>
      <c r="E260" s="140"/>
      <c r="F260" s="140"/>
      <c r="G260" s="140"/>
      <c r="H260" s="140"/>
      <c r="I260" s="140"/>
      <c r="J260" s="140"/>
      <c r="K260" s="140"/>
      <c r="L260" s="143"/>
      <c r="M260" s="143"/>
      <c r="N260" s="140"/>
    </row>
    <row r="261" spans="1:14" s="20" customFormat="1" ht="24.95" customHeight="1">
      <c r="A261" s="134"/>
      <c r="B261" s="140"/>
      <c r="C261" s="141"/>
      <c r="D261" s="142"/>
      <c r="E261" s="140"/>
      <c r="F261" s="140"/>
      <c r="G261" s="140"/>
      <c r="H261" s="140"/>
      <c r="I261" s="140"/>
      <c r="J261" s="140"/>
      <c r="K261" s="140"/>
      <c r="L261" s="143"/>
      <c r="M261" s="143"/>
      <c r="N261" s="140"/>
    </row>
    <row r="262" spans="1:14" s="20" customFormat="1" ht="24.95" customHeight="1">
      <c r="A262" s="134"/>
      <c r="B262" s="140"/>
      <c r="C262" s="141"/>
      <c r="D262" s="142"/>
      <c r="E262" s="140"/>
      <c r="F262" s="140"/>
      <c r="G262" s="140"/>
      <c r="H262" s="140"/>
      <c r="I262" s="140"/>
      <c r="J262" s="140"/>
      <c r="K262" s="140"/>
      <c r="L262" s="143"/>
      <c r="M262" s="143"/>
      <c r="N262" s="140"/>
    </row>
    <row r="263" spans="1:14" s="20" customFormat="1" ht="24.95" customHeight="1">
      <c r="A263" s="134"/>
      <c r="B263" s="140"/>
      <c r="C263" s="141"/>
      <c r="D263" s="142"/>
      <c r="E263" s="140"/>
      <c r="F263" s="140"/>
      <c r="G263" s="140"/>
      <c r="H263" s="140"/>
      <c r="I263" s="140"/>
      <c r="J263" s="140"/>
      <c r="K263" s="140"/>
      <c r="L263" s="143"/>
      <c r="M263" s="143"/>
      <c r="N263" s="140"/>
    </row>
    <row r="264" spans="1:14" s="20" customFormat="1" ht="24.95" customHeight="1">
      <c r="A264" s="134"/>
      <c r="B264" s="140"/>
      <c r="C264" s="141"/>
      <c r="D264" s="142"/>
      <c r="E264" s="140"/>
      <c r="F264" s="140"/>
      <c r="G264" s="140"/>
      <c r="H264" s="140"/>
      <c r="I264" s="140"/>
      <c r="J264" s="140"/>
      <c r="K264" s="140"/>
      <c r="L264" s="143"/>
      <c r="M264" s="143"/>
      <c r="N264" s="140"/>
    </row>
    <row r="265" spans="1:14" s="20" customFormat="1" ht="24.95" customHeight="1">
      <c r="A265" s="134"/>
      <c r="B265" s="140"/>
      <c r="C265" s="141"/>
      <c r="D265" s="142"/>
      <c r="E265" s="140"/>
      <c r="F265" s="140"/>
      <c r="G265" s="140"/>
      <c r="H265" s="140"/>
      <c r="I265" s="140"/>
      <c r="J265" s="140"/>
      <c r="K265" s="140"/>
      <c r="L265" s="143"/>
      <c r="M265" s="143"/>
      <c r="N265" s="140"/>
    </row>
    <row r="266" spans="1:14" s="20" customFormat="1" ht="24.95" customHeight="1">
      <c r="A266" s="134"/>
      <c r="B266" s="140"/>
      <c r="C266" s="141"/>
      <c r="D266" s="142"/>
      <c r="E266" s="140"/>
      <c r="F266" s="140"/>
      <c r="G266" s="140"/>
      <c r="H266" s="140"/>
      <c r="I266" s="140"/>
      <c r="J266" s="140"/>
      <c r="K266" s="140"/>
      <c r="L266" s="143"/>
      <c r="M266" s="143"/>
      <c r="N266" s="140"/>
    </row>
    <row r="267" spans="1:14" s="20" customFormat="1" ht="24.95" customHeight="1">
      <c r="A267" s="134"/>
      <c r="B267" s="140"/>
      <c r="C267" s="141"/>
      <c r="D267" s="142"/>
      <c r="E267" s="140"/>
      <c r="F267" s="140"/>
      <c r="G267" s="140"/>
      <c r="H267" s="140"/>
      <c r="I267" s="140"/>
      <c r="J267" s="140"/>
      <c r="K267" s="140"/>
      <c r="L267" s="143"/>
      <c r="M267" s="143"/>
      <c r="N267" s="140"/>
    </row>
    <row r="268" spans="1:14" s="20" customFormat="1" ht="24.95" customHeight="1">
      <c r="A268" s="134"/>
      <c r="B268" s="140"/>
      <c r="C268" s="141"/>
      <c r="D268" s="142"/>
      <c r="E268" s="140"/>
      <c r="F268" s="140"/>
      <c r="G268" s="140"/>
      <c r="H268" s="140"/>
      <c r="I268" s="140"/>
      <c r="J268" s="140"/>
      <c r="K268" s="140"/>
      <c r="L268" s="143"/>
      <c r="M268" s="143"/>
      <c r="N268" s="140"/>
    </row>
    <row r="269" spans="1:14" s="20" customFormat="1" ht="24.95" customHeight="1">
      <c r="A269" s="134"/>
      <c r="B269" s="140"/>
      <c r="C269" s="141"/>
      <c r="D269" s="142"/>
      <c r="E269" s="140"/>
      <c r="F269" s="140"/>
      <c r="G269" s="140"/>
      <c r="H269" s="140"/>
      <c r="I269" s="140"/>
      <c r="J269" s="140"/>
      <c r="K269" s="140"/>
      <c r="L269" s="143"/>
      <c r="M269" s="143"/>
      <c r="N269" s="140"/>
    </row>
    <row r="270" spans="1:14" s="20" customFormat="1" ht="24.95" customHeight="1">
      <c r="A270" s="134"/>
      <c r="B270" s="140"/>
      <c r="C270" s="141"/>
      <c r="D270" s="142"/>
      <c r="E270" s="140"/>
      <c r="F270" s="140"/>
      <c r="G270" s="140"/>
      <c r="H270" s="140"/>
      <c r="I270" s="140"/>
      <c r="J270" s="140"/>
      <c r="K270" s="140"/>
      <c r="L270" s="143"/>
      <c r="M270" s="143"/>
      <c r="N270" s="140"/>
    </row>
    <row r="271" spans="1:14" s="20" customFormat="1" ht="24.95" customHeight="1">
      <c r="A271" s="134"/>
      <c r="B271" s="140"/>
      <c r="C271" s="141"/>
      <c r="D271" s="142"/>
      <c r="E271" s="140"/>
      <c r="F271" s="140"/>
      <c r="G271" s="140"/>
      <c r="H271" s="140"/>
      <c r="I271" s="140"/>
      <c r="J271" s="140"/>
      <c r="K271" s="140"/>
      <c r="L271" s="143"/>
      <c r="M271" s="143"/>
      <c r="N271" s="140"/>
    </row>
    <row r="272" spans="1:14" s="20" customFormat="1" ht="24.95" customHeight="1">
      <c r="A272" s="134"/>
      <c r="B272" s="140"/>
      <c r="C272" s="141"/>
      <c r="D272" s="142"/>
      <c r="E272" s="140"/>
      <c r="F272" s="140"/>
      <c r="G272" s="140"/>
      <c r="H272" s="140"/>
      <c r="I272" s="140"/>
      <c r="J272" s="140"/>
      <c r="K272" s="140"/>
      <c r="L272" s="143"/>
      <c r="M272" s="143"/>
      <c r="N272" s="140"/>
    </row>
    <row r="273" spans="1:14" s="20" customFormat="1" ht="24.95" customHeight="1">
      <c r="A273" s="134"/>
      <c r="B273" s="140"/>
      <c r="C273" s="141"/>
      <c r="D273" s="142"/>
      <c r="E273" s="140"/>
      <c r="F273" s="140"/>
      <c r="G273" s="140"/>
      <c r="H273" s="140"/>
      <c r="I273" s="140"/>
      <c r="J273" s="140"/>
      <c r="K273" s="140"/>
      <c r="L273" s="143"/>
      <c r="M273" s="143"/>
      <c r="N273" s="140"/>
    </row>
    <row r="274" spans="1:14" s="20" customFormat="1" ht="24.95" customHeight="1">
      <c r="A274" s="134"/>
      <c r="B274" s="140"/>
      <c r="C274" s="141"/>
      <c r="D274" s="142"/>
      <c r="E274" s="140"/>
      <c r="F274" s="140"/>
      <c r="G274" s="140"/>
      <c r="H274" s="140"/>
      <c r="I274" s="140"/>
      <c r="J274" s="140"/>
      <c r="K274" s="140"/>
      <c r="L274" s="143"/>
      <c r="M274" s="143"/>
      <c r="N274" s="140"/>
    </row>
    <row r="275" spans="1:14" s="20" customFormat="1" ht="24.95" customHeight="1">
      <c r="A275" s="134"/>
      <c r="B275" s="140"/>
      <c r="C275" s="141"/>
      <c r="D275" s="142"/>
      <c r="E275" s="140"/>
      <c r="F275" s="140"/>
      <c r="G275" s="140"/>
      <c r="H275" s="140"/>
      <c r="I275" s="140"/>
      <c r="J275" s="140"/>
      <c r="K275" s="140"/>
      <c r="L275" s="143"/>
      <c r="M275" s="143"/>
      <c r="N275" s="140"/>
    </row>
    <row r="276" spans="1:14" s="20" customFormat="1" ht="24.95" customHeight="1">
      <c r="A276" s="134"/>
      <c r="B276" s="140"/>
      <c r="C276" s="141"/>
      <c r="D276" s="142"/>
      <c r="E276" s="140"/>
      <c r="F276" s="140"/>
      <c r="G276" s="140"/>
      <c r="H276" s="140"/>
      <c r="I276" s="140"/>
      <c r="J276" s="140"/>
      <c r="K276" s="140"/>
      <c r="L276" s="143"/>
      <c r="M276" s="143"/>
      <c r="N276" s="140"/>
    </row>
    <row r="277" spans="1:14" s="20" customFormat="1" ht="24.95" customHeight="1">
      <c r="A277" s="134"/>
      <c r="B277" s="140"/>
      <c r="C277" s="141"/>
      <c r="D277" s="142"/>
      <c r="E277" s="140"/>
      <c r="F277" s="140"/>
      <c r="G277" s="140"/>
      <c r="H277" s="140"/>
      <c r="I277" s="140"/>
      <c r="J277" s="140"/>
      <c r="K277" s="140"/>
      <c r="L277" s="143"/>
      <c r="M277" s="143"/>
      <c r="N277" s="140"/>
    </row>
    <row r="278" spans="1:14" s="20" customFormat="1" ht="24.95" customHeight="1">
      <c r="A278" s="134"/>
      <c r="B278" s="140"/>
      <c r="C278" s="141"/>
      <c r="D278" s="142"/>
      <c r="E278" s="140"/>
      <c r="F278" s="140"/>
      <c r="G278" s="140"/>
      <c r="H278" s="140"/>
      <c r="I278" s="140"/>
      <c r="J278" s="140"/>
      <c r="K278" s="140"/>
      <c r="L278" s="143"/>
      <c r="M278" s="143"/>
      <c r="N278" s="140"/>
    </row>
    <row r="279" spans="1:14" s="20" customFormat="1" ht="24.95" customHeight="1">
      <c r="A279" s="134"/>
      <c r="B279" s="140"/>
      <c r="C279" s="141"/>
      <c r="D279" s="142"/>
      <c r="E279" s="140"/>
      <c r="F279" s="140"/>
      <c r="G279" s="140"/>
      <c r="H279" s="140"/>
      <c r="I279" s="140"/>
      <c r="J279" s="140"/>
      <c r="K279" s="140"/>
      <c r="L279" s="143"/>
      <c r="M279" s="143"/>
      <c r="N279" s="140"/>
    </row>
    <row r="280" spans="1:14" s="20" customFormat="1" ht="24.95" customHeight="1">
      <c r="A280" s="134"/>
      <c r="B280" s="140"/>
      <c r="C280" s="141"/>
      <c r="D280" s="142"/>
      <c r="E280" s="140"/>
      <c r="F280" s="140"/>
      <c r="G280" s="140"/>
      <c r="H280" s="140"/>
      <c r="I280" s="140"/>
      <c r="J280" s="140"/>
      <c r="K280" s="140"/>
      <c r="L280" s="143"/>
      <c r="M280" s="143"/>
      <c r="N280" s="140"/>
    </row>
    <row r="281" spans="1:14" s="20" customFormat="1" ht="24.95" customHeight="1">
      <c r="A281" s="134"/>
      <c r="B281" s="140"/>
      <c r="C281" s="141"/>
      <c r="D281" s="142"/>
      <c r="E281" s="140"/>
      <c r="F281" s="140"/>
      <c r="G281" s="140"/>
      <c r="H281" s="140"/>
      <c r="I281" s="140"/>
      <c r="J281" s="140"/>
      <c r="K281" s="140"/>
      <c r="L281" s="143"/>
      <c r="M281" s="143"/>
      <c r="N281" s="140"/>
    </row>
    <row r="282" spans="1:14" s="20" customFormat="1" ht="24.95" customHeight="1">
      <c r="A282" s="134"/>
      <c r="B282" s="140"/>
      <c r="C282" s="141"/>
      <c r="D282" s="142"/>
      <c r="E282" s="140"/>
      <c r="F282" s="140"/>
      <c r="G282" s="140"/>
      <c r="H282" s="140"/>
      <c r="I282" s="140"/>
      <c r="J282" s="140"/>
      <c r="K282" s="140"/>
      <c r="L282" s="143"/>
      <c r="M282" s="143"/>
      <c r="N282" s="140"/>
    </row>
    <row r="283" spans="1:14" s="20" customFormat="1" ht="24.95" customHeight="1">
      <c r="A283" s="134"/>
      <c r="B283" s="140"/>
      <c r="C283" s="141"/>
      <c r="D283" s="142"/>
      <c r="E283" s="140"/>
      <c r="F283" s="140"/>
      <c r="G283" s="140"/>
      <c r="H283" s="140"/>
      <c r="I283" s="140"/>
      <c r="J283" s="140"/>
      <c r="K283" s="140"/>
      <c r="L283" s="143"/>
      <c r="M283" s="143"/>
      <c r="N283" s="140"/>
    </row>
    <row r="284" spans="1:14" s="20" customFormat="1" ht="24.95" customHeight="1">
      <c r="A284" s="134"/>
      <c r="B284" s="140"/>
      <c r="C284" s="141"/>
      <c r="D284" s="142"/>
      <c r="E284" s="140"/>
      <c r="F284" s="140"/>
      <c r="G284" s="140"/>
      <c r="H284" s="140"/>
      <c r="I284" s="140"/>
      <c r="J284" s="140"/>
      <c r="K284" s="140"/>
      <c r="L284" s="143"/>
      <c r="M284" s="143"/>
      <c r="N284" s="140"/>
    </row>
    <row r="285" spans="1:14" s="20" customFormat="1" ht="24.95" customHeight="1">
      <c r="A285" s="134"/>
      <c r="B285" s="140"/>
      <c r="C285" s="141"/>
      <c r="D285" s="142"/>
      <c r="E285" s="140"/>
      <c r="F285" s="140"/>
      <c r="G285" s="140"/>
      <c r="H285" s="140"/>
      <c r="I285" s="140"/>
      <c r="J285" s="140"/>
      <c r="K285" s="140"/>
      <c r="L285" s="143"/>
      <c r="M285" s="143"/>
      <c r="N285" s="140"/>
    </row>
    <row r="286" spans="1:14" s="20" customFormat="1" ht="24.95" customHeight="1">
      <c r="A286" s="134"/>
      <c r="B286" s="140"/>
      <c r="C286" s="141"/>
      <c r="D286" s="142"/>
      <c r="E286" s="140"/>
      <c r="F286" s="140"/>
      <c r="G286" s="140"/>
      <c r="H286" s="140"/>
      <c r="I286" s="140"/>
      <c r="J286" s="140"/>
      <c r="K286" s="140"/>
      <c r="L286" s="143"/>
      <c r="M286" s="143"/>
      <c r="N286" s="140"/>
    </row>
    <row r="287" spans="1:14" s="20" customFormat="1" ht="24.95" customHeight="1">
      <c r="A287" s="134"/>
      <c r="B287" s="140"/>
      <c r="C287" s="141"/>
      <c r="D287" s="142"/>
      <c r="E287" s="140"/>
      <c r="F287" s="140"/>
      <c r="G287" s="140"/>
      <c r="H287" s="140"/>
      <c r="I287" s="140"/>
      <c r="J287" s="140"/>
      <c r="K287" s="140"/>
      <c r="L287" s="143"/>
      <c r="M287" s="143"/>
      <c r="N287" s="140"/>
    </row>
    <row r="288" spans="1:14" s="20" customFormat="1" ht="24.95" customHeight="1">
      <c r="A288" s="134"/>
      <c r="B288" s="140"/>
      <c r="C288" s="141"/>
      <c r="D288" s="142"/>
      <c r="E288" s="140"/>
      <c r="F288" s="140"/>
      <c r="G288" s="140"/>
      <c r="H288" s="140"/>
      <c r="I288" s="140"/>
      <c r="J288" s="140"/>
      <c r="K288" s="140"/>
      <c r="L288" s="143"/>
      <c r="M288" s="143"/>
      <c r="N288" s="140"/>
    </row>
    <row r="289" spans="1:14" s="20" customFormat="1" ht="24.95" customHeight="1">
      <c r="A289" s="134"/>
      <c r="B289" s="140"/>
      <c r="C289" s="141"/>
      <c r="D289" s="142"/>
      <c r="E289" s="140"/>
      <c r="F289" s="140"/>
      <c r="G289" s="140"/>
      <c r="H289" s="140"/>
      <c r="I289" s="140"/>
      <c r="J289" s="140"/>
      <c r="K289" s="140"/>
      <c r="L289" s="143"/>
      <c r="M289" s="143"/>
      <c r="N289" s="140"/>
    </row>
    <row r="290" spans="1:14" s="20" customFormat="1" ht="24.95" customHeight="1">
      <c r="A290" s="134"/>
      <c r="B290" s="140"/>
      <c r="C290" s="141"/>
      <c r="D290" s="142"/>
      <c r="E290" s="140"/>
      <c r="F290" s="140"/>
      <c r="G290" s="140"/>
      <c r="H290" s="140"/>
      <c r="I290" s="140"/>
      <c r="J290" s="140"/>
      <c r="K290" s="140"/>
      <c r="L290" s="143"/>
      <c r="M290" s="143"/>
      <c r="N290" s="140"/>
    </row>
    <row r="291" spans="1:14" s="20" customFormat="1" ht="24.95" customHeight="1">
      <c r="A291" s="134"/>
      <c r="B291" s="140"/>
      <c r="C291" s="141"/>
      <c r="D291" s="142"/>
      <c r="E291" s="140"/>
      <c r="F291" s="140"/>
      <c r="G291" s="140"/>
      <c r="H291" s="140"/>
      <c r="I291" s="140"/>
      <c r="J291" s="140"/>
      <c r="K291" s="140"/>
      <c r="L291" s="143"/>
      <c r="M291" s="143"/>
      <c r="N291" s="140"/>
    </row>
    <row r="292" spans="1:14" s="20" customFormat="1" ht="24.95" customHeight="1">
      <c r="A292" s="134"/>
      <c r="B292" s="140"/>
      <c r="C292" s="141"/>
      <c r="D292" s="142"/>
      <c r="E292" s="140"/>
      <c r="F292" s="140"/>
      <c r="G292" s="140"/>
      <c r="H292" s="140"/>
      <c r="I292" s="140"/>
      <c r="J292" s="140"/>
      <c r="K292" s="140"/>
      <c r="L292" s="143"/>
      <c r="M292" s="143"/>
      <c r="N292" s="140"/>
    </row>
    <row r="293" spans="1:14" s="20" customFormat="1" ht="24.95" customHeight="1">
      <c r="A293" s="134"/>
      <c r="B293" s="140"/>
      <c r="C293" s="141"/>
      <c r="D293" s="142"/>
      <c r="E293" s="140"/>
      <c r="F293" s="140"/>
      <c r="G293" s="140"/>
      <c r="H293" s="140"/>
      <c r="I293" s="140"/>
      <c r="J293" s="140"/>
      <c r="K293" s="140"/>
      <c r="L293" s="143"/>
      <c r="M293" s="143"/>
      <c r="N293" s="140"/>
    </row>
    <row r="294" spans="1:14" s="20" customFormat="1" ht="24.95" customHeight="1">
      <c r="A294" s="134"/>
      <c r="B294" s="140"/>
      <c r="C294" s="141"/>
      <c r="D294" s="142"/>
      <c r="E294" s="140"/>
      <c r="F294" s="140"/>
      <c r="G294" s="140"/>
      <c r="H294" s="140"/>
      <c r="I294" s="140"/>
      <c r="J294" s="140"/>
      <c r="K294" s="140"/>
      <c r="L294" s="143"/>
      <c r="M294" s="143"/>
      <c r="N294" s="140"/>
    </row>
    <row r="295" spans="1:14" s="20" customFormat="1" ht="24.95" customHeight="1">
      <c r="A295" s="134"/>
      <c r="B295" s="140"/>
      <c r="C295" s="141"/>
      <c r="D295" s="142"/>
      <c r="E295" s="140"/>
      <c r="F295" s="140"/>
      <c r="G295" s="140"/>
      <c r="H295" s="140"/>
      <c r="I295" s="140"/>
      <c r="J295" s="140"/>
      <c r="K295" s="140"/>
      <c r="L295" s="143"/>
      <c r="M295" s="143"/>
      <c r="N295" s="140"/>
    </row>
    <row r="296" spans="1:14" s="20" customFormat="1" ht="24.95" customHeight="1">
      <c r="A296" s="134"/>
      <c r="B296" s="140"/>
      <c r="C296" s="141"/>
      <c r="D296" s="142"/>
      <c r="E296" s="140"/>
      <c r="F296" s="140"/>
      <c r="G296" s="140"/>
      <c r="H296" s="140"/>
      <c r="I296" s="140"/>
      <c r="J296" s="140"/>
      <c r="K296" s="140"/>
      <c r="L296" s="143"/>
      <c r="M296" s="143"/>
      <c r="N296" s="140"/>
    </row>
    <row r="297" spans="1:14" s="20" customFormat="1" ht="24.95" customHeight="1">
      <c r="A297" s="134"/>
      <c r="B297" s="140"/>
      <c r="C297" s="141"/>
      <c r="D297" s="142"/>
      <c r="E297" s="140"/>
      <c r="F297" s="140"/>
      <c r="G297" s="140"/>
      <c r="H297" s="140"/>
      <c r="I297" s="140"/>
      <c r="J297" s="140"/>
      <c r="K297" s="140"/>
      <c r="L297" s="143"/>
      <c r="M297" s="143"/>
      <c r="N297" s="140"/>
    </row>
    <row r="298" spans="1:14" s="20" customFormat="1" ht="24.95" customHeight="1">
      <c r="A298" s="134"/>
      <c r="B298" s="140"/>
      <c r="C298" s="141"/>
      <c r="D298" s="142"/>
      <c r="E298" s="140"/>
      <c r="F298" s="140"/>
      <c r="G298" s="140"/>
      <c r="H298" s="140"/>
      <c r="I298" s="140"/>
      <c r="J298" s="140"/>
      <c r="K298" s="140"/>
      <c r="L298" s="143"/>
      <c r="M298" s="143"/>
      <c r="N298" s="140"/>
    </row>
    <row r="299" spans="1:14" s="20" customFormat="1" ht="24.95" customHeight="1">
      <c r="A299" s="134"/>
      <c r="B299" s="140"/>
      <c r="C299" s="141"/>
      <c r="D299" s="142"/>
      <c r="E299" s="140"/>
      <c r="F299" s="140"/>
      <c r="G299" s="140"/>
      <c r="H299" s="140"/>
      <c r="I299" s="140"/>
      <c r="J299" s="140"/>
      <c r="K299" s="140"/>
      <c r="L299" s="143"/>
      <c r="M299" s="143"/>
      <c r="N299" s="140"/>
    </row>
    <row r="300" spans="1:14" s="20" customFormat="1" ht="24.95" customHeight="1">
      <c r="A300" s="134"/>
      <c r="B300" s="140"/>
      <c r="C300" s="141"/>
      <c r="D300" s="142"/>
      <c r="E300" s="140"/>
      <c r="F300" s="140"/>
      <c r="G300" s="140"/>
      <c r="H300" s="140"/>
      <c r="I300" s="140"/>
      <c r="J300" s="140"/>
      <c r="K300" s="140"/>
      <c r="L300" s="143"/>
      <c r="M300" s="143"/>
      <c r="N300" s="140"/>
    </row>
    <row r="301" spans="1:14" s="20" customFormat="1" ht="24.95" customHeight="1">
      <c r="A301" s="134"/>
      <c r="B301" s="140"/>
      <c r="C301" s="141"/>
      <c r="D301" s="142"/>
      <c r="E301" s="140"/>
      <c r="F301" s="140"/>
      <c r="G301" s="140"/>
      <c r="H301" s="140"/>
      <c r="I301" s="140"/>
      <c r="J301" s="140"/>
      <c r="K301" s="140"/>
      <c r="L301" s="143"/>
      <c r="M301" s="143"/>
      <c r="N301" s="140"/>
    </row>
    <row r="302" spans="1:14" s="20" customFormat="1" ht="24.95" customHeight="1">
      <c r="A302" s="134"/>
      <c r="B302" s="140"/>
      <c r="C302" s="141"/>
      <c r="D302" s="142"/>
      <c r="E302" s="140"/>
      <c r="F302" s="140"/>
      <c r="G302" s="140"/>
      <c r="H302" s="140"/>
      <c r="I302" s="140"/>
      <c r="J302" s="140"/>
      <c r="K302" s="140"/>
      <c r="L302" s="143"/>
      <c r="M302" s="143"/>
      <c r="N302" s="140"/>
    </row>
    <row r="303" spans="1:14" s="20" customFormat="1" ht="24.95" customHeight="1">
      <c r="A303" s="134"/>
      <c r="B303" s="140"/>
      <c r="C303" s="141"/>
      <c r="D303" s="142"/>
      <c r="E303" s="140"/>
      <c r="F303" s="140"/>
      <c r="G303" s="140"/>
      <c r="H303" s="140"/>
      <c r="I303" s="140"/>
      <c r="J303" s="140"/>
      <c r="K303" s="140"/>
      <c r="L303" s="143"/>
      <c r="M303" s="143"/>
      <c r="N303" s="140"/>
    </row>
    <row r="304" spans="1:14" s="20" customFormat="1" ht="24.95" customHeight="1">
      <c r="A304" s="134"/>
      <c r="B304" s="140"/>
      <c r="C304" s="141"/>
      <c r="D304" s="142"/>
      <c r="E304" s="140"/>
      <c r="F304" s="140"/>
      <c r="G304" s="140"/>
      <c r="H304" s="140"/>
      <c r="I304" s="140"/>
      <c r="J304" s="140"/>
      <c r="K304" s="140"/>
      <c r="L304" s="143"/>
      <c r="M304" s="143"/>
      <c r="N304" s="140"/>
    </row>
    <row r="305" spans="1:14" s="20" customFormat="1" ht="24.95" customHeight="1">
      <c r="A305" s="134"/>
      <c r="B305" s="140"/>
      <c r="C305" s="141"/>
      <c r="D305" s="142"/>
      <c r="E305" s="140"/>
      <c r="F305" s="140"/>
      <c r="G305" s="140"/>
      <c r="H305" s="140"/>
      <c r="I305" s="140"/>
      <c r="J305" s="140"/>
      <c r="K305" s="140"/>
      <c r="L305" s="143"/>
      <c r="M305" s="143"/>
      <c r="N305" s="140"/>
    </row>
    <row r="306" spans="1:14" s="20" customFormat="1" ht="24.95" customHeight="1">
      <c r="A306" s="134"/>
      <c r="B306" s="140"/>
      <c r="C306" s="141"/>
      <c r="D306" s="142"/>
      <c r="E306" s="140"/>
      <c r="F306" s="140"/>
      <c r="G306" s="140"/>
      <c r="H306" s="140"/>
      <c r="I306" s="140"/>
      <c r="J306" s="140"/>
      <c r="K306" s="140"/>
      <c r="L306" s="143"/>
      <c r="M306" s="143"/>
      <c r="N306" s="140"/>
    </row>
    <row r="307" spans="1:14" s="20" customFormat="1" ht="24.95" customHeight="1">
      <c r="A307" s="134"/>
      <c r="B307" s="140"/>
      <c r="C307" s="141"/>
      <c r="D307" s="142"/>
      <c r="E307" s="140"/>
      <c r="F307" s="140"/>
      <c r="G307" s="140"/>
      <c r="H307" s="140"/>
      <c r="I307" s="140"/>
      <c r="J307" s="140"/>
      <c r="K307" s="140"/>
      <c r="L307" s="143"/>
      <c r="M307" s="143"/>
      <c r="N307" s="140"/>
    </row>
    <row r="308" spans="1:14" s="20" customFormat="1" ht="24.95" customHeight="1">
      <c r="A308" s="134"/>
      <c r="B308" s="140"/>
      <c r="C308" s="141"/>
      <c r="D308" s="142"/>
      <c r="E308" s="140"/>
      <c r="F308" s="140"/>
      <c r="G308" s="140"/>
      <c r="H308" s="140"/>
      <c r="I308" s="140"/>
      <c r="J308" s="140"/>
      <c r="K308" s="140"/>
      <c r="L308" s="143"/>
      <c r="M308" s="143"/>
      <c r="N308" s="140"/>
    </row>
    <row r="309" spans="1:14" s="20" customFormat="1" ht="24.95" customHeight="1">
      <c r="A309" s="134"/>
      <c r="B309" s="140"/>
      <c r="C309" s="141"/>
      <c r="D309" s="142"/>
      <c r="E309" s="140"/>
      <c r="F309" s="140"/>
      <c r="G309" s="140"/>
      <c r="H309" s="140"/>
      <c r="I309" s="140"/>
      <c r="J309" s="140"/>
      <c r="K309" s="140"/>
      <c r="L309" s="143"/>
      <c r="M309" s="143"/>
      <c r="N309" s="140"/>
    </row>
    <row r="310" spans="1:14" s="20" customFormat="1" ht="24.95" customHeight="1">
      <c r="A310" s="134"/>
      <c r="B310" s="140"/>
      <c r="C310" s="141"/>
      <c r="D310" s="142"/>
      <c r="E310" s="140"/>
      <c r="F310" s="140"/>
      <c r="G310" s="140"/>
      <c r="H310" s="140"/>
      <c r="I310" s="140"/>
      <c r="J310" s="140"/>
      <c r="K310" s="140"/>
      <c r="L310" s="143"/>
      <c r="M310" s="143"/>
      <c r="N310" s="140"/>
    </row>
    <row r="311" spans="1:14" s="20" customFormat="1" ht="24.95" customHeight="1">
      <c r="A311" s="134"/>
      <c r="B311" s="140"/>
      <c r="C311" s="141"/>
      <c r="D311" s="142"/>
      <c r="E311" s="140"/>
      <c r="F311" s="140"/>
      <c r="G311" s="140"/>
      <c r="H311" s="140"/>
      <c r="I311" s="140"/>
      <c r="J311" s="140"/>
      <c r="K311" s="140"/>
      <c r="L311" s="143"/>
      <c r="M311" s="143"/>
      <c r="N311" s="140"/>
    </row>
    <row r="312" spans="1:14" s="20" customFormat="1" ht="24.95" customHeight="1">
      <c r="A312" s="134"/>
      <c r="B312" s="140"/>
      <c r="C312" s="141"/>
      <c r="D312" s="142"/>
      <c r="E312" s="140"/>
      <c r="F312" s="140"/>
      <c r="G312" s="140"/>
      <c r="H312" s="140"/>
      <c r="I312" s="140"/>
      <c r="J312" s="140"/>
      <c r="K312" s="140"/>
      <c r="L312" s="143"/>
      <c r="M312" s="143"/>
      <c r="N312" s="140"/>
    </row>
    <row r="313" spans="1:14" s="20" customFormat="1" ht="24.95" customHeight="1">
      <c r="A313" s="134"/>
      <c r="B313" s="140"/>
      <c r="C313" s="141"/>
      <c r="D313" s="142"/>
      <c r="E313" s="140"/>
      <c r="F313" s="140"/>
      <c r="G313" s="140"/>
      <c r="H313" s="140"/>
      <c r="I313" s="140"/>
      <c r="J313" s="140"/>
      <c r="K313" s="140"/>
      <c r="L313" s="143"/>
      <c r="M313" s="143"/>
      <c r="N313" s="140"/>
    </row>
    <row r="314" spans="1:14" s="20" customFormat="1" ht="24.95" customHeight="1">
      <c r="A314" s="134"/>
      <c r="B314" s="140"/>
      <c r="C314" s="141"/>
      <c r="D314" s="142"/>
      <c r="E314" s="140"/>
      <c r="F314" s="140"/>
      <c r="G314" s="140"/>
      <c r="H314" s="140"/>
      <c r="I314" s="140"/>
      <c r="J314" s="140"/>
      <c r="K314" s="140"/>
      <c r="L314" s="143"/>
      <c r="M314" s="143"/>
      <c r="N314" s="140"/>
    </row>
    <row r="315" spans="1:14" s="20" customFormat="1" ht="24.95" customHeight="1">
      <c r="A315" s="134"/>
      <c r="B315" s="140"/>
      <c r="C315" s="141"/>
      <c r="D315" s="142"/>
      <c r="E315" s="140"/>
      <c r="F315" s="140"/>
      <c r="G315" s="140"/>
      <c r="H315" s="140"/>
      <c r="I315" s="140"/>
      <c r="J315" s="140"/>
      <c r="K315" s="140"/>
      <c r="L315" s="143"/>
      <c r="M315" s="143"/>
      <c r="N315" s="140"/>
    </row>
    <row r="316" spans="1:14" s="20" customFormat="1" ht="24.95" customHeight="1">
      <c r="A316" s="134"/>
      <c r="B316" s="140"/>
      <c r="C316" s="141"/>
      <c r="D316" s="142"/>
      <c r="E316" s="140"/>
      <c r="F316" s="140"/>
      <c r="G316" s="140"/>
      <c r="H316" s="140"/>
      <c r="I316" s="140"/>
      <c r="J316" s="140"/>
      <c r="K316" s="140"/>
      <c r="L316" s="143"/>
      <c r="M316" s="143"/>
      <c r="N316" s="140"/>
    </row>
    <row r="317" spans="1:14" s="20" customFormat="1" ht="24.95" customHeight="1">
      <c r="A317" s="134"/>
      <c r="B317" s="140"/>
      <c r="C317" s="141"/>
      <c r="D317" s="142"/>
      <c r="E317" s="140"/>
      <c r="F317" s="140"/>
      <c r="G317" s="140"/>
      <c r="H317" s="140"/>
      <c r="I317" s="140"/>
      <c r="J317" s="140"/>
      <c r="K317" s="140"/>
      <c r="L317" s="143"/>
      <c r="M317" s="143"/>
      <c r="N317" s="140"/>
    </row>
    <row r="318" spans="1:14" s="20" customFormat="1" ht="24.95" customHeight="1">
      <c r="A318" s="134"/>
      <c r="B318" s="140"/>
      <c r="C318" s="141"/>
      <c r="D318" s="142"/>
      <c r="E318" s="140"/>
      <c r="F318" s="140"/>
      <c r="G318" s="140"/>
      <c r="H318" s="140"/>
      <c r="I318" s="140"/>
      <c r="J318" s="140"/>
      <c r="K318" s="140"/>
      <c r="L318" s="143"/>
      <c r="M318" s="143"/>
      <c r="N318" s="140"/>
    </row>
    <row r="319" spans="1:14" s="20" customFormat="1" ht="24.95" customHeight="1">
      <c r="A319" s="134"/>
      <c r="B319" s="140"/>
      <c r="C319" s="141"/>
      <c r="D319" s="142"/>
      <c r="E319" s="140"/>
      <c r="F319" s="140"/>
      <c r="G319" s="140"/>
      <c r="H319" s="140"/>
      <c r="I319" s="140"/>
      <c r="J319" s="140"/>
      <c r="K319" s="140"/>
      <c r="L319" s="143"/>
      <c r="M319" s="143"/>
      <c r="N319" s="140"/>
    </row>
    <row r="320" spans="1:14" s="20" customFormat="1" ht="24.95" customHeight="1">
      <c r="A320" s="134"/>
      <c r="B320" s="140"/>
      <c r="C320" s="141"/>
      <c r="D320" s="142"/>
      <c r="E320" s="140"/>
      <c r="F320" s="140"/>
      <c r="G320" s="140"/>
      <c r="H320" s="140"/>
      <c r="I320" s="140"/>
      <c r="J320" s="140"/>
      <c r="K320" s="140"/>
      <c r="L320" s="143"/>
      <c r="M320" s="143"/>
      <c r="N320" s="140"/>
    </row>
    <row r="321" spans="1:14" s="20" customFormat="1" ht="24.95" customHeight="1">
      <c r="A321" s="134"/>
      <c r="B321" s="140"/>
      <c r="C321" s="141"/>
      <c r="D321" s="142"/>
      <c r="E321" s="140"/>
      <c r="F321" s="140"/>
      <c r="G321" s="140"/>
      <c r="H321" s="140"/>
      <c r="I321" s="140"/>
      <c r="J321" s="140"/>
      <c r="K321" s="140"/>
      <c r="L321" s="143"/>
      <c r="M321" s="143"/>
      <c r="N321" s="140"/>
    </row>
    <row r="322" spans="1:14" s="20" customFormat="1" ht="24.95" customHeight="1">
      <c r="A322" s="134"/>
      <c r="B322" s="140"/>
      <c r="C322" s="141"/>
      <c r="D322" s="142"/>
      <c r="E322" s="140"/>
      <c r="F322" s="140"/>
      <c r="G322" s="140"/>
      <c r="H322" s="140"/>
      <c r="I322" s="140"/>
      <c r="J322" s="140"/>
      <c r="K322" s="140"/>
      <c r="L322" s="143"/>
      <c r="M322" s="143"/>
      <c r="N322" s="140"/>
    </row>
    <row r="323" spans="1:14" s="20" customFormat="1" ht="24.95" customHeight="1">
      <c r="A323" s="134"/>
      <c r="B323" s="140"/>
      <c r="C323" s="141"/>
      <c r="D323" s="142"/>
      <c r="E323" s="140"/>
      <c r="F323" s="140"/>
      <c r="G323" s="140"/>
      <c r="H323" s="140"/>
      <c r="I323" s="140"/>
      <c r="J323" s="140"/>
      <c r="K323" s="140"/>
      <c r="L323" s="143"/>
      <c r="M323" s="143"/>
      <c r="N323" s="140"/>
    </row>
    <row r="324" spans="1:14" s="20" customFormat="1" ht="24.95" customHeight="1">
      <c r="A324" s="134"/>
      <c r="B324" s="140"/>
      <c r="C324" s="141"/>
      <c r="D324" s="142"/>
      <c r="E324" s="140"/>
      <c r="F324" s="140"/>
      <c r="G324" s="140"/>
      <c r="H324" s="140"/>
      <c r="I324" s="140"/>
      <c r="J324" s="140"/>
      <c r="K324" s="140"/>
      <c r="L324" s="143"/>
      <c r="M324" s="143"/>
      <c r="N324" s="140"/>
    </row>
    <row r="325" spans="1:14" s="20" customFormat="1" ht="24.95" customHeight="1">
      <c r="A325" s="134"/>
      <c r="B325" s="140"/>
      <c r="C325" s="141"/>
      <c r="D325" s="142"/>
      <c r="E325" s="140"/>
      <c r="F325" s="140"/>
      <c r="G325" s="140"/>
      <c r="H325" s="140"/>
      <c r="I325" s="140"/>
      <c r="J325" s="140"/>
      <c r="K325" s="140"/>
      <c r="L325" s="143"/>
      <c r="M325" s="143"/>
      <c r="N325" s="140"/>
    </row>
    <row r="326" spans="1:14" s="20" customFormat="1" ht="24.95" customHeight="1">
      <c r="A326" s="134"/>
      <c r="B326" s="140"/>
      <c r="C326" s="141"/>
      <c r="D326" s="142"/>
      <c r="E326" s="140"/>
      <c r="F326" s="140"/>
      <c r="G326" s="140"/>
      <c r="H326" s="140"/>
      <c r="I326" s="140"/>
      <c r="J326" s="140"/>
      <c r="K326" s="140"/>
      <c r="L326" s="143"/>
      <c r="M326" s="143"/>
      <c r="N326" s="140"/>
    </row>
    <row r="327" spans="1:14" s="20" customFormat="1" ht="24.95" customHeight="1">
      <c r="A327" s="134"/>
      <c r="B327" s="140"/>
      <c r="C327" s="141"/>
      <c r="D327" s="142"/>
      <c r="E327" s="140"/>
      <c r="F327" s="140"/>
      <c r="G327" s="140"/>
      <c r="H327" s="140"/>
      <c r="I327" s="140"/>
      <c r="J327" s="140"/>
      <c r="K327" s="140"/>
      <c r="L327" s="143"/>
      <c r="M327" s="143"/>
      <c r="N327" s="140"/>
    </row>
    <row r="328" spans="1:14" s="20" customFormat="1" ht="24.95" customHeight="1">
      <c r="A328" s="134"/>
      <c r="B328" s="140"/>
      <c r="C328" s="141"/>
      <c r="D328" s="142"/>
      <c r="E328" s="140"/>
      <c r="F328" s="140"/>
      <c r="G328" s="140"/>
      <c r="H328" s="140"/>
      <c r="I328" s="140"/>
      <c r="J328" s="140"/>
      <c r="K328" s="140"/>
      <c r="L328" s="143"/>
      <c r="M328" s="143"/>
      <c r="N328" s="140"/>
    </row>
    <row r="329" spans="1:14" s="20" customFormat="1" ht="24.95" customHeight="1">
      <c r="A329" s="134"/>
      <c r="B329" s="140"/>
      <c r="C329" s="141"/>
      <c r="D329" s="142"/>
      <c r="E329" s="140"/>
      <c r="F329" s="140"/>
      <c r="G329" s="140"/>
      <c r="H329" s="140"/>
      <c r="I329" s="140"/>
      <c r="J329" s="140"/>
      <c r="K329" s="140"/>
      <c r="L329" s="143"/>
      <c r="M329" s="143"/>
      <c r="N329" s="140"/>
    </row>
    <row r="330" spans="1:14" s="20" customFormat="1" ht="24.95" customHeight="1">
      <c r="A330" s="134"/>
      <c r="B330" s="140"/>
      <c r="C330" s="141"/>
      <c r="D330" s="142"/>
      <c r="E330" s="140"/>
      <c r="F330" s="140"/>
      <c r="G330" s="140"/>
      <c r="H330" s="140"/>
      <c r="I330" s="140"/>
      <c r="J330" s="140"/>
      <c r="K330" s="140"/>
      <c r="L330" s="143"/>
      <c r="M330" s="143"/>
      <c r="N330" s="140"/>
    </row>
    <row r="331" spans="1:14" s="20" customFormat="1" ht="24.95" customHeight="1">
      <c r="A331" s="134"/>
      <c r="B331" s="140"/>
      <c r="C331" s="141"/>
      <c r="D331" s="142"/>
      <c r="E331" s="140"/>
      <c r="F331" s="140"/>
      <c r="G331" s="140"/>
      <c r="H331" s="140"/>
      <c r="I331" s="140"/>
      <c r="J331" s="140"/>
      <c r="K331" s="140"/>
      <c r="L331" s="143"/>
      <c r="M331" s="143"/>
      <c r="N331" s="140"/>
    </row>
    <row r="332" spans="1:14" s="20" customFormat="1" ht="24.95" customHeight="1">
      <c r="A332" s="134"/>
      <c r="B332" s="140"/>
      <c r="C332" s="141"/>
      <c r="D332" s="142"/>
      <c r="E332" s="140"/>
      <c r="F332" s="140"/>
      <c r="G332" s="140"/>
      <c r="H332" s="140"/>
      <c r="I332" s="140"/>
      <c r="J332" s="140"/>
      <c r="K332" s="140"/>
      <c r="L332" s="143"/>
      <c r="M332" s="143"/>
      <c r="N332" s="140"/>
    </row>
    <row r="333" spans="1:14" s="20" customFormat="1" ht="24.95" customHeight="1">
      <c r="A333" s="134"/>
      <c r="B333" s="140"/>
      <c r="C333" s="141"/>
      <c r="D333" s="142"/>
      <c r="E333" s="140"/>
      <c r="F333" s="140"/>
      <c r="G333" s="140"/>
      <c r="H333" s="140"/>
      <c r="I333" s="140"/>
      <c r="J333" s="140"/>
      <c r="K333" s="140"/>
      <c r="L333" s="143"/>
      <c r="M333" s="143"/>
      <c r="N333" s="140"/>
    </row>
    <row r="334" spans="1:14" s="20" customFormat="1" ht="24.95" customHeight="1">
      <c r="A334" s="134"/>
      <c r="B334" s="140"/>
      <c r="C334" s="141"/>
      <c r="D334" s="142"/>
      <c r="E334" s="140"/>
      <c r="F334" s="140"/>
      <c r="G334" s="140"/>
      <c r="H334" s="140"/>
      <c r="I334" s="140"/>
      <c r="J334" s="140"/>
      <c r="K334" s="140"/>
      <c r="L334" s="143"/>
      <c r="M334" s="143"/>
      <c r="N334" s="140"/>
    </row>
    <row r="335" spans="1:14" s="20" customFormat="1" ht="24.95" customHeight="1">
      <c r="A335" s="134"/>
      <c r="B335" s="140"/>
      <c r="C335" s="141"/>
      <c r="D335" s="142"/>
      <c r="E335" s="140"/>
      <c r="F335" s="140"/>
      <c r="G335" s="140"/>
      <c r="H335" s="140"/>
      <c r="I335" s="140"/>
      <c r="J335" s="140"/>
      <c r="K335" s="140"/>
      <c r="L335" s="143"/>
      <c r="M335" s="143"/>
      <c r="N335" s="140"/>
    </row>
    <row r="336" spans="1:14" s="20" customFormat="1" ht="24.95" customHeight="1">
      <c r="A336" s="134"/>
      <c r="B336" s="140"/>
      <c r="C336" s="141"/>
      <c r="D336" s="142"/>
      <c r="E336" s="140"/>
      <c r="F336" s="140"/>
      <c r="G336" s="140"/>
      <c r="H336" s="140"/>
      <c r="I336" s="140"/>
      <c r="J336" s="140"/>
      <c r="K336" s="140"/>
      <c r="L336" s="143"/>
      <c r="M336" s="143"/>
      <c r="N336" s="140"/>
    </row>
    <row r="337" spans="1:14" s="20" customFormat="1" ht="24.95" customHeight="1">
      <c r="A337" s="134"/>
      <c r="B337" s="140"/>
      <c r="C337" s="141"/>
      <c r="D337" s="142"/>
      <c r="E337" s="140"/>
      <c r="F337" s="140"/>
      <c r="G337" s="140"/>
      <c r="H337" s="140"/>
      <c r="I337" s="140"/>
      <c r="J337" s="140"/>
      <c r="K337" s="140"/>
      <c r="L337" s="143"/>
      <c r="M337" s="143"/>
      <c r="N337" s="140"/>
    </row>
    <row r="338" spans="1:14" s="20" customFormat="1" ht="24.95" customHeight="1">
      <c r="A338" s="134"/>
      <c r="B338" s="140"/>
      <c r="C338" s="141"/>
      <c r="D338" s="142"/>
      <c r="E338" s="140"/>
      <c r="F338" s="140"/>
      <c r="G338" s="140"/>
      <c r="H338" s="140"/>
      <c r="I338" s="140"/>
      <c r="J338" s="140"/>
      <c r="K338" s="140"/>
      <c r="L338" s="143"/>
      <c r="M338" s="143"/>
      <c r="N338" s="140"/>
    </row>
    <row r="339" spans="1:14" s="20" customFormat="1" ht="24.95" customHeight="1">
      <c r="A339" s="134"/>
      <c r="B339" s="140"/>
      <c r="C339" s="141"/>
      <c r="D339" s="142"/>
      <c r="E339" s="140"/>
      <c r="F339" s="140"/>
      <c r="G339" s="140"/>
      <c r="H339" s="140"/>
      <c r="I339" s="140"/>
      <c r="J339" s="140"/>
      <c r="K339" s="140"/>
      <c r="L339" s="143"/>
      <c r="M339" s="143"/>
      <c r="N339" s="140"/>
    </row>
    <row r="340" spans="1:14" s="20" customFormat="1" ht="24.95" customHeight="1">
      <c r="A340" s="134"/>
      <c r="B340" s="140"/>
      <c r="C340" s="141"/>
      <c r="D340" s="142"/>
      <c r="E340" s="140"/>
      <c r="F340" s="140"/>
      <c r="G340" s="140"/>
      <c r="H340" s="140"/>
      <c r="I340" s="140"/>
      <c r="J340" s="140"/>
      <c r="K340" s="140"/>
      <c r="L340" s="143"/>
      <c r="M340" s="143"/>
      <c r="N340" s="140"/>
    </row>
    <row r="341" spans="1:14" s="20" customFormat="1" ht="24.95" customHeight="1">
      <c r="A341" s="134"/>
      <c r="B341" s="140"/>
      <c r="C341" s="141"/>
      <c r="D341" s="142"/>
      <c r="E341" s="140"/>
      <c r="F341" s="140"/>
      <c r="G341" s="140"/>
      <c r="H341" s="140"/>
      <c r="I341" s="140"/>
      <c r="J341" s="140"/>
      <c r="K341" s="140"/>
      <c r="L341" s="143"/>
      <c r="M341" s="143"/>
      <c r="N341" s="140"/>
    </row>
    <row r="342" spans="1:14" s="20" customFormat="1" ht="24.95" customHeight="1">
      <c r="A342" s="134"/>
      <c r="B342" s="140"/>
      <c r="C342" s="141"/>
      <c r="D342" s="142"/>
      <c r="E342" s="140"/>
      <c r="F342" s="140"/>
      <c r="G342" s="140"/>
      <c r="H342" s="140"/>
      <c r="I342" s="140"/>
      <c r="J342" s="140"/>
      <c r="K342" s="140"/>
      <c r="L342" s="143"/>
      <c r="M342" s="143"/>
      <c r="N342" s="140"/>
    </row>
    <row r="343" spans="1:14" s="20" customFormat="1" ht="24.95" customHeight="1">
      <c r="A343" s="134"/>
      <c r="B343" s="140"/>
      <c r="C343" s="141"/>
      <c r="D343" s="142"/>
      <c r="E343" s="140"/>
      <c r="F343" s="140"/>
      <c r="G343" s="140"/>
      <c r="H343" s="140"/>
      <c r="I343" s="140"/>
      <c r="J343" s="140"/>
      <c r="K343" s="140"/>
      <c r="L343" s="143"/>
      <c r="M343" s="143"/>
      <c r="N343" s="140"/>
    </row>
    <row r="344" spans="1:14" s="20" customFormat="1" ht="24.95" customHeight="1">
      <c r="A344" s="134"/>
      <c r="B344" s="140"/>
      <c r="C344" s="141"/>
      <c r="D344" s="142"/>
      <c r="E344" s="140"/>
      <c r="F344" s="140"/>
      <c r="G344" s="140"/>
      <c r="H344" s="140"/>
      <c r="I344" s="140"/>
      <c r="J344" s="140"/>
      <c r="K344" s="140"/>
      <c r="L344" s="143"/>
      <c r="M344" s="143"/>
      <c r="N344" s="140"/>
    </row>
    <row r="345" spans="1:14" s="20" customFormat="1" ht="24.95" customHeight="1">
      <c r="A345" s="134"/>
      <c r="B345" s="140"/>
      <c r="C345" s="141"/>
      <c r="D345" s="142"/>
      <c r="E345" s="140"/>
      <c r="F345" s="140"/>
      <c r="G345" s="140"/>
      <c r="H345" s="140"/>
      <c r="I345" s="140"/>
      <c r="J345" s="140"/>
      <c r="K345" s="140"/>
      <c r="L345" s="143"/>
      <c r="M345" s="143"/>
      <c r="N345" s="140"/>
    </row>
    <row r="346" spans="1:14" s="20" customFormat="1" ht="24.95" customHeight="1">
      <c r="A346" s="134"/>
      <c r="B346" s="140"/>
      <c r="C346" s="141"/>
      <c r="D346" s="142"/>
      <c r="E346" s="140"/>
      <c r="F346" s="140"/>
      <c r="G346" s="140"/>
      <c r="H346" s="140"/>
      <c r="I346" s="140"/>
      <c r="J346" s="140"/>
      <c r="K346" s="140"/>
      <c r="L346" s="143"/>
      <c r="M346" s="143"/>
      <c r="N346" s="140"/>
    </row>
    <row r="347" spans="1:14" s="20" customFormat="1" ht="24.95" customHeight="1">
      <c r="A347" s="134"/>
      <c r="B347" s="140"/>
      <c r="C347" s="141"/>
      <c r="D347" s="142"/>
      <c r="E347" s="140"/>
      <c r="F347" s="140"/>
      <c r="G347" s="140"/>
      <c r="H347" s="140"/>
      <c r="I347" s="140"/>
      <c r="J347" s="140"/>
      <c r="K347" s="140"/>
      <c r="L347" s="143"/>
      <c r="M347" s="143"/>
      <c r="N347" s="140"/>
    </row>
    <row r="348" spans="1:14" s="20" customFormat="1" ht="24.95" customHeight="1">
      <c r="A348" s="134"/>
      <c r="B348" s="140"/>
      <c r="C348" s="141"/>
      <c r="D348" s="142"/>
      <c r="E348" s="140"/>
      <c r="F348" s="140"/>
      <c r="G348" s="140"/>
      <c r="H348" s="140"/>
      <c r="I348" s="140"/>
      <c r="J348" s="140"/>
      <c r="K348" s="140"/>
      <c r="L348" s="143"/>
      <c r="M348" s="143"/>
      <c r="N348" s="140"/>
    </row>
    <row r="349" spans="1:14" s="20" customFormat="1" ht="24.95" customHeight="1">
      <c r="A349" s="134"/>
      <c r="B349" s="140"/>
      <c r="C349" s="141"/>
      <c r="D349" s="142"/>
      <c r="E349" s="140"/>
      <c r="F349" s="140"/>
      <c r="G349" s="140"/>
      <c r="H349" s="140"/>
      <c r="I349" s="140"/>
      <c r="J349" s="140"/>
      <c r="K349" s="140"/>
      <c r="L349" s="143"/>
      <c r="M349" s="143"/>
      <c r="N349" s="140"/>
    </row>
    <row r="350" spans="1:14" s="20" customFormat="1" ht="24.95" customHeight="1">
      <c r="A350" s="134"/>
      <c r="B350" s="140"/>
      <c r="C350" s="141"/>
      <c r="D350" s="142"/>
      <c r="E350" s="140"/>
      <c r="F350" s="140"/>
      <c r="G350" s="140"/>
      <c r="H350" s="140"/>
      <c r="I350" s="140"/>
      <c r="J350" s="140"/>
      <c r="K350" s="140"/>
      <c r="L350" s="143"/>
      <c r="M350" s="143"/>
      <c r="N350" s="140"/>
    </row>
    <row r="351" spans="1:14" s="20" customFormat="1" ht="24.95" customHeight="1">
      <c r="A351" s="134"/>
      <c r="B351" s="140"/>
      <c r="C351" s="141"/>
      <c r="D351" s="142"/>
      <c r="E351" s="140"/>
      <c r="F351" s="140"/>
      <c r="G351" s="140"/>
      <c r="H351" s="140"/>
      <c r="I351" s="140"/>
      <c r="J351" s="140"/>
      <c r="K351" s="140"/>
      <c r="L351" s="143"/>
      <c r="M351" s="143"/>
      <c r="N351" s="140"/>
    </row>
    <row r="352" spans="1:14" s="20" customFormat="1" ht="24.95" customHeight="1">
      <c r="A352" s="134"/>
      <c r="B352" s="140"/>
      <c r="C352" s="141"/>
      <c r="D352" s="142"/>
      <c r="E352" s="140"/>
      <c r="F352" s="140"/>
      <c r="G352" s="140"/>
      <c r="H352" s="140"/>
      <c r="I352" s="140"/>
      <c r="J352" s="140"/>
      <c r="K352" s="140"/>
      <c r="L352" s="143"/>
      <c r="M352" s="143"/>
      <c r="N352" s="140"/>
    </row>
    <row r="353" spans="1:14" s="20" customFormat="1" ht="24.95" customHeight="1">
      <c r="A353" s="134"/>
      <c r="B353" s="140"/>
      <c r="C353" s="141"/>
      <c r="D353" s="142"/>
      <c r="E353" s="140"/>
      <c r="F353" s="140"/>
      <c r="G353" s="140"/>
      <c r="H353" s="140"/>
      <c r="I353" s="140"/>
      <c r="J353" s="140"/>
      <c r="K353" s="140"/>
      <c r="L353" s="143"/>
      <c r="M353" s="143"/>
      <c r="N353" s="140"/>
    </row>
    <row r="354" spans="1:14" s="20" customFormat="1" ht="24.95" customHeight="1">
      <c r="A354" s="134"/>
      <c r="B354" s="140"/>
      <c r="C354" s="141"/>
      <c r="D354" s="142"/>
      <c r="E354" s="140"/>
      <c r="F354" s="140"/>
      <c r="G354" s="140"/>
      <c r="H354" s="140"/>
      <c r="I354" s="140"/>
      <c r="J354" s="140"/>
      <c r="K354" s="140"/>
      <c r="L354" s="143"/>
      <c r="M354" s="143"/>
      <c r="N354" s="140"/>
    </row>
    <row r="355" spans="1:14" s="20" customFormat="1" ht="24.95" customHeight="1">
      <c r="A355" s="134"/>
      <c r="B355" s="140"/>
      <c r="C355" s="141"/>
      <c r="D355" s="142"/>
      <c r="E355" s="140"/>
      <c r="F355" s="140"/>
      <c r="G355" s="140"/>
      <c r="H355" s="140"/>
      <c r="I355" s="140"/>
      <c r="J355" s="140"/>
      <c r="K355" s="140"/>
      <c r="L355" s="143"/>
      <c r="M355" s="143"/>
      <c r="N355" s="140"/>
    </row>
    <row r="356" spans="1:14" s="20" customFormat="1" ht="24.95" customHeight="1">
      <c r="A356" s="134"/>
      <c r="B356" s="140"/>
      <c r="C356" s="141"/>
      <c r="D356" s="142"/>
      <c r="E356" s="140"/>
      <c r="F356" s="140"/>
      <c r="G356" s="140"/>
      <c r="H356" s="140"/>
      <c r="I356" s="140"/>
      <c r="J356" s="140"/>
      <c r="K356" s="140"/>
      <c r="L356" s="143"/>
      <c r="M356" s="143"/>
      <c r="N356" s="140"/>
    </row>
    <row r="357" spans="1:14" s="20" customFormat="1" ht="24.95" customHeight="1">
      <c r="A357" s="134"/>
      <c r="B357" s="140"/>
      <c r="C357" s="141"/>
      <c r="D357" s="142"/>
      <c r="E357" s="140"/>
      <c r="F357" s="140"/>
      <c r="G357" s="140"/>
      <c r="H357" s="140"/>
      <c r="I357" s="140"/>
      <c r="J357" s="140"/>
      <c r="K357" s="140"/>
      <c r="L357" s="143"/>
      <c r="M357" s="143"/>
      <c r="N357" s="140"/>
    </row>
    <row r="358" spans="1:14" s="20" customFormat="1" ht="24.95" customHeight="1">
      <c r="A358" s="134"/>
      <c r="B358" s="140"/>
      <c r="C358" s="141"/>
      <c r="D358" s="142"/>
      <c r="E358" s="140"/>
      <c r="F358" s="140"/>
      <c r="G358" s="140"/>
      <c r="H358" s="140"/>
      <c r="I358" s="140"/>
      <c r="J358" s="140"/>
      <c r="K358" s="140"/>
      <c r="L358" s="143"/>
      <c r="M358" s="143"/>
      <c r="N358" s="140"/>
    </row>
    <row r="359" spans="1:14" s="20" customFormat="1" ht="24.95" customHeight="1">
      <c r="A359" s="134"/>
      <c r="B359" s="140"/>
      <c r="C359" s="141"/>
      <c r="D359" s="142"/>
      <c r="E359" s="140"/>
      <c r="F359" s="140"/>
      <c r="G359" s="140"/>
      <c r="H359" s="140"/>
      <c r="I359" s="140"/>
      <c r="J359" s="140"/>
      <c r="K359" s="140"/>
      <c r="L359" s="143"/>
      <c r="M359" s="143"/>
      <c r="N359" s="140"/>
    </row>
    <row r="360" spans="1:14" s="20" customFormat="1" ht="24.95" customHeight="1">
      <c r="A360" s="134"/>
      <c r="B360" s="140"/>
      <c r="C360" s="141"/>
      <c r="D360" s="142"/>
      <c r="E360" s="140"/>
      <c r="F360" s="140"/>
      <c r="G360" s="140"/>
      <c r="H360" s="140"/>
      <c r="I360" s="140"/>
      <c r="J360" s="140"/>
      <c r="K360" s="140"/>
      <c r="L360" s="143"/>
      <c r="M360" s="143"/>
      <c r="N360" s="140"/>
    </row>
    <row r="361" spans="1:14" s="20" customFormat="1" ht="24.95" customHeight="1">
      <c r="A361" s="134"/>
      <c r="B361" s="140"/>
      <c r="C361" s="141"/>
      <c r="D361" s="142"/>
      <c r="E361" s="140"/>
      <c r="F361" s="140"/>
      <c r="G361" s="140"/>
      <c r="H361" s="140"/>
      <c r="I361" s="140"/>
      <c r="J361" s="140"/>
      <c r="K361" s="140"/>
      <c r="L361" s="143"/>
      <c r="M361" s="143"/>
      <c r="N361" s="140"/>
    </row>
    <row r="362" spans="1:14" s="20" customFormat="1" ht="24.95" customHeight="1">
      <c r="A362" s="134"/>
      <c r="B362" s="140"/>
      <c r="C362" s="141"/>
      <c r="D362" s="142"/>
      <c r="E362" s="140"/>
      <c r="F362" s="140"/>
      <c r="G362" s="140"/>
      <c r="H362" s="140"/>
      <c r="I362" s="140"/>
      <c r="J362" s="140"/>
      <c r="K362" s="140"/>
      <c r="L362" s="143"/>
      <c r="M362" s="143"/>
      <c r="N362" s="140"/>
    </row>
    <row r="363" spans="1:14" s="20" customFormat="1" ht="24.95" customHeight="1">
      <c r="A363" s="134"/>
      <c r="B363" s="140"/>
      <c r="C363" s="141"/>
      <c r="D363" s="142"/>
      <c r="E363" s="140"/>
      <c r="F363" s="140"/>
      <c r="G363" s="140"/>
      <c r="H363" s="140"/>
      <c r="I363" s="140"/>
      <c r="J363" s="140"/>
      <c r="K363" s="140"/>
      <c r="L363" s="143"/>
      <c r="M363" s="143"/>
      <c r="N363" s="140"/>
    </row>
    <row r="364" spans="1:14" s="20" customFormat="1" ht="24.95" customHeight="1">
      <c r="A364" s="134"/>
      <c r="B364" s="140"/>
      <c r="C364" s="141"/>
      <c r="D364" s="142"/>
      <c r="E364" s="140"/>
      <c r="F364" s="140"/>
      <c r="G364" s="140"/>
      <c r="H364" s="140"/>
      <c r="I364" s="140"/>
      <c r="J364" s="140"/>
      <c r="K364" s="140"/>
      <c r="L364" s="143"/>
      <c r="M364" s="143"/>
      <c r="N364" s="140"/>
    </row>
    <row r="365" spans="1:14" s="20" customFormat="1" ht="24.95" customHeight="1">
      <c r="A365" s="134"/>
      <c r="B365" s="140"/>
      <c r="C365" s="141"/>
      <c r="D365" s="142"/>
      <c r="E365" s="140"/>
      <c r="F365" s="140"/>
      <c r="G365" s="140"/>
      <c r="H365" s="140"/>
      <c r="I365" s="140"/>
      <c r="J365" s="140"/>
      <c r="K365" s="140"/>
      <c r="L365" s="143"/>
      <c r="M365" s="143"/>
      <c r="N365" s="140"/>
    </row>
    <row r="366" spans="1:14" s="20" customFormat="1" ht="24.95" customHeight="1">
      <c r="A366" s="134"/>
      <c r="B366" s="140"/>
      <c r="C366" s="141"/>
      <c r="D366" s="142"/>
      <c r="E366" s="140"/>
      <c r="F366" s="140"/>
      <c r="G366" s="140"/>
      <c r="H366" s="140"/>
      <c r="I366" s="140"/>
      <c r="J366" s="140"/>
      <c r="K366" s="140"/>
      <c r="L366" s="143"/>
      <c r="M366" s="143"/>
      <c r="N366" s="140"/>
    </row>
    <row r="367" spans="1:14" s="20" customFormat="1" ht="24.95" customHeight="1">
      <c r="A367" s="134"/>
      <c r="B367" s="140"/>
      <c r="C367" s="141"/>
      <c r="D367" s="142"/>
      <c r="E367" s="140"/>
      <c r="F367" s="140"/>
      <c r="G367" s="140"/>
      <c r="H367" s="140"/>
      <c r="I367" s="140"/>
      <c r="J367" s="140"/>
      <c r="K367" s="140"/>
      <c r="L367" s="143"/>
      <c r="M367" s="143"/>
      <c r="N367" s="140"/>
    </row>
    <row r="368" spans="1:14" s="20" customFormat="1" ht="24.95" customHeight="1">
      <c r="A368" s="134"/>
      <c r="B368" s="140"/>
      <c r="C368" s="141"/>
      <c r="D368" s="142"/>
      <c r="E368" s="140"/>
      <c r="F368" s="140"/>
      <c r="G368" s="140"/>
      <c r="H368" s="140"/>
      <c r="I368" s="140"/>
      <c r="J368" s="140"/>
      <c r="K368" s="140"/>
      <c r="L368" s="143"/>
      <c r="M368" s="143"/>
      <c r="N368" s="140"/>
    </row>
    <row r="369" spans="1:14" s="20" customFormat="1" ht="24.95" customHeight="1">
      <c r="A369" s="134"/>
      <c r="B369" s="140"/>
      <c r="C369" s="141"/>
      <c r="D369" s="142"/>
      <c r="E369" s="140"/>
      <c r="F369" s="140"/>
      <c r="G369" s="140"/>
      <c r="H369" s="140"/>
      <c r="I369" s="140"/>
      <c r="J369" s="140"/>
      <c r="K369" s="140"/>
      <c r="L369" s="143"/>
      <c r="M369" s="143"/>
      <c r="N369" s="140"/>
    </row>
    <row r="370" spans="1:14" s="20" customFormat="1" ht="24.95" customHeight="1">
      <c r="A370" s="134"/>
      <c r="B370" s="140"/>
      <c r="C370" s="141"/>
      <c r="D370" s="142"/>
      <c r="E370" s="140"/>
      <c r="F370" s="140"/>
      <c r="G370" s="140"/>
      <c r="H370" s="140"/>
      <c r="I370" s="140"/>
      <c r="J370" s="140"/>
      <c r="K370" s="140"/>
      <c r="L370" s="143"/>
      <c r="M370" s="143"/>
      <c r="N370" s="140"/>
    </row>
    <row r="371" spans="1:14" s="20" customFormat="1" ht="24.95" customHeight="1">
      <c r="A371" s="134"/>
      <c r="B371" s="140"/>
      <c r="C371" s="141"/>
      <c r="D371" s="142"/>
      <c r="E371" s="140"/>
      <c r="F371" s="140"/>
      <c r="G371" s="140"/>
      <c r="H371" s="140"/>
      <c r="I371" s="140"/>
      <c r="J371" s="140"/>
      <c r="K371" s="140"/>
      <c r="L371" s="143"/>
      <c r="M371" s="143"/>
      <c r="N371" s="140"/>
    </row>
    <row r="372" spans="1:14" s="20" customFormat="1" ht="24.95" customHeight="1">
      <c r="A372" s="134"/>
      <c r="B372" s="140"/>
      <c r="C372" s="141"/>
      <c r="D372" s="142"/>
      <c r="E372" s="140"/>
      <c r="F372" s="140"/>
      <c r="G372" s="140"/>
      <c r="H372" s="140"/>
      <c r="I372" s="140"/>
      <c r="J372" s="140"/>
      <c r="K372" s="140"/>
      <c r="L372" s="143"/>
      <c r="M372" s="143"/>
      <c r="N372" s="140"/>
    </row>
    <row r="373" spans="1:14" s="20" customFormat="1" ht="24.95" customHeight="1">
      <c r="A373" s="134"/>
      <c r="B373" s="140"/>
      <c r="C373" s="141"/>
      <c r="D373" s="142"/>
      <c r="E373" s="140"/>
      <c r="F373" s="140"/>
      <c r="G373" s="140"/>
      <c r="H373" s="140"/>
      <c r="I373" s="140"/>
      <c r="J373" s="140"/>
      <c r="K373" s="140"/>
      <c r="L373" s="143"/>
      <c r="M373" s="143"/>
      <c r="N373" s="140"/>
    </row>
    <row r="374" spans="1:14" s="20" customFormat="1" ht="24.95" customHeight="1">
      <c r="A374" s="134"/>
      <c r="B374" s="140"/>
      <c r="C374" s="141"/>
      <c r="D374" s="142"/>
      <c r="E374" s="140"/>
      <c r="F374" s="140"/>
      <c r="G374" s="140"/>
      <c r="H374" s="140"/>
      <c r="I374" s="140"/>
      <c r="J374" s="140"/>
      <c r="K374" s="140"/>
      <c r="L374" s="143"/>
      <c r="M374" s="143"/>
      <c r="N374" s="140"/>
    </row>
    <row r="375" spans="1:14" s="20" customFormat="1" ht="24.95" customHeight="1">
      <c r="A375" s="134"/>
      <c r="B375" s="140"/>
      <c r="C375" s="141"/>
      <c r="D375" s="142"/>
      <c r="E375" s="140"/>
      <c r="F375" s="140"/>
      <c r="G375" s="140"/>
      <c r="H375" s="140"/>
      <c r="I375" s="140"/>
      <c r="J375" s="140"/>
      <c r="K375" s="140"/>
      <c r="L375" s="143"/>
      <c r="M375" s="143"/>
      <c r="N375" s="140"/>
    </row>
    <row r="376" spans="1:14" s="20" customFormat="1" ht="24.95" customHeight="1">
      <c r="A376" s="134"/>
      <c r="B376" s="140"/>
      <c r="C376" s="141"/>
      <c r="D376" s="142"/>
      <c r="E376" s="140"/>
      <c r="F376" s="140"/>
      <c r="G376" s="140"/>
      <c r="H376" s="140"/>
      <c r="I376" s="140"/>
      <c r="J376" s="140"/>
      <c r="K376" s="140"/>
      <c r="L376" s="143"/>
      <c r="M376" s="143"/>
      <c r="N376" s="140"/>
    </row>
    <row r="377" spans="1:14" s="20" customFormat="1" ht="24.95" customHeight="1">
      <c r="A377" s="134"/>
      <c r="B377" s="140"/>
      <c r="C377" s="141"/>
      <c r="D377" s="142"/>
      <c r="E377" s="140"/>
      <c r="F377" s="140"/>
      <c r="G377" s="140"/>
      <c r="H377" s="140"/>
      <c r="I377" s="140"/>
      <c r="J377" s="140"/>
      <c r="K377" s="140"/>
      <c r="L377" s="143"/>
      <c r="M377" s="143"/>
      <c r="N377" s="140"/>
    </row>
    <row r="378" spans="1:14" s="20" customFormat="1" ht="24.95" customHeight="1">
      <c r="A378" s="134"/>
      <c r="B378" s="140"/>
      <c r="C378" s="141"/>
      <c r="D378" s="142"/>
      <c r="E378" s="140"/>
      <c r="F378" s="140"/>
      <c r="G378" s="140"/>
      <c r="H378" s="140"/>
      <c r="I378" s="140"/>
      <c r="J378" s="140"/>
      <c r="K378" s="140"/>
      <c r="L378" s="143"/>
      <c r="M378" s="143"/>
      <c r="N378" s="140"/>
    </row>
    <row r="379" spans="1:14" s="20" customFormat="1" ht="24.95" customHeight="1">
      <c r="A379" s="134"/>
      <c r="B379" s="140"/>
      <c r="C379" s="141"/>
      <c r="D379" s="142"/>
      <c r="E379" s="140"/>
      <c r="F379" s="140"/>
      <c r="G379" s="140"/>
      <c r="H379" s="140"/>
      <c r="I379" s="140"/>
      <c r="J379" s="140"/>
      <c r="K379" s="140"/>
      <c r="L379" s="143"/>
      <c r="M379" s="143"/>
      <c r="N379" s="140"/>
    </row>
    <row r="380" spans="1:14" s="20" customFormat="1" ht="24.95" customHeight="1">
      <c r="A380" s="134"/>
      <c r="B380" s="140"/>
      <c r="C380" s="141"/>
      <c r="D380" s="142"/>
      <c r="E380" s="140"/>
      <c r="F380" s="140"/>
      <c r="G380" s="140"/>
      <c r="H380" s="140"/>
      <c r="I380" s="140"/>
      <c r="J380" s="140"/>
      <c r="K380" s="140"/>
      <c r="L380" s="143"/>
      <c r="M380" s="143"/>
      <c r="N380" s="140"/>
    </row>
    <row r="381" spans="1:14" s="20" customFormat="1" ht="24.95" customHeight="1">
      <c r="A381" s="134"/>
      <c r="B381" s="140"/>
      <c r="C381" s="141"/>
      <c r="D381" s="142"/>
      <c r="E381" s="140"/>
      <c r="F381" s="140"/>
      <c r="G381" s="140"/>
      <c r="H381" s="140"/>
      <c r="I381" s="140"/>
      <c r="J381" s="140"/>
      <c r="K381" s="140"/>
      <c r="L381" s="143"/>
      <c r="M381" s="143"/>
      <c r="N381" s="140"/>
    </row>
    <row r="382" spans="1:14" s="20" customFormat="1" ht="24.95" customHeight="1">
      <c r="A382" s="134"/>
      <c r="B382" s="140"/>
      <c r="C382" s="141"/>
      <c r="D382" s="142"/>
      <c r="E382" s="140"/>
      <c r="F382" s="140"/>
      <c r="G382" s="140"/>
      <c r="H382" s="140"/>
      <c r="I382" s="140"/>
      <c r="J382" s="140"/>
      <c r="K382" s="140"/>
      <c r="L382" s="143"/>
      <c r="M382" s="143"/>
      <c r="N382" s="140"/>
    </row>
    <row r="383" spans="1:14" s="20" customFormat="1" ht="24.95" customHeight="1">
      <c r="A383" s="134"/>
      <c r="B383" s="140"/>
      <c r="C383" s="141"/>
      <c r="D383" s="142"/>
      <c r="E383" s="140"/>
      <c r="F383" s="140"/>
      <c r="G383" s="140"/>
      <c r="H383" s="140"/>
      <c r="I383" s="140"/>
      <c r="J383" s="140"/>
      <c r="K383" s="140"/>
      <c r="L383" s="143"/>
      <c r="M383" s="143"/>
      <c r="N383" s="140"/>
    </row>
    <row r="384" spans="1:14" s="20" customFormat="1" ht="24.95" customHeight="1">
      <c r="A384" s="134"/>
      <c r="B384" s="140"/>
      <c r="C384" s="141"/>
      <c r="D384" s="142"/>
      <c r="E384" s="140"/>
      <c r="F384" s="140"/>
      <c r="G384" s="140"/>
      <c r="H384" s="140"/>
      <c r="I384" s="140"/>
      <c r="J384" s="140"/>
      <c r="K384" s="140"/>
      <c r="L384" s="143"/>
      <c r="M384" s="143"/>
      <c r="N384" s="140"/>
    </row>
    <row r="385" spans="1:14" s="20" customFormat="1" ht="24.95" customHeight="1">
      <c r="A385" s="134"/>
      <c r="B385" s="140"/>
      <c r="C385" s="141"/>
      <c r="D385" s="142"/>
      <c r="E385" s="140"/>
      <c r="F385" s="140"/>
      <c r="G385" s="140"/>
      <c r="H385" s="140"/>
      <c r="I385" s="140"/>
      <c r="J385" s="140"/>
      <c r="K385" s="140"/>
      <c r="L385" s="143"/>
      <c r="M385" s="143"/>
      <c r="N385" s="140"/>
    </row>
    <row r="386" spans="1:14" s="20" customFormat="1" ht="24.95" customHeight="1">
      <c r="A386" s="134"/>
      <c r="B386" s="140"/>
      <c r="C386" s="141"/>
      <c r="D386" s="142"/>
      <c r="E386" s="140"/>
      <c r="F386" s="140"/>
      <c r="G386" s="140"/>
      <c r="H386" s="140"/>
      <c r="I386" s="140"/>
      <c r="J386" s="140"/>
      <c r="K386" s="140"/>
      <c r="L386" s="143"/>
      <c r="M386" s="143"/>
      <c r="N386" s="140"/>
    </row>
    <row r="387" spans="1:14" s="20" customFormat="1" ht="24.95" customHeight="1">
      <c r="A387" s="134"/>
      <c r="B387" s="140"/>
      <c r="C387" s="141"/>
      <c r="D387" s="142"/>
      <c r="E387" s="140"/>
      <c r="F387" s="140"/>
      <c r="G387" s="140"/>
      <c r="H387" s="140"/>
      <c r="I387" s="140"/>
      <c r="J387" s="140"/>
      <c r="K387" s="140"/>
      <c r="L387" s="143"/>
      <c r="M387" s="143"/>
      <c r="N387" s="140"/>
    </row>
    <row r="388" spans="1:14" s="20" customFormat="1" ht="24.95" customHeight="1">
      <c r="A388" s="134"/>
      <c r="B388" s="140"/>
      <c r="C388" s="141"/>
      <c r="D388" s="142"/>
      <c r="E388" s="140"/>
      <c r="F388" s="140"/>
      <c r="G388" s="140"/>
      <c r="H388" s="140"/>
      <c r="I388" s="140"/>
      <c r="J388" s="140"/>
      <c r="K388" s="140"/>
      <c r="L388" s="143"/>
      <c r="M388" s="143"/>
      <c r="N388" s="140"/>
    </row>
    <row r="389" spans="1:14" s="20" customFormat="1" ht="24.95" customHeight="1">
      <c r="A389" s="134"/>
      <c r="B389" s="140"/>
      <c r="C389" s="141"/>
      <c r="D389" s="142"/>
      <c r="E389" s="140"/>
      <c r="F389" s="140"/>
      <c r="G389" s="140"/>
      <c r="H389" s="140"/>
      <c r="I389" s="140"/>
      <c r="J389" s="140"/>
      <c r="K389" s="140"/>
      <c r="L389" s="143"/>
      <c r="M389" s="143"/>
      <c r="N389" s="140"/>
    </row>
    <row r="390" spans="1:14" s="20" customFormat="1" ht="24.95" customHeight="1">
      <c r="A390" s="134"/>
      <c r="B390" s="140"/>
      <c r="C390" s="141"/>
      <c r="D390" s="142"/>
      <c r="E390" s="140"/>
      <c r="F390" s="140"/>
      <c r="G390" s="140"/>
      <c r="H390" s="140"/>
      <c r="I390" s="140"/>
      <c r="J390" s="140"/>
      <c r="K390" s="140"/>
      <c r="L390" s="143"/>
      <c r="M390" s="143"/>
      <c r="N390" s="140"/>
    </row>
    <row r="391" spans="1:14" s="20" customFormat="1" ht="24.95" customHeight="1">
      <c r="A391" s="134"/>
      <c r="B391" s="140"/>
      <c r="C391" s="141"/>
      <c r="D391" s="142"/>
      <c r="E391" s="140"/>
      <c r="F391" s="140"/>
      <c r="G391" s="140"/>
      <c r="H391" s="140"/>
      <c r="I391" s="140"/>
      <c r="J391" s="140"/>
      <c r="K391" s="140"/>
      <c r="L391" s="143"/>
      <c r="M391" s="143"/>
      <c r="N391" s="140"/>
    </row>
    <row r="392" spans="1:14" s="20" customFormat="1" ht="24.95" customHeight="1">
      <c r="A392" s="134"/>
      <c r="B392" s="140"/>
      <c r="C392" s="141"/>
      <c r="D392" s="142"/>
      <c r="E392" s="140"/>
      <c r="F392" s="140"/>
      <c r="G392" s="140"/>
      <c r="H392" s="140"/>
      <c r="I392" s="140"/>
      <c r="J392" s="140"/>
      <c r="K392" s="140"/>
      <c r="L392" s="143"/>
      <c r="M392" s="143"/>
      <c r="N392" s="140"/>
    </row>
    <row r="393" spans="1:14" s="20" customFormat="1" ht="24.95" customHeight="1">
      <c r="A393" s="134"/>
      <c r="B393" s="140"/>
      <c r="C393" s="141"/>
      <c r="D393" s="142"/>
      <c r="E393" s="140"/>
      <c r="F393" s="140"/>
      <c r="G393" s="140"/>
      <c r="H393" s="140"/>
      <c r="I393" s="140"/>
      <c r="J393" s="140"/>
      <c r="K393" s="140"/>
      <c r="L393" s="143"/>
      <c r="M393" s="143"/>
      <c r="N393" s="140"/>
    </row>
    <row r="394" spans="1:14" s="20" customFormat="1" ht="24.95" customHeight="1">
      <c r="A394" s="134"/>
      <c r="B394" s="140"/>
      <c r="C394" s="141"/>
      <c r="D394" s="142"/>
      <c r="E394" s="140"/>
      <c r="F394" s="140"/>
      <c r="G394" s="140"/>
      <c r="H394" s="140"/>
      <c r="I394" s="140"/>
      <c r="J394" s="140"/>
      <c r="K394" s="140"/>
      <c r="L394" s="143"/>
      <c r="M394" s="143"/>
      <c r="N394" s="140"/>
    </row>
    <row r="395" spans="1:14" s="20" customFormat="1" ht="24.95" customHeight="1">
      <c r="A395" s="134"/>
      <c r="B395" s="140"/>
      <c r="C395" s="141"/>
      <c r="D395" s="142"/>
      <c r="E395" s="140"/>
      <c r="F395" s="140"/>
      <c r="G395" s="140"/>
      <c r="H395" s="140"/>
      <c r="I395" s="140"/>
      <c r="J395" s="140"/>
      <c r="K395" s="140"/>
      <c r="L395" s="143"/>
      <c r="M395" s="143"/>
      <c r="N395" s="140"/>
    </row>
    <row r="396" spans="1:14" s="20" customFormat="1" ht="24.95" customHeight="1">
      <c r="A396" s="134"/>
      <c r="B396" s="140"/>
      <c r="C396" s="141"/>
      <c r="D396" s="142"/>
      <c r="E396" s="140"/>
      <c r="F396" s="140"/>
      <c r="G396" s="140"/>
      <c r="H396" s="140"/>
      <c r="I396" s="140"/>
      <c r="J396" s="140"/>
      <c r="K396" s="140"/>
      <c r="L396" s="143"/>
      <c r="M396" s="143"/>
      <c r="N396" s="140"/>
    </row>
    <row r="397" spans="1:14" s="20" customFormat="1" ht="24.95" customHeight="1">
      <c r="A397" s="134"/>
      <c r="B397" s="140"/>
      <c r="C397" s="141"/>
      <c r="D397" s="142"/>
      <c r="E397" s="140"/>
      <c r="F397" s="140"/>
      <c r="G397" s="140"/>
      <c r="H397" s="140"/>
      <c r="I397" s="140"/>
      <c r="J397" s="140"/>
      <c r="K397" s="140"/>
      <c r="L397" s="143"/>
      <c r="M397" s="143"/>
      <c r="N397" s="140"/>
    </row>
    <row r="398" spans="1:14" s="20" customFormat="1" ht="24.95" customHeight="1">
      <c r="A398" s="134"/>
      <c r="B398" s="140"/>
      <c r="C398" s="141"/>
      <c r="D398" s="142"/>
      <c r="E398" s="140"/>
      <c r="F398" s="140"/>
      <c r="G398" s="140"/>
      <c r="H398" s="140"/>
      <c r="I398" s="140"/>
      <c r="J398" s="140"/>
      <c r="K398" s="140"/>
      <c r="L398" s="143"/>
      <c r="M398" s="143"/>
      <c r="N398" s="140"/>
    </row>
    <row r="399" spans="1:14" s="20" customFormat="1" ht="24.95" customHeight="1">
      <c r="A399" s="134"/>
      <c r="B399" s="140"/>
      <c r="C399" s="141"/>
      <c r="D399" s="142"/>
      <c r="E399" s="140"/>
      <c r="F399" s="140"/>
      <c r="G399" s="140"/>
      <c r="H399" s="140"/>
      <c r="I399" s="140"/>
      <c r="J399" s="140"/>
      <c r="K399" s="140"/>
      <c r="L399" s="143"/>
      <c r="M399" s="143"/>
      <c r="N399" s="140"/>
    </row>
    <row r="400" spans="1:14" s="20" customFormat="1" ht="24.95" customHeight="1">
      <c r="A400" s="134"/>
      <c r="B400" s="140"/>
      <c r="C400" s="141"/>
      <c r="D400" s="142"/>
      <c r="E400" s="140"/>
      <c r="F400" s="140"/>
      <c r="G400" s="140"/>
      <c r="H400" s="140"/>
      <c r="I400" s="140"/>
      <c r="J400" s="140"/>
      <c r="K400" s="140"/>
      <c r="L400" s="143"/>
      <c r="M400" s="143"/>
      <c r="N400" s="140"/>
    </row>
    <row r="401" spans="1:14" s="20" customFormat="1" ht="24.95" customHeight="1">
      <c r="A401" s="134"/>
      <c r="B401" s="140"/>
      <c r="C401" s="141"/>
      <c r="D401" s="142"/>
      <c r="E401" s="140"/>
      <c r="F401" s="140"/>
      <c r="G401" s="140"/>
      <c r="H401" s="140"/>
      <c r="I401" s="140"/>
      <c r="J401" s="140"/>
      <c r="K401" s="140"/>
      <c r="L401" s="143"/>
      <c r="M401" s="143"/>
      <c r="N401" s="140"/>
    </row>
    <row r="402" spans="1:14" s="20" customFormat="1" ht="24.95" customHeight="1">
      <c r="A402" s="134"/>
      <c r="B402" s="140"/>
      <c r="C402" s="141"/>
      <c r="D402" s="142"/>
      <c r="E402" s="140"/>
      <c r="F402" s="140"/>
      <c r="G402" s="140"/>
      <c r="H402" s="140"/>
      <c r="I402" s="140"/>
      <c r="J402" s="140"/>
      <c r="K402" s="140"/>
      <c r="L402" s="143"/>
      <c r="M402" s="143"/>
      <c r="N402" s="140"/>
    </row>
    <row r="403" spans="1:14" s="20" customFormat="1" ht="24.95" customHeight="1">
      <c r="A403" s="134"/>
      <c r="B403" s="140"/>
      <c r="C403" s="141"/>
      <c r="D403" s="142"/>
      <c r="E403" s="140"/>
      <c r="F403" s="140"/>
      <c r="G403" s="140"/>
      <c r="H403" s="140"/>
      <c r="I403" s="140"/>
      <c r="J403" s="140"/>
      <c r="K403" s="140"/>
      <c r="L403" s="143"/>
      <c r="M403" s="143"/>
      <c r="N403" s="140"/>
    </row>
    <row r="404" spans="1:14" s="20" customFormat="1" ht="24.95" customHeight="1">
      <c r="A404" s="134"/>
      <c r="B404" s="140"/>
      <c r="C404" s="141"/>
      <c r="D404" s="142"/>
      <c r="E404" s="140"/>
      <c r="F404" s="140"/>
      <c r="G404" s="140"/>
      <c r="H404" s="140"/>
      <c r="I404" s="140"/>
      <c r="J404" s="140"/>
      <c r="K404" s="140"/>
      <c r="L404" s="143"/>
      <c r="M404" s="143"/>
      <c r="N404" s="140"/>
    </row>
    <row r="405" spans="1:14" s="20" customFormat="1" ht="24.95" customHeight="1">
      <c r="A405" s="134"/>
      <c r="B405" s="140"/>
      <c r="C405" s="141"/>
      <c r="D405" s="142"/>
      <c r="E405" s="140"/>
      <c r="F405" s="140"/>
      <c r="G405" s="140"/>
      <c r="H405" s="140"/>
      <c r="I405" s="140"/>
      <c r="J405" s="140"/>
      <c r="K405" s="140"/>
      <c r="L405" s="143"/>
      <c r="M405" s="143"/>
      <c r="N405" s="140"/>
    </row>
    <row r="406" spans="1:14" s="20" customFormat="1" ht="24.95" customHeight="1">
      <c r="A406" s="134"/>
      <c r="B406" s="140"/>
      <c r="C406" s="141"/>
      <c r="D406" s="142"/>
      <c r="E406" s="140"/>
      <c r="F406" s="140"/>
      <c r="G406" s="140"/>
      <c r="H406" s="140"/>
      <c r="I406" s="140"/>
      <c r="J406" s="140"/>
      <c r="K406" s="140"/>
      <c r="L406" s="143"/>
      <c r="M406" s="143"/>
      <c r="N406" s="140"/>
    </row>
    <row r="407" spans="1:14" s="20" customFormat="1" ht="24.95" customHeight="1">
      <c r="A407" s="134"/>
      <c r="B407" s="140"/>
      <c r="C407" s="141"/>
      <c r="D407" s="142"/>
      <c r="E407" s="140"/>
      <c r="F407" s="140"/>
      <c r="G407" s="140"/>
      <c r="H407" s="140"/>
      <c r="I407" s="140"/>
      <c r="J407" s="140"/>
      <c r="K407" s="140"/>
      <c r="L407" s="143"/>
      <c r="M407" s="143"/>
      <c r="N407" s="140"/>
    </row>
    <row r="408" spans="1:14" s="20" customFormat="1" ht="24.95" customHeight="1">
      <c r="A408" s="134"/>
      <c r="B408" s="140"/>
      <c r="C408" s="141"/>
      <c r="D408" s="142"/>
      <c r="E408" s="140"/>
      <c r="F408" s="140"/>
      <c r="G408" s="140"/>
      <c r="H408" s="140"/>
      <c r="I408" s="140"/>
      <c r="J408" s="140"/>
      <c r="K408" s="140"/>
      <c r="L408" s="143"/>
      <c r="M408" s="143"/>
      <c r="N408" s="140"/>
    </row>
    <row r="409" spans="1:14" s="20" customFormat="1" ht="24.95" customHeight="1">
      <c r="A409" s="134"/>
      <c r="B409" s="140"/>
      <c r="C409" s="141"/>
      <c r="D409" s="142"/>
      <c r="E409" s="140"/>
      <c r="F409" s="140"/>
      <c r="G409" s="140"/>
      <c r="H409" s="140"/>
      <c r="I409" s="140"/>
      <c r="J409" s="140"/>
      <c r="K409" s="140"/>
      <c r="L409" s="143"/>
      <c r="M409" s="143"/>
      <c r="N409" s="140"/>
    </row>
    <row r="410" spans="1:14" s="20" customFormat="1" ht="24.95" customHeight="1">
      <c r="A410" s="134"/>
      <c r="B410" s="140"/>
      <c r="C410" s="141"/>
      <c r="D410" s="142"/>
      <c r="E410" s="140"/>
      <c r="F410" s="140"/>
      <c r="G410" s="140"/>
      <c r="H410" s="140"/>
      <c r="I410" s="140"/>
      <c r="J410" s="140"/>
      <c r="K410" s="140"/>
      <c r="L410" s="143"/>
      <c r="M410" s="143"/>
      <c r="N410" s="140"/>
    </row>
    <row r="411" spans="1:14" s="20" customFormat="1" ht="24.95" customHeight="1">
      <c r="A411" s="134"/>
      <c r="B411" s="140"/>
      <c r="C411" s="141"/>
      <c r="D411" s="142"/>
      <c r="E411" s="140"/>
      <c r="F411" s="140"/>
      <c r="G411" s="140"/>
      <c r="H411" s="140"/>
      <c r="I411" s="140"/>
      <c r="J411" s="140"/>
      <c r="K411" s="140"/>
      <c r="L411" s="143"/>
      <c r="M411" s="143"/>
      <c r="N411" s="140"/>
    </row>
    <row r="412" spans="1:14" s="20" customFormat="1" ht="24.95" customHeight="1">
      <c r="A412" s="134"/>
      <c r="B412" s="140"/>
      <c r="C412" s="141"/>
      <c r="D412" s="142"/>
      <c r="E412" s="140"/>
      <c r="F412" s="140"/>
      <c r="G412" s="140"/>
      <c r="H412" s="140"/>
      <c r="I412" s="140"/>
      <c r="J412" s="140"/>
      <c r="K412" s="140"/>
      <c r="L412" s="143"/>
      <c r="M412" s="143"/>
      <c r="N412" s="140"/>
    </row>
    <row r="413" spans="1:14" s="20" customFormat="1" ht="24.95" customHeight="1">
      <c r="A413" s="134"/>
      <c r="B413" s="140"/>
      <c r="C413" s="141"/>
      <c r="D413" s="142"/>
      <c r="E413" s="140"/>
      <c r="F413" s="140"/>
      <c r="G413" s="140"/>
      <c r="H413" s="140"/>
      <c r="I413" s="140"/>
      <c r="J413" s="140"/>
      <c r="K413" s="140"/>
      <c r="L413" s="143"/>
      <c r="M413" s="143"/>
      <c r="N413" s="140"/>
    </row>
    <row r="414" spans="1:14" s="20" customFormat="1" ht="24.95" customHeight="1">
      <c r="A414" s="134"/>
      <c r="B414" s="140"/>
      <c r="C414" s="141"/>
      <c r="D414" s="142"/>
      <c r="E414" s="140"/>
      <c r="F414" s="140"/>
      <c r="G414" s="140"/>
      <c r="H414" s="140"/>
      <c r="I414" s="140"/>
      <c r="J414" s="140"/>
      <c r="K414" s="140"/>
      <c r="L414" s="143"/>
      <c r="M414" s="143"/>
      <c r="N414" s="140"/>
    </row>
    <row r="415" spans="1:14" s="20" customFormat="1" ht="24.95" customHeight="1">
      <c r="A415" s="134"/>
      <c r="B415" s="140"/>
      <c r="C415" s="141"/>
      <c r="D415" s="142"/>
      <c r="E415" s="140"/>
      <c r="F415" s="140"/>
      <c r="G415" s="140"/>
      <c r="H415" s="140"/>
      <c r="I415" s="140"/>
      <c r="J415" s="140"/>
      <c r="K415" s="140"/>
      <c r="L415" s="143"/>
      <c r="M415" s="143"/>
      <c r="N415" s="140"/>
    </row>
    <row r="416" spans="1:14" s="20" customFormat="1" ht="24.95" customHeight="1">
      <c r="A416" s="134"/>
      <c r="B416" s="140"/>
      <c r="C416" s="141"/>
      <c r="D416" s="142"/>
      <c r="E416" s="140"/>
      <c r="F416" s="140"/>
      <c r="G416" s="140"/>
      <c r="H416" s="140"/>
      <c r="I416" s="140"/>
      <c r="J416" s="140"/>
      <c r="K416" s="140"/>
      <c r="L416" s="143"/>
      <c r="M416" s="143"/>
      <c r="N416" s="140"/>
    </row>
    <row r="417" spans="1:14" s="20" customFormat="1" ht="24.95" customHeight="1">
      <c r="A417" s="134"/>
      <c r="B417" s="140"/>
      <c r="C417" s="141"/>
      <c r="D417" s="142"/>
      <c r="E417" s="140"/>
      <c r="F417" s="140"/>
      <c r="G417" s="140"/>
      <c r="H417" s="140"/>
      <c r="I417" s="140"/>
      <c r="J417" s="140"/>
      <c r="K417" s="140"/>
      <c r="L417" s="143"/>
      <c r="M417" s="143"/>
      <c r="N417" s="140"/>
    </row>
    <row r="418" spans="1:14" s="20" customFormat="1" ht="24.95" customHeight="1">
      <c r="A418" s="134"/>
      <c r="B418" s="140"/>
      <c r="C418" s="141"/>
      <c r="D418" s="142"/>
      <c r="E418" s="140"/>
      <c r="F418" s="140"/>
      <c r="G418" s="140"/>
      <c r="H418" s="140"/>
      <c r="I418" s="140"/>
      <c r="J418" s="140"/>
      <c r="K418" s="140"/>
      <c r="L418" s="143"/>
      <c r="M418" s="143"/>
      <c r="N418" s="140"/>
    </row>
    <row r="419" spans="1:14" s="20" customFormat="1" ht="24.95" customHeight="1">
      <c r="A419" s="134"/>
      <c r="B419" s="140"/>
      <c r="C419" s="141"/>
      <c r="D419" s="142"/>
      <c r="E419" s="140"/>
      <c r="F419" s="140"/>
      <c r="G419" s="140"/>
      <c r="H419" s="140"/>
      <c r="I419" s="140"/>
      <c r="J419" s="140"/>
      <c r="K419" s="140"/>
      <c r="L419" s="143"/>
      <c r="M419" s="143"/>
      <c r="N419" s="140"/>
    </row>
    <row r="420" spans="1:14" s="20" customFormat="1" ht="24.95" customHeight="1">
      <c r="A420" s="134"/>
      <c r="B420" s="140"/>
      <c r="C420" s="141"/>
      <c r="D420" s="142"/>
      <c r="E420" s="140"/>
      <c r="F420" s="140"/>
      <c r="G420" s="140"/>
      <c r="H420" s="140"/>
      <c r="I420" s="140"/>
      <c r="J420" s="140"/>
      <c r="K420" s="140"/>
      <c r="L420" s="143"/>
      <c r="M420" s="143"/>
      <c r="N420" s="140"/>
    </row>
    <row r="421" spans="1:14" s="20" customFormat="1" ht="24.95" customHeight="1">
      <c r="A421" s="134"/>
      <c r="B421" s="140"/>
      <c r="C421" s="141"/>
      <c r="D421" s="142"/>
      <c r="E421" s="140"/>
      <c r="F421" s="140"/>
      <c r="G421" s="140"/>
      <c r="H421" s="140"/>
      <c r="I421" s="140"/>
      <c r="J421" s="140"/>
      <c r="K421" s="140"/>
      <c r="L421" s="143"/>
      <c r="M421" s="143"/>
      <c r="N421" s="140"/>
    </row>
    <row r="422" spans="1:14" s="20" customFormat="1" ht="24.95" customHeight="1">
      <c r="A422" s="134"/>
      <c r="B422" s="140"/>
      <c r="C422" s="141"/>
      <c r="D422" s="142"/>
      <c r="E422" s="140"/>
      <c r="F422" s="140"/>
      <c r="G422" s="140"/>
      <c r="H422" s="140"/>
      <c r="I422" s="140"/>
      <c r="J422" s="140"/>
      <c r="K422" s="140"/>
      <c r="L422" s="143"/>
      <c r="M422" s="143"/>
      <c r="N422" s="140"/>
    </row>
    <row r="423" spans="1:14" s="20" customFormat="1" ht="24.95" customHeight="1">
      <c r="A423" s="134"/>
      <c r="B423" s="140"/>
      <c r="C423" s="141"/>
      <c r="D423" s="142"/>
      <c r="E423" s="140"/>
      <c r="F423" s="140"/>
      <c r="G423" s="140"/>
      <c r="H423" s="140"/>
      <c r="I423" s="140"/>
      <c r="J423" s="140"/>
      <c r="K423" s="140"/>
      <c r="L423" s="143"/>
      <c r="M423" s="143"/>
      <c r="N423" s="140"/>
    </row>
    <row r="424" spans="1:14" s="20" customFormat="1" ht="24.95" customHeight="1">
      <c r="A424" s="134"/>
      <c r="B424" s="140"/>
      <c r="C424" s="141"/>
      <c r="D424" s="142"/>
      <c r="E424" s="140"/>
      <c r="F424" s="140"/>
      <c r="G424" s="140"/>
      <c r="H424" s="140"/>
      <c r="I424" s="140"/>
      <c r="J424" s="140"/>
      <c r="K424" s="140"/>
      <c r="L424" s="143"/>
      <c r="M424" s="143"/>
      <c r="N424" s="140"/>
    </row>
    <row r="425" spans="1:14" s="20" customFormat="1" ht="24.95" customHeight="1">
      <c r="A425" s="134"/>
      <c r="B425" s="140"/>
      <c r="C425" s="141"/>
      <c r="D425" s="142"/>
      <c r="E425" s="140"/>
      <c r="F425" s="140"/>
      <c r="G425" s="140"/>
      <c r="H425" s="140"/>
      <c r="I425" s="140"/>
      <c r="J425" s="140"/>
      <c r="K425" s="140"/>
      <c r="L425" s="143"/>
      <c r="M425" s="143"/>
      <c r="N425" s="140"/>
    </row>
    <row r="426" spans="1:14" s="20" customFormat="1" ht="24.95" customHeight="1">
      <c r="A426" s="134"/>
      <c r="B426" s="140"/>
      <c r="C426" s="141"/>
      <c r="D426" s="142"/>
      <c r="E426" s="140"/>
      <c r="F426" s="140"/>
      <c r="G426" s="140"/>
      <c r="H426" s="140"/>
      <c r="I426" s="140"/>
      <c r="J426" s="140"/>
      <c r="K426" s="140"/>
      <c r="L426" s="143"/>
      <c r="M426" s="143"/>
      <c r="N426" s="140"/>
    </row>
    <row r="427" spans="1:14" s="20" customFormat="1" ht="24.95" customHeight="1">
      <c r="A427" s="134"/>
      <c r="B427" s="140"/>
      <c r="C427" s="141"/>
      <c r="D427" s="142"/>
      <c r="E427" s="140"/>
      <c r="F427" s="140"/>
      <c r="G427" s="140"/>
      <c r="H427" s="140"/>
      <c r="I427" s="140"/>
      <c r="J427" s="140"/>
      <c r="K427" s="140"/>
      <c r="L427" s="143"/>
      <c r="M427" s="143"/>
      <c r="N427" s="140"/>
    </row>
    <row r="428" spans="1:14" s="20" customFormat="1" ht="24.95" customHeight="1">
      <c r="A428" s="134"/>
      <c r="B428" s="140"/>
      <c r="C428" s="141"/>
      <c r="D428" s="142"/>
      <c r="E428" s="140"/>
      <c r="F428" s="140"/>
      <c r="G428" s="140"/>
      <c r="H428" s="140"/>
      <c r="I428" s="140"/>
      <c r="J428" s="140"/>
      <c r="K428" s="140"/>
      <c r="L428" s="143"/>
      <c r="M428" s="143"/>
      <c r="N428" s="140"/>
    </row>
    <row r="429" spans="1:14" s="20" customFormat="1" ht="24.95" customHeight="1">
      <c r="A429" s="134"/>
      <c r="B429" s="140"/>
      <c r="C429" s="141"/>
      <c r="D429" s="142"/>
      <c r="E429" s="140"/>
      <c r="F429" s="140"/>
      <c r="G429" s="140"/>
      <c r="H429" s="140"/>
      <c r="I429" s="140"/>
      <c r="J429" s="140"/>
      <c r="K429" s="140"/>
      <c r="L429" s="143"/>
      <c r="M429" s="143"/>
      <c r="N429" s="140"/>
    </row>
    <row r="430" spans="1:14" s="20" customFormat="1" ht="24.95" customHeight="1">
      <c r="A430" s="134"/>
      <c r="B430" s="140"/>
      <c r="C430" s="141"/>
      <c r="D430" s="142"/>
      <c r="E430" s="140"/>
      <c r="F430" s="140"/>
      <c r="G430" s="140"/>
      <c r="H430" s="140"/>
      <c r="I430" s="140"/>
      <c r="J430" s="140"/>
      <c r="K430" s="140"/>
      <c r="L430" s="143"/>
      <c r="M430" s="143"/>
      <c r="N430" s="140"/>
    </row>
    <row r="431" spans="1:14" s="20" customFormat="1" ht="24.95" customHeight="1">
      <c r="A431" s="134"/>
      <c r="B431" s="140"/>
      <c r="C431" s="141"/>
      <c r="D431" s="142"/>
      <c r="E431" s="140"/>
      <c r="F431" s="140"/>
      <c r="G431" s="140"/>
      <c r="H431" s="140"/>
      <c r="I431" s="140"/>
      <c r="J431" s="140"/>
      <c r="K431" s="140"/>
      <c r="L431" s="143"/>
      <c r="M431" s="143"/>
      <c r="N431" s="140"/>
    </row>
    <row r="432" spans="1:14" s="20" customFormat="1" ht="24.95" customHeight="1">
      <c r="A432" s="134"/>
      <c r="B432" s="140"/>
      <c r="C432" s="141"/>
      <c r="D432" s="142"/>
      <c r="E432" s="140"/>
      <c r="F432" s="140"/>
      <c r="G432" s="140"/>
      <c r="H432" s="140"/>
      <c r="I432" s="140"/>
      <c r="J432" s="140"/>
      <c r="K432" s="140"/>
      <c r="L432" s="143"/>
      <c r="M432" s="143"/>
      <c r="N432" s="140"/>
    </row>
    <row r="433" spans="1:14" s="20" customFormat="1" ht="24.95" customHeight="1">
      <c r="A433" s="134"/>
      <c r="B433" s="140"/>
      <c r="C433" s="141"/>
      <c r="D433" s="142"/>
      <c r="E433" s="140"/>
      <c r="F433" s="140"/>
      <c r="G433" s="140"/>
      <c r="H433" s="140"/>
      <c r="I433" s="140"/>
      <c r="J433" s="140"/>
      <c r="K433" s="140"/>
      <c r="L433" s="143"/>
      <c r="M433" s="143"/>
      <c r="N433" s="140"/>
    </row>
    <row r="434" spans="1:14" s="20" customFormat="1" ht="24.95" customHeight="1">
      <c r="A434" s="134"/>
      <c r="B434" s="140"/>
      <c r="C434" s="141"/>
      <c r="D434" s="142"/>
      <c r="E434" s="140"/>
      <c r="F434" s="140"/>
      <c r="G434" s="140"/>
      <c r="H434" s="140"/>
      <c r="I434" s="140"/>
      <c r="J434" s="140"/>
      <c r="K434" s="140"/>
      <c r="L434" s="143"/>
      <c r="M434" s="143"/>
      <c r="N434" s="140"/>
    </row>
    <row r="435" spans="1:14" s="20" customFormat="1" ht="24.95" customHeight="1">
      <c r="A435" s="134"/>
      <c r="B435" s="140"/>
      <c r="C435" s="141"/>
      <c r="D435" s="142"/>
      <c r="E435" s="140"/>
      <c r="F435" s="140"/>
      <c r="G435" s="140"/>
      <c r="H435" s="140"/>
      <c r="I435" s="140"/>
      <c r="J435" s="140"/>
      <c r="K435" s="140"/>
      <c r="L435" s="143"/>
      <c r="M435" s="143"/>
      <c r="N435" s="140"/>
    </row>
    <row r="436" spans="1:14" s="20" customFormat="1" ht="24.95" customHeight="1">
      <c r="A436" s="134"/>
      <c r="B436" s="140"/>
      <c r="C436" s="141"/>
      <c r="D436" s="142"/>
      <c r="E436" s="140"/>
      <c r="F436" s="140"/>
      <c r="G436" s="140"/>
      <c r="H436" s="140"/>
      <c r="I436" s="140"/>
      <c r="J436" s="140"/>
      <c r="K436" s="140"/>
      <c r="L436" s="143"/>
      <c r="M436" s="143"/>
      <c r="N436" s="140"/>
    </row>
    <row r="437" spans="1:14" s="20" customFormat="1" ht="24.95" customHeight="1">
      <c r="A437" s="134"/>
      <c r="B437" s="140"/>
      <c r="C437" s="141"/>
      <c r="D437" s="142"/>
      <c r="E437" s="140"/>
      <c r="F437" s="140"/>
      <c r="G437" s="140"/>
      <c r="H437" s="140"/>
      <c r="I437" s="140"/>
      <c r="J437" s="140"/>
      <c r="K437" s="140"/>
      <c r="L437" s="143"/>
      <c r="M437" s="143"/>
      <c r="N437" s="140"/>
    </row>
    <row r="438" spans="1:14" s="20" customFormat="1" ht="24.95" customHeight="1">
      <c r="A438" s="134"/>
      <c r="B438" s="140"/>
      <c r="C438" s="141"/>
      <c r="D438" s="142"/>
      <c r="E438" s="140"/>
      <c r="F438" s="140"/>
      <c r="G438" s="140"/>
      <c r="H438" s="140"/>
      <c r="I438" s="140"/>
      <c r="J438" s="140"/>
      <c r="K438" s="140"/>
      <c r="L438" s="143"/>
      <c r="M438" s="143"/>
      <c r="N438" s="140"/>
    </row>
    <row r="439" spans="1:14" s="20" customFormat="1" ht="24.95" customHeight="1">
      <c r="A439" s="134"/>
      <c r="B439" s="140"/>
      <c r="C439" s="141"/>
      <c r="D439" s="142"/>
      <c r="E439" s="140"/>
      <c r="F439" s="140"/>
      <c r="G439" s="140"/>
      <c r="H439" s="140"/>
      <c r="I439" s="140"/>
      <c r="J439" s="140"/>
      <c r="K439" s="140"/>
      <c r="L439" s="143"/>
      <c r="M439" s="143"/>
      <c r="N439" s="140"/>
    </row>
    <row r="440" spans="1:14" s="20" customFormat="1" ht="24.95" customHeight="1">
      <c r="A440" s="134"/>
      <c r="B440" s="140"/>
      <c r="C440" s="141"/>
      <c r="D440" s="142"/>
      <c r="E440" s="140"/>
      <c r="F440" s="140"/>
      <c r="G440" s="140"/>
      <c r="H440" s="140"/>
      <c r="I440" s="140"/>
      <c r="J440" s="140"/>
      <c r="K440" s="140"/>
      <c r="L440" s="143"/>
      <c r="M440" s="143"/>
      <c r="N440" s="140"/>
    </row>
    <row r="441" spans="1:14" s="20" customFormat="1" ht="24.95" customHeight="1">
      <c r="A441" s="134"/>
      <c r="B441" s="140"/>
      <c r="C441" s="141"/>
      <c r="D441" s="142"/>
      <c r="E441" s="140"/>
      <c r="F441" s="140"/>
      <c r="G441" s="140"/>
      <c r="H441" s="140"/>
      <c r="I441" s="140"/>
      <c r="J441" s="140"/>
      <c r="K441" s="140"/>
      <c r="L441" s="143"/>
      <c r="M441" s="143"/>
      <c r="N441" s="140"/>
    </row>
    <row r="442" spans="1:14" s="20" customFormat="1" ht="24.95" customHeight="1">
      <c r="A442" s="134"/>
      <c r="B442" s="140"/>
      <c r="C442" s="141"/>
      <c r="D442" s="142"/>
      <c r="E442" s="140"/>
      <c r="F442" s="140"/>
      <c r="G442" s="140"/>
      <c r="H442" s="140"/>
      <c r="I442" s="140"/>
      <c r="J442" s="140"/>
      <c r="K442" s="140"/>
      <c r="L442" s="143"/>
      <c r="M442" s="143"/>
      <c r="N442" s="140"/>
    </row>
    <row r="443" spans="1:14" s="20" customFormat="1" ht="24.95" customHeight="1">
      <c r="A443" s="134"/>
      <c r="B443" s="140"/>
      <c r="C443" s="141"/>
      <c r="D443" s="142"/>
      <c r="E443" s="140"/>
      <c r="F443" s="140"/>
      <c r="G443" s="140"/>
      <c r="H443" s="140"/>
      <c r="I443" s="140"/>
      <c r="J443" s="140"/>
      <c r="K443" s="140"/>
      <c r="L443" s="143"/>
      <c r="M443" s="143"/>
      <c r="N443" s="140"/>
    </row>
    <row r="444" spans="1:14" s="20" customFormat="1" ht="24.95" customHeight="1">
      <c r="A444" s="134"/>
      <c r="B444" s="140"/>
      <c r="C444" s="141"/>
      <c r="D444" s="142"/>
      <c r="E444" s="140"/>
      <c r="F444" s="140"/>
      <c r="G444" s="140"/>
      <c r="H444" s="140"/>
      <c r="I444" s="140"/>
      <c r="J444" s="140"/>
      <c r="K444" s="140"/>
      <c r="L444" s="143"/>
      <c r="M444" s="143"/>
      <c r="N444" s="140"/>
    </row>
    <row r="445" spans="1:14" s="20" customFormat="1" ht="24.95" customHeight="1">
      <c r="A445" s="134"/>
      <c r="B445" s="140"/>
      <c r="C445" s="141"/>
      <c r="D445" s="142"/>
      <c r="E445" s="140"/>
      <c r="F445" s="140"/>
      <c r="G445" s="140"/>
      <c r="H445" s="140"/>
      <c r="I445" s="140"/>
      <c r="J445" s="140"/>
      <c r="K445" s="140"/>
      <c r="L445" s="143"/>
      <c r="M445" s="143"/>
      <c r="N445" s="140"/>
    </row>
    <row r="446" spans="1:14" s="20" customFormat="1" ht="24.95" customHeight="1">
      <c r="A446" s="134"/>
      <c r="B446" s="140"/>
      <c r="C446" s="141"/>
      <c r="D446" s="142"/>
      <c r="E446" s="140"/>
      <c r="F446" s="140"/>
      <c r="G446" s="140"/>
      <c r="H446" s="140"/>
      <c r="I446" s="140"/>
      <c r="J446" s="140"/>
      <c r="K446" s="140"/>
      <c r="L446" s="143"/>
      <c r="M446" s="143"/>
      <c r="N446" s="140"/>
    </row>
    <row r="447" spans="1:14" s="20" customFormat="1" ht="24.95" customHeight="1">
      <c r="A447" s="134"/>
      <c r="B447" s="140"/>
      <c r="C447" s="141"/>
      <c r="D447" s="142"/>
      <c r="E447" s="140"/>
      <c r="F447" s="140"/>
      <c r="G447" s="140"/>
      <c r="H447" s="140"/>
      <c r="I447" s="140"/>
      <c r="J447" s="140"/>
      <c r="K447" s="140"/>
      <c r="L447" s="143"/>
      <c r="M447" s="143"/>
      <c r="N447" s="140"/>
    </row>
    <row r="448" spans="1:14" s="20" customFormat="1" ht="24.95" customHeight="1">
      <c r="A448" s="134"/>
      <c r="B448" s="140"/>
      <c r="C448" s="141"/>
      <c r="D448" s="142"/>
      <c r="E448" s="140"/>
      <c r="F448" s="140"/>
      <c r="G448" s="140"/>
      <c r="H448" s="140"/>
      <c r="I448" s="140"/>
      <c r="J448" s="140"/>
      <c r="K448" s="140"/>
      <c r="L448" s="143"/>
      <c r="M448" s="143"/>
      <c r="N448" s="140"/>
    </row>
    <row r="449" spans="1:14" s="20" customFormat="1" ht="24.95" customHeight="1">
      <c r="A449" s="134"/>
      <c r="B449" s="140"/>
      <c r="C449" s="141"/>
      <c r="D449" s="142"/>
      <c r="E449" s="140"/>
      <c r="F449" s="140"/>
      <c r="G449" s="140"/>
      <c r="H449" s="140"/>
      <c r="I449" s="140"/>
      <c r="J449" s="140"/>
      <c r="K449" s="140"/>
      <c r="L449" s="143"/>
      <c r="M449" s="143"/>
      <c r="N449" s="140"/>
    </row>
    <row r="450" spans="1:14" s="20" customFormat="1" ht="24.95" customHeight="1">
      <c r="A450" s="134"/>
      <c r="B450" s="140"/>
      <c r="C450" s="141"/>
      <c r="D450" s="142"/>
      <c r="E450" s="140"/>
      <c r="F450" s="140"/>
      <c r="G450" s="140"/>
      <c r="H450" s="140"/>
      <c r="I450" s="140"/>
      <c r="J450" s="140"/>
      <c r="K450" s="140"/>
      <c r="L450" s="143"/>
      <c r="M450" s="143"/>
      <c r="N450" s="140"/>
    </row>
    <row r="451" spans="1:14" s="20" customFormat="1" ht="24.95" customHeight="1">
      <c r="A451" s="134"/>
      <c r="B451" s="140"/>
      <c r="C451" s="141"/>
      <c r="D451" s="142"/>
      <c r="E451" s="140"/>
      <c r="F451" s="140"/>
      <c r="G451" s="140"/>
      <c r="H451" s="140"/>
      <c r="I451" s="140"/>
      <c r="J451" s="140"/>
      <c r="K451" s="140"/>
      <c r="L451" s="143"/>
      <c r="M451" s="143"/>
      <c r="N451" s="140"/>
    </row>
    <row r="452" spans="1:14" s="20" customFormat="1" ht="24.95" customHeight="1">
      <c r="A452" s="134"/>
      <c r="B452" s="140"/>
      <c r="C452" s="141"/>
      <c r="D452" s="142"/>
      <c r="E452" s="140"/>
      <c r="F452" s="140"/>
      <c r="G452" s="140"/>
      <c r="H452" s="140"/>
      <c r="I452" s="140"/>
      <c r="J452" s="140"/>
      <c r="K452" s="140"/>
      <c r="L452" s="143"/>
      <c r="M452" s="143"/>
      <c r="N452" s="140"/>
    </row>
    <row r="453" spans="1:14" s="20" customFormat="1" ht="24.95" customHeight="1">
      <c r="A453" s="134"/>
      <c r="B453" s="140"/>
      <c r="C453" s="141"/>
      <c r="D453" s="142"/>
      <c r="E453" s="140"/>
      <c r="F453" s="140"/>
      <c r="G453" s="140"/>
      <c r="H453" s="140"/>
      <c r="I453" s="140"/>
      <c r="J453" s="140"/>
      <c r="K453" s="140"/>
      <c r="L453" s="143"/>
      <c r="M453" s="143"/>
      <c r="N453" s="140"/>
    </row>
    <row r="454" spans="1:14" s="20" customFormat="1" ht="24.95" customHeight="1">
      <c r="A454" s="134"/>
      <c r="B454" s="140"/>
      <c r="C454" s="141"/>
      <c r="D454" s="142"/>
      <c r="E454" s="140"/>
      <c r="F454" s="140"/>
      <c r="G454" s="140"/>
      <c r="H454" s="140"/>
      <c r="I454" s="140"/>
      <c r="J454" s="140"/>
      <c r="K454" s="140"/>
      <c r="L454" s="143"/>
      <c r="M454" s="143"/>
      <c r="N454" s="140"/>
    </row>
    <row r="455" spans="1:14" s="20" customFormat="1" ht="24.95" customHeight="1">
      <c r="A455" s="134"/>
      <c r="B455" s="140"/>
      <c r="C455" s="141"/>
      <c r="D455" s="142"/>
      <c r="E455" s="140"/>
      <c r="F455" s="140"/>
      <c r="G455" s="140"/>
      <c r="H455" s="140"/>
      <c r="I455" s="140"/>
      <c r="J455" s="140"/>
      <c r="K455" s="140"/>
      <c r="L455" s="143"/>
      <c r="M455" s="143"/>
      <c r="N455" s="140"/>
    </row>
    <row r="456" spans="1:14" s="20" customFormat="1" ht="24.95" customHeight="1">
      <c r="A456" s="134"/>
      <c r="B456" s="140"/>
      <c r="C456" s="141"/>
      <c r="D456" s="142"/>
      <c r="E456" s="140"/>
      <c r="F456" s="140"/>
      <c r="G456" s="140"/>
      <c r="H456" s="140"/>
      <c r="I456" s="140"/>
      <c r="J456" s="140"/>
      <c r="K456" s="140"/>
      <c r="L456" s="143"/>
      <c r="M456" s="143"/>
      <c r="N456" s="140"/>
    </row>
    <row r="457" spans="1:14" s="20" customFormat="1" ht="24.95" customHeight="1">
      <c r="A457" s="134"/>
      <c r="B457" s="140"/>
      <c r="C457" s="141"/>
      <c r="D457" s="142"/>
      <c r="E457" s="140"/>
      <c r="F457" s="140"/>
      <c r="G457" s="140"/>
      <c r="H457" s="140"/>
      <c r="I457" s="140"/>
      <c r="J457" s="140"/>
      <c r="K457" s="140"/>
      <c r="L457" s="143"/>
      <c r="M457" s="143"/>
      <c r="N457" s="140"/>
    </row>
    <row r="458" spans="1:14" s="20" customFormat="1" ht="24.95" customHeight="1">
      <c r="A458" s="134"/>
      <c r="B458" s="140"/>
      <c r="C458" s="141"/>
      <c r="D458" s="142"/>
      <c r="E458" s="140"/>
      <c r="F458" s="140"/>
      <c r="G458" s="140"/>
      <c r="H458" s="140"/>
      <c r="I458" s="140"/>
      <c r="J458" s="140"/>
      <c r="K458" s="140"/>
      <c r="L458" s="143"/>
      <c r="M458" s="143"/>
      <c r="N458" s="140"/>
    </row>
    <row r="459" spans="1:14" s="20" customFormat="1" ht="24.95" customHeight="1">
      <c r="A459" s="134"/>
      <c r="B459" s="140"/>
      <c r="C459" s="141"/>
      <c r="D459" s="142"/>
      <c r="E459" s="140"/>
      <c r="F459" s="140"/>
      <c r="G459" s="140"/>
      <c r="H459" s="140"/>
      <c r="I459" s="140"/>
      <c r="J459" s="140"/>
      <c r="K459" s="140"/>
      <c r="L459" s="143"/>
      <c r="M459" s="143"/>
      <c r="N459" s="140"/>
    </row>
    <row r="460" spans="1:14" s="20" customFormat="1" ht="24.95" customHeight="1">
      <c r="A460" s="134"/>
      <c r="B460" s="140"/>
      <c r="C460" s="141"/>
      <c r="D460" s="142"/>
      <c r="E460" s="140"/>
      <c r="F460" s="140"/>
      <c r="G460" s="140"/>
      <c r="H460" s="140"/>
      <c r="I460" s="140"/>
      <c r="J460" s="140"/>
      <c r="K460" s="140"/>
      <c r="L460" s="143"/>
      <c r="M460" s="143"/>
      <c r="N460" s="140"/>
    </row>
    <row r="461" spans="1:14" s="20" customFormat="1" ht="24.95" customHeight="1">
      <c r="A461" s="134"/>
      <c r="B461" s="140"/>
      <c r="C461" s="141"/>
      <c r="D461" s="142"/>
      <c r="E461" s="140"/>
      <c r="F461" s="140"/>
      <c r="G461" s="140"/>
      <c r="H461" s="140"/>
      <c r="I461" s="140"/>
      <c r="J461" s="140"/>
      <c r="K461" s="140"/>
      <c r="L461" s="143"/>
      <c r="M461" s="143"/>
      <c r="N461" s="140"/>
    </row>
    <row r="462" spans="1:14" s="20" customFormat="1" ht="24.95" customHeight="1">
      <c r="A462" s="134"/>
      <c r="B462" s="140"/>
      <c r="C462" s="141"/>
      <c r="D462" s="142"/>
      <c r="E462" s="140"/>
      <c r="F462" s="140"/>
      <c r="G462" s="140"/>
      <c r="H462" s="140"/>
      <c r="I462" s="140"/>
      <c r="J462" s="140"/>
      <c r="K462" s="140"/>
      <c r="L462" s="143"/>
      <c r="M462" s="143"/>
      <c r="N462" s="140"/>
    </row>
    <row r="463" spans="1:14" s="20" customFormat="1" ht="24.95" customHeight="1">
      <c r="A463" s="134"/>
      <c r="B463" s="140"/>
      <c r="C463" s="141"/>
      <c r="D463" s="142"/>
      <c r="E463" s="140"/>
      <c r="F463" s="140"/>
      <c r="G463" s="140"/>
      <c r="H463" s="140"/>
      <c r="I463" s="140"/>
      <c r="J463" s="140"/>
      <c r="K463" s="140"/>
      <c r="L463" s="143"/>
      <c r="M463" s="143"/>
      <c r="N463" s="140"/>
    </row>
    <row r="464" spans="1:14" s="20" customFormat="1" ht="24.95" customHeight="1">
      <c r="A464" s="134"/>
      <c r="B464" s="140"/>
      <c r="C464" s="141"/>
      <c r="D464" s="142"/>
      <c r="E464" s="140"/>
      <c r="F464" s="140"/>
      <c r="G464" s="140"/>
      <c r="H464" s="140"/>
      <c r="I464" s="140"/>
      <c r="J464" s="140"/>
      <c r="K464" s="140"/>
      <c r="L464" s="143"/>
      <c r="M464" s="143"/>
      <c r="N464" s="140"/>
    </row>
    <row r="465" spans="1:14" s="20" customFormat="1" ht="24.95" customHeight="1">
      <c r="A465" s="134"/>
      <c r="B465" s="140"/>
      <c r="C465" s="141"/>
      <c r="D465" s="142"/>
      <c r="E465" s="140"/>
      <c r="F465" s="140"/>
      <c r="G465" s="140"/>
      <c r="H465" s="140"/>
      <c r="I465" s="140"/>
      <c r="J465" s="140"/>
      <c r="K465" s="140"/>
      <c r="L465" s="143"/>
      <c r="M465" s="143"/>
      <c r="N465" s="140"/>
    </row>
    <row r="466" spans="1:14" s="20" customFormat="1" ht="24.95" customHeight="1">
      <c r="A466" s="134"/>
      <c r="B466" s="140"/>
      <c r="C466" s="141"/>
      <c r="D466" s="142"/>
      <c r="E466" s="140"/>
      <c r="F466" s="140"/>
      <c r="G466" s="140"/>
      <c r="H466" s="140"/>
      <c r="I466" s="140"/>
      <c r="J466" s="140"/>
      <c r="K466" s="140"/>
      <c r="L466" s="143"/>
      <c r="M466" s="143"/>
      <c r="N466" s="140"/>
    </row>
    <row r="467" spans="1:14" s="20" customFormat="1" ht="24.95" customHeight="1">
      <c r="A467" s="134"/>
      <c r="B467" s="140"/>
      <c r="C467" s="141"/>
      <c r="D467" s="142"/>
      <c r="E467" s="140"/>
      <c r="F467" s="140"/>
      <c r="G467" s="140"/>
      <c r="H467" s="140"/>
      <c r="I467" s="140"/>
      <c r="J467" s="140"/>
      <c r="K467" s="140"/>
      <c r="L467" s="143"/>
      <c r="M467" s="143"/>
      <c r="N467" s="140"/>
    </row>
    <row r="468" spans="1:14" s="20" customFormat="1" ht="24.95" customHeight="1">
      <c r="A468" s="134"/>
      <c r="B468" s="140"/>
      <c r="C468" s="141"/>
      <c r="D468" s="142"/>
      <c r="E468" s="140"/>
      <c r="F468" s="140"/>
      <c r="G468" s="140"/>
      <c r="H468" s="140"/>
      <c r="I468" s="140"/>
      <c r="J468" s="140"/>
      <c r="K468" s="140"/>
      <c r="L468" s="143"/>
      <c r="M468" s="143"/>
      <c r="N468" s="140"/>
    </row>
    <row r="469" spans="1:14" s="20" customFormat="1" ht="24.95" customHeight="1">
      <c r="A469" s="134"/>
      <c r="B469" s="140"/>
      <c r="C469" s="141"/>
      <c r="D469" s="142"/>
      <c r="E469" s="140"/>
      <c r="F469" s="140"/>
      <c r="G469" s="140"/>
      <c r="H469" s="140"/>
      <c r="I469" s="140"/>
      <c r="J469" s="140"/>
      <c r="K469" s="140"/>
      <c r="L469" s="143"/>
      <c r="M469" s="143"/>
      <c r="N469" s="140"/>
    </row>
    <row r="470" spans="1:14" s="20" customFormat="1" ht="24.95" customHeight="1">
      <c r="A470" s="134"/>
      <c r="B470" s="140"/>
      <c r="C470" s="141"/>
      <c r="D470" s="142"/>
      <c r="E470" s="140"/>
      <c r="F470" s="140"/>
      <c r="G470" s="140"/>
      <c r="H470" s="140"/>
      <c r="I470" s="140"/>
      <c r="J470" s="140"/>
      <c r="K470" s="140"/>
      <c r="L470" s="143"/>
      <c r="M470" s="143"/>
      <c r="N470" s="140"/>
    </row>
    <row r="471" spans="1:14" s="20" customFormat="1" ht="24.95" customHeight="1">
      <c r="A471" s="134"/>
      <c r="B471" s="140"/>
      <c r="C471" s="141"/>
      <c r="D471" s="142"/>
      <c r="E471" s="140"/>
      <c r="F471" s="140"/>
      <c r="G471" s="140"/>
      <c r="H471" s="140"/>
      <c r="I471" s="140"/>
      <c r="J471" s="140"/>
      <c r="K471" s="140"/>
      <c r="L471" s="143"/>
      <c r="M471" s="143"/>
      <c r="N471" s="140"/>
    </row>
    <row r="472" spans="1:14" s="20" customFormat="1" ht="24.95" customHeight="1">
      <c r="A472" s="134"/>
      <c r="B472" s="140"/>
      <c r="C472" s="141"/>
      <c r="D472" s="142"/>
      <c r="E472" s="140"/>
      <c r="F472" s="140"/>
      <c r="G472" s="140"/>
      <c r="H472" s="140"/>
      <c r="I472" s="140"/>
      <c r="J472" s="140"/>
      <c r="K472" s="140"/>
      <c r="L472" s="143"/>
      <c r="M472" s="143"/>
      <c r="N472" s="140"/>
    </row>
    <row r="473" spans="1:14" s="20" customFormat="1" ht="24.95" customHeight="1">
      <c r="A473" s="134"/>
      <c r="B473" s="140"/>
      <c r="C473" s="141"/>
      <c r="D473" s="142"/>
      <c r="E473" s="140"/>
      <c r="F473" s="140"/>
      <c r="G473" s="140"/>
      <c r="H473" s="140"/>
      <c r="I473" s="140"/>
      <c r="J473" s="140"/>
      <c r="K473" s="140"/>
      <c r="L473" s="143"/>
      <c r="M473" s="143"/>
      <c r="N473" s="140"/>
    </row>
    <row r="474" spans="1:14" s="20" customFormat="1" ht="24.95" customHeight="1">
      <c r="A474" s="134"/>
      <c r="B474" s="140"/>
      <c r="C474" s="141"/>
      <c r="D474" s="142"/>
      <c r="E474" s="140"/>
      <c r="F474" s="140"/>
      <c r="G474" s="140"/>
      <c r="H474" s="140"/>
      <c r="I474" s="140"/>
      <c r="J474" s="140"/>
      <c r="K474" s="140"/>
      <c r="L474" s="143"/>
      <c r="M474" s="143"/>
      <c r="N474" s="140"/>
    </row>
    <row r="475" spans="1:14" s="20" customFormat="1" ht="24.95" customHeight="1">
      <c r="A475" s="134"/>
      <c r="B475" s="140"/>
      <c r="C475" s="141"/>
      <c r="D475" s="142"/>
      <c r="E475" s="140"/>
      <c r="F475" s="140"/>
      <c r="G475" s="140"/>
      <c r="H475" s="140"/>
      <c r="I475" s="140"/>
      <c r="J475" s="140"/>
      <c r="K475" s="140"/>
      <c r="L475" s="143"/>
      <c r="M475" s="143"/>
      <c r="N475" s="140"/>
    </row>
    <row r="476" spans="1:14" s="20" customFormat="1" ht="24.95" customHeight="1">
      <c r="A476" s="134"/>
      <c r="B476" s="140"/>
      <c r="C476" s="141"/>
      <c r="D476" s="142"/>
      <c r="E476" s="140"/>
      <c r="F476" s="140"/>
      <c r="G476" s="140"/>
      <c r="H476" s="140"/>
      <c r="I476" s="140"/>
      <c r="J476" s="140"/>
      <c r="K476" s="140"/>
      <c r="L476" s="143"/>
      <c r="M476" s="143"/>
      <c r="N476" s="140"/>
    </row>
    <row r="477" spans="1:14" s="20" customFormat="1" ht="24.95" customHeight="1">
      <c r="A477" s="134"/>
      <c r="B477" s="140"/>
      <c r="C477" s="141"/>
      <c r="D477" s="142"/>
      <c r="E477" s="140"/>
      <c r="F477" s="140"/>
      <c r="G477" s="140"/>
      <c r="H477" s="140"/>
      <c r="I477" s="140"/>
      <c r="J477" s="140"/>
      <c r="K477" s="140"/>
      <c r="L477" s="143"/>
      <c r="M477" s="143"/>
      <c r="N477" s="140"/>
    </row>
    <row r="478" spans="1:14" s="20" customFormat="1" ht="24.95" customHeight="1">
      <c r="A478" s="134"/>
      <c r="B478" s="140"/>
      <c r="C478" s="141"/>
      <c r="D478" s="142"/>
      <c r="E478" s="140"/>
      <c r="F478" s="140"/>
      <c r="G478" s="140"/>
      <c r="H478" s="140"/>
      <c r="I478" s="140"/>
      <c r="J478" s="140"/>
      <c r="K478" s="140"/>
      <c r="L478" s="143"/>
      <c r="M478" s="143"/>
      <c r="N478" s="140"/>
    </row>
    <row r="479" spans="1:14" s="20" customFormat="1" ht="24.95" customHeight="1">
      <c r="A479" s="134"/>
      <c r="B479" s="140"/>
      <c r="C479" s="141"/>
      <c r="D479" s="142"/>
      <c r="E479" s="140"/>
      <c r="F479" s="140"/>
      <c r="G479" s="140"/>
      <c r="H479" s="140"/>
      <c r="I479" s="140"/>
      <c r="J479" s="140"/>
      <c r="K479" s="140"/>
      <c r="L479" s="143"/>
      <c r="M479" s="143"/>
      <c r="N479" s="140"/>
    </row>
    <row r="480" spans="1:14" s="20" customFormat="1" ht="24.95" customHeight="1">
      <c r="A480" s="134"/>
      <c r="B480" s="140"/>
      <c r="C480" s="141"/>
      <c r="D480" s="142"/>
      <c r="E480" s="140"/>
      <c r="F480" s="140"/>
      <c r="G480" s="140"/>
      <c r="H480" s="140"/>
      <c r="I480" s="140"/>
      <c r="J480" s="140"/>
      <c r="K480" s="140"/>
      <c r="L480" s="143"/>
      <c r="M480" s="143"/>
      <c r="N480" s="140"/>
    </row>
    <row r="481" spans="1:14" s="20" customFormat="1" ht="24.95" customHeight="1">
      <c r="A481" s="134"/>
      <c r="B481" s="140"/>
      <c r="C481" s="141"/>
      <c r="D481" s="142"/>
      <c r="E481" s="140"/>
      <c r="F481" s="140"/>
      <c r="G481" s="140"/>
      <c r="H481" s="140"/>
      <c r="I481" s="140"/>
      <c r="J481" s="140"/>
      <c r="K481" s="140"/>
      <c r="L481" s="143"/>
      <c r="M481" s="143"/>
      <c r="N481" s="140"/>
    </row>
    <row r="482" spans="1:14" s="20" customFormat="1" ht="24.95" customHeight="1">
      <c r="A482" s="134"/>
      <c r="B482" s="140"/>
      <c r="C482" s="141"/>
      <c r="D482" s="142"/>
      <c r="E482" s="140"/>
      <c r="F482" s="140"/>
      <c r="G482" s="140"/>
      <c r="H482" s="140"/>
      <c r="I482" s="140"/>
      <c r="J482" s="140"/>
      <c r="K482" s="140"/>
      <c r="L482" s="143"/>
      <c r="M482" s="143"/>
      <c r="N482" s="140"/>
    </row>
    <row r="483" spans="1:14" s="20" customFormat="1" ht="24.95" customHeight="1">
      <c r="A483" s="134"/>
      <c r="B483" s="140"/>
      <c r="C483" s="141"/>
      <c r="D483" s="142"/>
      <c r="E483" s="140"/>
      <c r="F483" s="140"/>
      <c r="G483" s="140"/>
      <c r="H483" s="140"/>
      <c r="I483" s="140"/>
      <c r="J483" s="140"/>
      <c r="K483" s="140"/>
      <c r="L483" s="143"/>
      <c r="M483" s="143"/>
      <c r="N483" s="140"/>
    </row>
    <row r="484" spans="1:14" s="20" customFormat="1" ht="24.95" customHeight="1">
      <c r="A484" s="134"/>
      <c r="B484" s="140"/>
      <c r="C484" s="141"/>
      <c r="D484" s="142"/>
      <c r="E484" s="140"/>
      <c r="F484" s="140"/>
      <c r="G484" s="140"/>
      <c r="H484" s="140"/>
      <c r="I484" s="140"/>
      <c r="J484" s="140"/>
      <c r="K484" s="140"/>
      <c r="L484" s="143"/>
      <c r="M484" s="143"/>
      <c r="N484" s="140"/>
    </row>
    <row r="485" spans="1:14" s="20" customFormat="1" ht="24.95" customHeight="1">
      <c r="A485" s="134"/>
      <c r="B485" s="140"/>
      <c r="C485" s="141"/>
      <c r="D485" s="142"/>
      <c r="E485" s="140"/>
      <c r="F485" s="140"/>
      <c r="G485" s="140"/>
      <c r="H485" s="140"/>
      <c r="I485" s="140"/>
      <c r="J485" s="140"/>
      <c r="K485" s="140"/>
      <c r="L485" s="143"/>
      <c r="M485" s="143"/>
      <c r="N485" s="140"/>
    </row>
    <row r="486" spans="1:14" s="20" customFormat="1" ht="24.95" customHeight="1">
      <c r="A486" s="134"/>
      <c r="B486" s="140"/>
      <c r="C486" s="141"/>
      <c r="D486" s="142"/>
      <c r="E486" s="140"/>
      <c r="F486" s="140"/>
      <c r="G486" s="140"/>
      <c r="H486" s="140"/>
      <c r="I486" s="140"/>
      <c r="J486" s="140"/>
      <c r="K486" s="140"/>
      <c r="L486" s="143"/>
      <c r="M486" s="143"/>
      <c r="N486" s="140"/>
    </row>
    <row r="487" spans="1:14" s="20" customFormat="1" ht="24.95" customHeight="1">
      <c r="A487" s="134"/>
      <c r="B487" s="140"/>
      <c r="C487" s="141"/>
      <c r="D487" s="142"/>
      <c r="E487" s="140"/>
      <c r="F487" s="140"/>
      <c r="G487" s="140"/>
      <c r="H487" s="140"/>
      <c r="I487" s="140"/>
      <c r="J487" s="140"/>
      <c r="K487" s="140"/>
      <c r="L487" s="143"/>
      <c r="M487" s="143"/>
      <c r="N487" s="140"/>
    </row>
    <row r="488" spans="1:14" s="20" customFormat="1" ht="24.95" customHeight="1">
      <c r="A488" s="134"/>
      <c r="B488" s="140"/>
      <c r="C488" s="141"/>
      <c r="D488" s="142"/>
      <c r="E488" s="140"/>
      <c r="F488" s="140"/>
      <c r="G488" s="140"/>
      <c r="H488" s="140"/>
      <c r="I488" s="140"/>
      <c r="J488" s="140"/>
      <c r="K488" s="140"/>
      <c r="L488" s="143"/>
      <c r="M488" s="143"/>
      <c r="N488" s="140"/>
    </row>
    <row r="489" spans="1:14" s="20" customFormat="1" ht="24.95" customHeight="1">
      <c r="A489" s="134"/>
      <c r="B489" s="140"/>
      <c r="C489" s="141"/>
      <c r="D489" s="142"/>
      <c r="E489" s="140"/>
      <c r="F489" s="140"/>
      <c r="G489" s="140"/>
      <c r="H489" s="140"/>
      <c r="I489" s="140"/>
      <c r="J489" s="140"/>
      <c r="K489" s="140"/>
      <c r="L489" s="143"/>
      <c r="M489" s="143"/>
      <c r="N489" s="140"/>
    </row>
    <row r="490" spans="1:14" s="20" customFormat="1" ht="24.95" customHeight="1">
      <c r="A490" s="134"/>
      <c r="B490" s="140"/>
      <c r="C490" s="141"/>
      <c r="D490" s="142"/>
      <c r="E490" s="140"/>
      <c r="F490" s="140"/>
      <c r="G490" s="140"/>
      <c r="H490" s="140"/>
      <c r="I490" s="140"/>
      <c r="J490" s="140"/>
      <c r="K490" s="140"/>
      <c r="L490" s="143"/>
      <c r="M490" s="143"/>
      <c r="N490" s="140"/>
    </row>
    <row r="491" spans="1:14" s="20" customFormat="1" ht="24.95" customHeight="1">
      <c r="A491" s="134"/>
      <c r="B491" s="140"/>
      <c r="C491" s="141"/>
      <c r="D491" s="142"/>
      <c r="E491" s="140"/>
      <c r="F491" s="140"/>
      <c r="G491" s="140"/>
      <c r="H491" s="140"/>
      <c r="I491" s="140"/>
      <c r="J491" s="140"/>
      <c r="K491" s="140"/>
      <c r="L491" s="143"/>
      <c r="M491" s="143"/>
      <c r="N491" s="140"/>
    </row>
    <row r="492" spans="1:14" s="20" customFormat="1" ht="24.95" customHeight="1">
      <c r="A492" s="134"/>
      <c r="B492" s="140"/>
      <c r="C492" s="141"/>
      <c r="D492" s="142"/>
      <c r="E492" s="140"/>
      <c r="F492" s="140"/>
      <c r="G492" s="140"/>
      <c r="H492" s="140"/>
      <c r="I492" s="140"/>
      <c r="J492" s="140"/>
      <c r="K492" s="140"/>
      <c r="L492" s="143"/>
      <c r="M492" s="143"/>
      <c r="N492" s="140"/>
    </row>
    <row r="493" spans="1:14" s="20" customFormat="1" ht="24.95" customHeight="1">
      <c r="A493" s="134"/>
      <c r="B493" s="140"/>
      <c r="C493" s="141"/>
      <c r="D493" s="142"/>
      <c r="E493" s="140"/>
      <c r="F493" s="140"/>
      <c r="G493" s="140"/>
      <c r="H493" s="140"/>
      <c r="I493" s="140"/>
      <c r="J493" s="140"/>
      <c r="K493" s="140"/>
      <c r="L493" s="143"/>
      <c r="M493" s="143"/>
      <c r="N493" s="140"/>
    </row>
    <row r="494" spans="1:14" s="20" customFormat="1" ht="24.95" customHeight="1">
      <c r="A494" s="134"/>
      <c r="B494" s="140"/>
      <c r="C494" s="141"/>
      <c r="D494" s="142"/>
      <c r="E494" s="140"/>
      <c r="F494" s="140"/>
      <c r="G494" s="140"/>
      <c r="H494" s="140"/>
      <c r="I494" s="140"/>
      <c r="J494" s="140"/>
      <c r="K494" s="140"/>
      <c r="L494" s="143"/>
      <c r="M494" s="143"/>
      <c r="N494" s="140"/>
    </row>
    <row r="495" spans="1:14" s="20" customFormat="1" ht="24.95" customHeight="1">
      <c r="A495" s="134"/>
      <c r="B495" s="140"/>
      <c r="C495" s="141"/>
      <c r="D495" s="142"/>
      <c r="E495" s="140"/>
      <c r="F495" s="140"/>
      <c r="G495" s="140"/>
      <c r="H495" s="140"/>
      <c r="I495" s="140"/>
      <c r="J495" s="140"/>
      <c r="K495" s="140"/>
      <c r="L495" s="143"/>
      <c r="M495" s="143"/>
      <c r="N495" s="140"/>
    </row>
    <row r="496" spans="1:14" s="20" customFormat="1" ht="24.95" customHeight="1">
      <c r="A496" s="134"/>
      <c r="B496" s="140"/>
      <c r="C496" s="141"/>
      <c r="D496" s="142"/>
      <c r="E496" s="140"/>
      <c r="F496" s="140"/>
      <c r="G496" s="140"/>
      <c r="H496" s="140"/>
      <c r="I496" s="140"/>
      <c r="J496" s="140"/>
      <c r="K496" s="140"/>
      <c r="L496" s="143"/>
      <c r="M496" s="143"/>
      <c r="N496" s="140"/>
    </row>
    <row r="497" spans="1:14" s="20" customFormat="1" ht="24.95" customHeight="1">
      <c r="A497" s="134"/>
      <c r="B497" s="140"/>
      <c r="C497" s="141"/>
      <c r="D497" s="142"/>
      <c r="E497" s="140"/>
      <c r="F497" s="140"/>
      <c r="G497" s="140"/>
      <c r="H497" s="140"/>
      <c r="I497" s="140"/>
      <c r="J497" s="140"/>
      <c r="K497" s="140"/>
      <c r="L497" s="143"/>
      <c r="M497" s="143"/>
      <c r="N497" s="140"/>
    </row>
    <row r="498" spans="1:14" s="20" customFormat="1" ht="24.95" customHeight="1">
      <c r="A498" s="134"/>
      <c r="B498" s="140"/>
      <c r="C498" s="141"/>
      <c r="D498" s="142"/>
      <c r="E498" s="140"/>
      <c r="F498" s="140"/>
      <c r="G498" s="140"/>
      <c r="H498" s="140"/>
      <c r="I498" s="140"/>
      <c r="J498" s="140"/>
      <c r="K498" s="140"/>
      <c r="L498" s="143"/>
      <c r="M498" s="143"/>
      <c r="N498" s="140"/>
    </row>
    <row r="499" spans="1:14" s="20" customFormat="1" ht="24.95" customHeight="1">
      <c r="A499" s="134"/>
      <c r="B499" s="140"/>
      <c r="C499" s="141"/>
      <c r="D499" s="142"/>
      <c r="E499" s="140"/>
      <c r="F499" s="140"/>
      <c r="G499" s="140"/>
      <c r="H499" s="140"/>
      <c r="I499" s="140"/>
      <c r="J499" s="140"/>
      <c r="K499" s="140"/>
      <c r="L499" s="143"/>
      <c r="M499" s="143"/>
      <c r="N499" s="140"/>
    </row>
    <row r="500" spans="1:14" s="20" customFormat="1" ht="24.95" customHeight="1">
      <c r="A500" s="134"/>
      <c r="B500" s="140"/>
      <c r="C500" s="141"/>
      <c r="D500" s="142"/>
      <c r="E500" s="140"/>
      <c r="F500" s="140"/>
      <c r="G500" s="140"/>
      <c r="H500" s="140"/>
      <c r="I500" s="140"/>
      <c r="J500" s="140"/>
      <c r="K500" s="140"/>
      <c r="L500" s="143"/>
      <c r="M500" s="143"/>
      <c r="N500" s="140"/>
    </row>
    <row r="501" spans="1:14" s="20" customFormat="1" ht="24.95" customHeight="1">
      <c r="A501" s="134"/>
      <c r="B501" s="140"/>
      <c r="C501" s="141"/>
      <c r="D501" s="142"/>
      <c r="E501" s="140"/>
      <c r="F501" s="140"/>
      <c r="G501" s="140"/>
      <c r="H501" s="140"/>
      <c r="I501" s="140"/>
      <c r="J501" s="140"/>
      <c r="K501" s="140"/>
      <c r="L501" s="143"/>
      <c r="M501" s="143"/>
      <c r="N501" s="140"/>
    </row>
    <row r="502" spans="1:14" s="20" customFormat="1" ht="24.95" customHeight="1">
      <c r="A502" s="134"/>
      <c r="B502" s="140"/>
      <c r="C502" s="141"/>
      <c r="D502" s="142"/>
      <c r="E502" s="140"/>
      <c r="F502" s="140"/>
      <c r="G502" s="140"/>
      <c r="H502" s="140"/>
      <c r="I502" s="140"/>
      <c r="J502" s="140"/>
      <c r="K502" s="140"/>
      <c r="L502" s="143"/>
      <c r="M502" s="143"/>
      <c r="N502" s="140"/>
    </row>
    <row r="503" spans="1:14" s="20" customFormat="1" ht="24.95" customHeight="1">
      <c r="A503" s="134"/>
      <c r="B503" s="140"/>
      <c r="C503" s="141"/>
      <c r="D503" s="142"/>
      <c r="E503" s="140"/>
      <c r="F503" s="140"/>
      <c r="G503" s="140"/>
      <c r="H503" s="140"/>
      <c r="I503" s="140"/>
      <c r="J503" s="140"/>
      <c r="K503" s="140"/>
      <c r="L503" s="143"/>
      <c r="M503" s="143"/>
      <c r="N503" s="140"/>
    </row>
    <row r="504" spans="1:14" s="20" customFormat="1" ht="24.95" customHeight="1">
      <c r="A504" s="134"/>
      <c r="B504" s="140"/>
      <c r="C504" s="141"/>
      <c r="D504" s="142"/>
      <c r="E504" s="140"/>
      <c r="F504" s="140"/>
      <c r="G504" s="140"/>
      <c r="H504" s="140"/>
      <c r="I504" s="140"/>
      <c r="J504" s="140"/>
      <c r="K504" s="140"/>
      <c r="L504" s="143"/>
      <c r="M504" s="143"/>
      <c r="N504" s="140"/>
    </row>
    <row r="505" spans="1:14" s="20" customFormat="1" ht="24.95" customHeight="1">
      <c r="A505" s="134"/>
      <c r="B505" s="140"/>
      <c r="C505" s="141"/>
      <c r="D505" s="142"/>
      <c r="E505" s="140"/>
      <c r="F505" s="140"/>
      <c r="G505" s="140"/>
      <c r="H505" s="140"/>
      <c r="I505" s="140"/>
      <c r="J505" s="140"/>
      <c r="K505" s="140"/>
      <c r="L505" s="143"/>
      <c r="M505" s="143"/>
      <c r="N505" s="140"/>
    </row>
    <row r="506" spans="1:14" s="20" customFormat="1" ht="24.95" customHeight="1">
      <c r="A506" s="134"/>
      <c r="B506" s="140"/>
      <c r="C506" s="141"/>
      <c r="D506" s="142"/>
      <c r="E506" s="140"/>
      <c r="F506" s="140"/>
      <c r="G506" s="140"/>
      <c r="H506" s="140"/>
      <c r="I506" s="140"/>
      <c r="J506" s="140"/>
      <c r="K506" s="140"/>
      <c r="L506" s="143"/>
      <c r="M506" s="143"/>
      <c r="N506" s="140"/>
    </row>
    <row r="507" spans="1:14" s="20" customFormat="1" ht="24.95" customHeight="1">
      <c r="A507" s="134"/>
      <c r="B507" s="140"/>
      <c r="C507" s="141"/>
      <c r="D507" s="142"/>
      <c r="E507" s="140"/>
      <c r="F507" s="140"/>
      <c r="G507" s="140"/>
      <c r="H507" s="140"/>
      <c r="I507" s="140"/>
      <c r="J507" s="140"/>
      <c r="K507" s="140"/>
      <c r="L507" s="143"/>
      <c r="M507" s="143"/>
      <c r="N507" s="140"/>
    </row>
    <row r="508" spans="1:14" s="20" customFormat="1" ht="24.95" customHeight="1">
      <c r="A508" s="134"/>
      <c r="B508" s="140"/>
      <c r="C508" s="141"/>
      <c r="D508" s="142"/>
      <c r="E508" s="140"/>
      <c r="F508" s="140"/>
      <c r="G508" s="140"/>
      <c r="H508" s="140"/>
      <c r="I508" s="140"/>
      <c r="J508" s="140"/>
      <c r="K508" s="140"/>
      <c r="L508" s="143"/>
      <c r="M508" s="143"/>
      <c r="N508" s="140"/>
    </row>
    <row r="509" spans="1:14" s="20" customFormat="1" ht="24.95" customHeight="1">
      <c r="A509" s="134"/>
      <c r="B509" s="140"/>
      <c r="C509" s="141"/>
      <c r="D509" s="142"/>
      <c r="E509" s="140"/>
      <c r="F509" s="140"/>
      <c r="G509" s="140"/>
      <c r="H509" s="140"/>
      <c r="I509" s="140"/>
      <c r="J509" s="140"/>
      <c r="K509" s="140"/>
      <c r="L509" s="143"/>
      <c r="M509" s="143"/>
      <c r="N509" s="140"/>
    </row>
    <row r="510" spans="1:14" s="20" customFormat="1" ht="24.95" customHeight="1">
      <c r="A510" s="134"/>
      <c r="B510" s="140"/>
      <c r="C510" s="141"/>
      <c r="D510" s="142"/>
      <c r="E510" s="140"/>
      <c r="F510" s="140"/>
      <c r="G510" s="140"/>
      <c r="H510" s="140"/>
      <c r="I510" s="140"/>
      <c r="J510" s="140"/>
      <c r="K510" s="140"/>
      <c r="L510" s="143"/>
      <c r="M510" s="143"/>
      <c r="N510" s="140"/>
    </row>
    <row r="511" spans="1:14" s="20" customFormat="1" ht="24.95" customHeight="1">
      <c r="A511" s="134"/>
      <c r="B511" s="140"/>
      <c r="C511" s="141"/>
      <c r="D511" s="142"/>
      <c r="E511" s="140"/>
      <c r="F511" s="140"/>
      <c r="G511" s="140"/>
      <c r="H511" s="140"/>
      <c r="I511" s="140"/>
      <c r="J511" s="140"/>
      <c r="K511" s="140"/>
      <c r="L511" s="143"/>
      <c r="M511" s="143"/>
      <c r="N511" s="140"/>
    </row>
    <row r="512" spans="1:14" s="20" customFormat="1" ht="24.95" customHeight="1">
      <c r="A512" s="134"/>
      <c r="B512" s="140"/>
      <c r="C512" s="141"/>
      <c r="D512" s="142"/>
      <c r="E512" s="140"/>
      <c r="F512" s="140"/>
      <c r="G512" s="140"/>
      <c r="H512" s="140"/>
      <c r="I512" s="140"/>
      <c r="J512" s="140"/>
      <c r="K512" s="140"/>
      <c r="L512" s="143"/>
      <c r="M512" s="143"/>
      <c r="N512" s="140"/>
    </row>
    <row r="513" spans="1:14" s="20" customFormat="1" ht="24.95" customHeight="1">
      <c r="A513" s="134"/>
      <c r="B513" s="140"/>
      <c r="C513" s="141"/>
      <c r="D513" s="142"/>
      <c r="E513" s="140"/>
      <c r="F513" s="140"/>
      <c r="G513" s="140"/>
      <c r="H513" s="140"/>
      <c r="I513" s="140"/>
      <c r="J513" s="140"/>
      <c r="K513" s="140"/>
      <c r="L513" s="143"/>
      <c r="M513" s="143"/>
      <c r="N513" s="140"/>
    </row>
    <row r="514" spans="1:14" s="20" customFormat="1" ht="24.95" customHeight="1">
      <c r="A514" s="134"/>
      <c r="B514" s="140"/>
      <c r="C514" s="141"/>
      <c r="D514" s="142"/>
      <c r="E514" s="140"/>
      <c r="F514" s="140"/>
      <c r="G514" s="140"/>
      <c r="H514" s="140"/>
      <c r="I514" s="140"/>
      <c r="J514" s="140"/>
      <c r="K514" s="140"/>
      <c r="L514" s="143"/>
      <c r="M514" s="143"/>
      <c r="N514" s="140"/>
    </row>
    <row r="515" spans="1:14" s="20" customFormat="1" ht="24.95" customHeight="1">
      <c r="A515" s="134"/>
      <c r="B515" s="140"/>
      <c r="C515" s="141"/>
      <c r="D515" s="142"/>
      <c r="E515" s="140"/>
      <c r="F515" s="140"/>
      <c r="G515" s="140"/>
      <c r="H515" s="140"/>
      <c r="I515" s="140"/>
      <c r="J515" s="140"/>
      <c r="K515" s="140"/>
      <c r="L515" s="143"/>
      <c r="M515" s="143"/>
      <c r="N515" s="140"/>
    </row>
    <row r="516" spans="1:14" s="20" customFormat="1" ht="24.95" customHeight="1">
      <c r="A516" s="134"/>
      <c r="B516" s="140"/>
      <c r="C516" s="141"/>
      <c r="D516" s="142"/>
      <c r="E516" s="140"/>
      <c r="F516" s="140"/>
      <c r="G516" s="140"/>
      <c r="H516" s="140"/>
      <c r="I516" s="140"/>
      <c r="J516" s="140"/>
      <c r="K516" s="140"/>
      <c r="L516" s="143"/>
      <c r="M516" s="143"/>
      <c r="N516" s="140"/>
    </row>
    <row r="517" spans="1:14" s="20" customFormat="1" ht="24.95" customHeight="1">
      <c r="A517" s="134"/>
      <c r="B517" s="140"/>
      <c r="C517" s="141"/>
      <c r="D517" s="142"/>
      <c r="E517" s="140"/>
      <c r="F517" s="140"/>
      <c r="G517" s="140"/>
      <c r="H517" s="140"/>
      <c r="I517" s="140"/>
      <c r="J517" s="140"/>
      <c r="K517" s="140"/>
      <c r="L517" s="143"/>
      <c r="M517" s="143"/>
      <c r="N517" s="140"/>
    </row>
    <row r="518" spans="1:14" s="20" customFormat="1" ht="24.95" customHeight="1">
      <c r="A518" s="134"/>
      <c r="B518" s="140"/>
      <c r="C518" s="141"/>
      <c r="D518" s="142"/>
      <c r="E518" s="140"/>
      <c r="F518" s="140"/>
      <c r="G518" s="140"/>
      <c r="H518" s="140"/>
      <c r="I518" s="140"/>
      <c r="J518" s="140"/>
      <c r="K518" s="140"/>
      <c r="L518" s="143"/>
      <c r="M518" s="143"/>
      <c r="N518" s="140"/>
    </row>
    <row r="519" spans="1:14" s="20" customFormat="1" ht="24.95" customHeight="1">
      <c r="A519" s="134"/>
      <c r="B519" s="140"/>
      <c r="C519" s="141"/>
      <c r="D519" s="142"/>
      <c r="E519" s="140"/>
      <c r="F519" s="140"/>
      <c r="G519" s="140"/>
      <c r="H519" s="140"/>
      <c r="I519" s="140"/>
      <c r="J519" s="140"/>
      <c r="K519" s="140"/>
      <c r="L519" s="143"/>
      <c r="M519" s="143"/>
      <c r="N519" s="140"/>
    </row>
    <row r="520" spans="1:14" s="20" customFormat="1" ht="24.95" customHeight="1">
      <c r="A520" s="134"/>
      <c r="B520" s="140"/>
      <c r="C520" s="141"/>
      <c r="D520" s="142"/>
      <c r="E520" s="140"/>
      <c r="F520" s="140"/>
      <c r="G520" s="140"/>
      <c r="H520" s="140"/>
      <c r="I520" s="140"/>
      <c r="J520" s="140"/>
      <c r="K520" s="140"/>
      <c r="L520" s="143"/>
      <c r="M520" s="143"/>
      <c r="N520" s="140"/>
    </row>
    <row r="521" spans="1:14" s="20" customFormat="1" ht="24.95" customHeight="1">
      <c r="A521" s="134"/>
      <c r="B521" s="140"/>
      <c r="C521" s="141"/>
      <c r="D521" s="142"/>
      <c r="E521" s="140"/>
      <c r="F521" s="140"/>
      <c r="G521" s="140"/>
      <c r="H521" s="140"/>
      <c r="I521" s="140"/>
      <c r="J521" s="140"/>
      <c r="K521" s="140"/>
      <c r="L521" s="143"/>
      <c r="M521" s="143"/>
      <c r="N521" s="140"/>
    </row>
    <row r="522" spans="1:14" s="20" customFormat="1" ht="24.95" customHeight="1">
      <c r="A522" s="134"/>
      <c r="B522" s="140"/>
      <c r="C522" s="141"/>
      <c r="D522" s="142"/>
      <c r="E522" s="140"/>
      <c r="F522" s="140"/>
      <c r="G522" s="140"/>
      <c r="H522" s="140"/>
      <c r="I522" s="140"/>
      <c r="J522" s="140"/>
      <c r="K522" s="140"/>
      <c r="L522" s="143"/>
      <c r="M522" s="143"/>
      <c r="N522" s="140"/>
    </row>
    <row r="523" spans="1:14" s="20" customFormat="1" ht="24.95" customHeight="1">
      <c r="A523" s="134"/>
      <c r="B523" s="140"/>
      <c r="C523" s="141"/>
      <c r="D523" s="142"/>
      <c r="E523" s="140"/>
      <c r="F523" s="140"/>
      <c r="G523" s="140"/>
      <c r="H523" s="140"/>
      <c r="I523" s="140"/>
      <c r="J523" s="140"/>
      <c r="K523" s="140"/>
      <c r="L523" s="143"/>
      <c r="M523" s="143"/>
      <c r="N523" s="140"/>
    </row>
    <row r="524" spans="1:14" s="20" customFormat="1" ht="24.95" customHeight="1">
      <c r="A524" s="134"/>
      <c r="B524" s="140"/>
      <c r="C524" s="141"/>
      <c r="D524" s="142"/>
      <c r="E524" s="140"/>
      <c r="F524" s="140"/>
      <c r="G524" s="140"/>
      <c r="H524" s="140"/>
      <c r="I524" s="140"/>
      <c r="J524" s="140"/>
      <c r="K524" s="140"/>
      <c r="L524" s="143"/>
      <c r="M524" s="143"/>
      <c r="N524" s="140"/>
    </row>
    <row r="525" spans="1:14" s="20" customFormat="1" ht="24.95" customHeight="1">
      <c r="A525" s="134"/>
      <c r="B525" s="140"/>
      <c r="C525" s="141"/>
      <c r="D525" s="142"/>
      <c r="E525" s="140"/>
      <c r="F525" s="140"/>
      <c r="G525" s="140"/>
      <c r="H525" s="140"/>
      <c r="I525" s="140"/>
      <c r="J525" s="140"/>
      <c r="K525" s="140"/>
      <c r="L525" s="143"/>
      <c r="M525" s="143"/>
      <c r="N525" s="140"/>
    </row>
    <row r="526" spans="1:14" s="20" customFormat="1" ht="24.95" customHeight="1">
      <c r="A526" s="134"/>
      <c r="B526" s="140"/>
      <c r="C526" s="141"/>
      <c r="D526" s="142"/>
      <c r="E526" s="140"/>
      <c r="F526" s="140"/>
      <c r="G526" s="140"/>
      <c r="H526" s="140"/>
      <c r="I526" s="140"/>
      <c r="J526" s="140"/>
      <c r="K526" s="140"/>
      <c r="L526" s="143"/>
      <c r="M526" s="143"/>
      <c r="N526" s="140"/>
    </row>
    <row r="527" spans="1:14" s="20" customFormat="1" ht="24.95" customHeight="1">
      <c r="A527" s="134"/>
      <c r="B527" s="140"/>
      <c r="C527" s="141"/>
      <c r="D527" s="142"/>
      <c r="E527" s="140"/>
      <c r="F527" s="140"/>
      <c r="G527" s="140"/>
      <c r="H527" s="140"/>
      <c r="I527" s="140"/>
      <c r="J527" s="140"/>
      <c r="K527" s="140"/>
      <c r="L527" s="143"/>
      <c r="M527" s="143"/>
      <c r="N527" s="140"/>
    </row>
    <row r="528" spans="1:14" s="20" customFormat="1" ht="24.95" customHeight="1">
      <c r="A528" s="134"/>
      <c r="B528" s="140"/>
      <c r="C528" s="141"/>
      <c r="D528" s="142"/>
      <c r="E528" s="140"/>
      <c r="F528" s="140"/>
      <c r="G528" s="140"/>
      <c r="H528" s="140"/>
      <c r="I528" s="140"/>
      <c r="J528" s="140"/>
      <c r="K528" s="140"/>
      <c r="L528" s="143"/>
      <c r="M528" s="143"/>
      <c r="N528" s="140"/>
    </row>
    <row r="529" spans="1:14" s="20" customFormat="1" ht="24.95" customHeight="1">
      <c r="A529" s="134"/>
      <c r="B529" s="140"/>
      <c r="C529" s="141"/>
      <c r="D529" s="142"/>
      <c r="E529" s="140"/>
      <c r="F529" s="140"/>
      <c r="G529" s="140"/>
      <c r="H529" s="140"/>
      <c r="I529" s="140"/>
      <c r="J529" s="140"/>
      <c r="K529" s="140"/>
      <c r="L529" s="143"/>
      <c r="M529" s="143"/>
      <c r="N529" s="140"/>
    </row>
    <row r="530" spans="1:14" s="20" customFormat="1" ht="24.95" customHeight="1">
      <c r="A530" s="134"/>
      <c r="B530" s="140"/>
      <c r="C530" s="141"/>
      <c r="D530" s="142"/>
      <c r="E530" s="140"/>
      <c r="F530" s="140"/>
      <c r="G530" s="140"/>
      <c r="H530" s="140"/>
      <c r="I530" s="140"/>
      <c r="J530" s="140"/>
      <c r="K530" s="140"/>
      <c r="L530" s="143"/>
      <c r="M530" s="143"/>
      <c r="N530" s="140"/>
    </row>
    <row r="531" spans="1:14" s="20" customFormat="1" ht="24.95" customHeight="1">
      <c r="A531" s="134"/>
      <c r="B531" s="140"/>
      <c r="C531" s="141"/>
      <c r="D531" s="142"/>
      <c r="E531" s="140"/>
      <c r="F531" s="140"/>
      <c r="G531" s="140"/>
      <c r="H531" s="140"/>
      <c r="I531" s="140"/>
      <c r="J531" s="140"/>
      <c r="K531" s="140"/>
      <c r="L531" s="143"/>
      <c r="M531" s="143"/>
      <c r="N531" s="140"/>
    </row>
    <row r="532" spans="1:14" s="20" customFormat="1" ht="24.95" customHeight="1">
      <c r="A532" s="134"/>
      <c r="B532" s="140"/>
      <c r="C532" s="141"/>
      <c r="D532" s="142"/>
      <c r="E532" s="140"/>
      <c r="F532" s="140"/>
      <c r="G532" s="140"/>
      <c r="H532" s="140"/>
      <c r="I532" s="140"/>
      <c r="J532" s="140"/>
      <c r="K532" s="140"/>
      <c r="L532" s="143"/>
      <c r="M532" s="143"/>
      <c r="N532" s="140"/>
    </row>
    <row r="533" spans="1:14" s="20" customFormat="1" ht="24.95" customHeight="1">
      <c r="A533" s="134"/>
      <c r="B533" s="140"/>
      <c r="C533" s="141"/>
      <c r="D533" s="142"/>
      <c r="E533" s="140"/>
      <c r="F533" s="140"/>
      <c r="G533" s="140"/>
      <c r="H533" s="140"/>
      <c r="I533" s="140"/>
      <c r="J533" s="140"/>
      <c r="K533" s="140"/>
      <c r="L533" s="143"/>
      <c r="M533" s="143"/>
      <c r="N533" s="140"/>
    </row>
    <row r="534" spans="1:14" s="20" customFormat="1" ht="24.95" customHeight="1">
      <c r="A534" s="134"/>
      <c r="B534" s="140"/>
      <c r="C534" s="141"/>
      <c r="D534" s="142"/>
      <c r="E534" s="140"/>
      <c r="F534" s="140"/>
      <c r="G534" s="140"/>
      <c r="H534" s="140"/>
      <c r="I534" s="140"/>
      <c r="J534" s="140"/>
      <c r="K534" s="140"/>
      <c r="L534" s="143"/>
      <c r="M534" s="143"/>
      <c r="N534" s="140"/>
    </row>
    <row r="535" spans="1:14" s="20" customFormat="1" ht="24.95" customHeight="1">
      <c r="A535" s="134"/>
      <c r="B535" s="140"/>
      <c r="C535" s="141"/>
      <c r="D535" s="142"/>
      <c r="E535" s="140"/>
      <c r="F535" s="140"/>
      <c r="G535" s="140"/>
      <c r="H535" s="140"/>
      <c r="I535" s="140"/>
      <c r="J535" s="140"/>
      <c r="K535" s="140"/>
      <c r="L535" s="143"/>
      <c r="M535" s="143"/>
      <c r="N535" s="140"/>
    </row>
    <row r="536" spans="1:14" s="20" customFormat="1" ht="24.95" customHeight="1">
      <c r="A536" s="134"/>
      <c r="B536" s="140"/>
      <c r="C536" s="141"/>
      <c r="D536" s="142"/>
      <c r="E536" s="140"/>
      <c r="F536" s="140"/>
      <c r="G536" s="140"/>
      <c r="H536" s="140"/>
      <c r="I536" s="140"/>
      <c r="J536" s="140"/>
      <c r="K536" s="140"/>
      <c r="L536" s="143"/>
      <c r="M536" s="143"/>
      <c r="N536" s="140"/>
    </row>
    <row r="537" spans="1:14" s="20" customFormat="1" ht="24.95" customHeight="1">
      <c r="A537" s="134"/>
      <c r="B537" s="140"/>
      <c r="C537" s="141"/>
      <c r="D537" s="142"/>
      <c r="E537" s="140"/>
      <c r="F537" s="140"/>
      <c r="G537" s="140"/>
      <c r="H537" s="140"/>
      <c r="I537" s="140"/>
      <c r="J537" s="140"/>
      <c r="K537" s="140"/>
      <c r="L537" s="143"/>
      <c r="M537" s="143"/>
      <c r="N537" s="140"/>
    </row>
    <row r="538" spans="1:14" s="20" customFormat="1" ht="24.95" customHeight="1">
      <c r="A538" s="134"/>
      <c r="B538" s="140"/>
      <c r="C538" s="141"/>
      <c r="D538" s="142"/>
      <c r="E538" s="140"/>
      <c r="F538" s="140"/>
      <c r="G538" s="140"/>
      <c r="H538" s="140"/>
      <c r="I538" s="140"/>
      <c r="J538" s="140"/>
      <c r="K538" s="140"/>
      <c r="L538" s="143"/>
      <c r="M538" s="143"/>
      <c r="N538" s="140"/>
    </row>
    <row r="539" spans="1:14" s="20" customFormat="1" ht="24.95" customHeight="1">
      <c r="A539" s="134"/>
      <c r="B539" s="140"/>
      <c r="C539" s="141"/>
      <c r="D539" s="142"/>
      <c r="E539" s="140"/>
      <c r="F539" s="140"/>
      <c r="G539" s="140"/>
      <c r="H539" s="140"/>
      <c r="I539" s="140"/>
      <c r="J539" s="140"/>
      <c r="K539" s="140"/>
      <c r="L539" s="143"/>
      <c r="M539" s="143"/>
      <c r="N539" s="140"/>
    </row>
    <row r="540" spans="1:14" s="20" customFormat="1" ht="24.95" customHeight="1">
      <c r="A540" s="134"/>
      <c r="B540" s="140"/>
      <c r="C540" s="141"/>
      <c r="D540" s="142"/>
      <c r="E540" s="140"/>
      <c r="F540" s="140"/>
      <c r="G540" s="140"/>
      <c r="H540" s="140"/>
      <c r="I540" s="140"/>
      <c r="J540" s="140"/>
      <c r="K540" s="140"/>
      <c r="L540" s="143"/>
      <c r="M540" s="143"/>
      <c r="N540" s="140"/>
    </row>
    <row r="541" spans="1:14" s="20" customFormat="1" ht="24.95" customHeight="1">
      <c r="A541" s="134"/>
      <c r="B541" s="140"/>
      <c r="C541" s="141"/>
      <c r="D541" s="142"/>
      <c r="E541" s="140"/>
      <c r="F541" s="140"/>
      <c r="G541" s="140"/>
      <c r="H541" s="140"/>
      <c r="I541" s="140"/>
      <c r="J541" s="140"/>
      <c r="K541" s="140"/>
      <c r="L541" s="143"/>
      <c r="M541" s="143"/>
      <c r="N541" s="140"/>
    </row>
    <row r="542" spans="1:14" s="20" customFormat="1" ht="24.95" customHeight="1">
      <c r="A542" s="134"/>
      <c r="B542" s="140"/>
      <c r="C542" s="141"/>
      <c r="D542" s="142"/>
      <c r="E542" s="140"/>
      <c r="F542" s="140"/>
      <c r="G542" s="140"/>
      <c r="H542" s="140"/>
      <c r="I542" s="140"/>
      <c r="J542" s="140"/>
      <c r="K542" s="140"/>
      <c r="L542" s="143"/>
      <c r="M542" s="143"/>
      <c r="N542" s="140"/>
    </row>
    <row r="543" spans="1:14" s="20" customFormat="1" ht="24.95" customHeight="1">
      <c r="A543" s="134"/>
      <c r="B543" s="140"/>
      <c r="C543" s="141"/>
      <c r="D543" s="142"/>
      <c r="E543" s="140"/>
      <c r="F543" s="140"/>
      <c r="G543" s="140"/>
      <c r="H543" s="140"/>
      <c r="I543" s="140"/>
      <c r="J543" s="140"/>
      <c r="K543" s="140"/>
      <c r="L543" s="143"/>
      <c r="M543" s="143"/>
      <c r="N543" s="140"/>
    </row>
    <row r="544" spans="1:14" s="20" customFormat="1" ht="24.95" customHeight="1">
      <c r="A544" s="134"/>
      <c r="B544" s="140"/>
      <c r="C544" s="141"/>
      <c r="D544" s="142"/>
      <c r="E544" s="140"/>
      <c r="F544" s="140"/>
      <c r="G544" s="140"/>
      <c r="H544" s="140"/>
      <c r="I544" s="140"/>
      <c r="J544" s="140"/>
      <c r="K544" s="140"/>
      <c r="L544" s="143"/>
      <c r="M544" s="143"/>
      <c r="N544" s="140"/>
    </row>
    <row r="545" spans="1:14" s="20" customFormat="1" ht="24.95" customHeight="1">
      <c r="A545" s="134"/>
      <c r="B545" s="140"/>
      <c r="C545" s="141"/>
      <c r="D545" s="142"/>
      <c r="E545" s="140"/>
      <c r="F545" s="140"/>
      <c r="G545" s="140"/>
      <c r="H545" s="140"/>
      <c r="I545" s="140"/>
      <c r="J545" s="140"/>
      <c r="K545" s="140"/>
      <c r="L545" s="143"/>
      <c r="M545" s="143"/>
      <c r="N545" s="140"/>
    </row>
    <row r="546" spans="1:14" s="20" customFormat="1" ht="24.95" customHeight="1">
      <c r="A546" s="134"/>
      <c r="B546" s="140"/>
      <c r="C546" s="141"/>
      <c r="D546" s="142"/>
      <c r="E546" s="140"/>
      <c r="F546" s="140"/>
      <c r="G546" s="140"/>
      <c r="H546" s="140"/>
      <c r="I546" s="140"/>
      <c r="J546" s="140"/>
      <c r="K546" s="140"/>
      <c r="L546" s="143"/>
      <c r="M546" s="143"/>
      <c r="N546" s="140"/>
    </row>
    <row r="547" spans="1:14" s="20" customFormat="1" ht="24.95" customHeight="1">
      <c r="A547" s="134"/>
      <c r="B547" s="140"/>
      <c r="C547" s="141"/>
      <c r="D547" s="142"/>
      <c r="E547" s="140"/>
      <c r="F547" s="140"/>
      <c r="G547" s="140"/>
      <c r="H547" s="140"/>
      <c r="I547" s="140"/>
      <c r="J547" s="140"/>
      <c r="K547" s="140"/>
      <c r="L547" s="143"/>
      <c r="M547" s="143"/>
      <c r="N547" s="140"/>
    </row>
    <row r="548" spans="1:14" s="20" customFormat="1" ht="24.95" customHeight="1">
      <c r="A548" s="134"/>
      <c r="B548" s="140"/>
      <c r="C548" s="141"/>
      <c r="D548" s="142"/>
      <c r="E548" s="140"/>
      <c r="F548" s="140"/>
      <c r="G548" s="140"/>
      <c r="H548" s="140"/>
      <c r="I548" s="140"/>
      <c r="J548" s="140"/>
      <c r="K548" s="140"/>
      <c r="L548" s="143"/>
      <c r="M548" s="143"/>
      <c r="N548" s="140"/>
    </row>
    <row r="549" spans="1:14" s="20" customFormat="1" ht="24.95" customHeight="1">
      <c r="A549" s="134"/>
      <c r="B549" s="140"/>
      <c r="C549" s="141"/>
      <c r="D549" s="142"/>
      <c r="E549" s="140"/>
      <c r="F549" s="140"/>
      <c r="G549" s="140"/>
      <c r="H549" s="140"/>
      <c r="I549" s="140"/>
      <c r="J549" s="140"/>
      <c r="K549" s="140"/>
      <c r="L549" s="143"/>
      <c r="M549" s="143"/>
      <c r="N549" s="140"/>
    </row>
    <row r="550" spans="1:14" s="20" customFormat="1" ht="24.95" customHeight="1">
      <c r="A550" s="134"/>
      <c r="B550" s="140"/>
      <c r="C550" s="141"/>
      <c r="D550" s="142"/>
      <c r="E550" s="140"/>
      <c r="F550" s="140"/>
      <c r="G550" s="140"/>
      <c r="H550" s="140"/>
      <c r="I550" s="140"/>
      <c r="J550" s="140"/>
      <c r="K550" s="140"/>
      <c r="L550" s="143"/>
      <c r="M550" s="143"/>
      <c r="N550" s="140"/>
    </row>
    <row r="551" spans="1:14" s="20" customFormat="1" ht="24.95" customHeight="1">
      <c r="A551" s="134"/>
      <c r="B551" s="140"/>
      <c r="C551" s="141"/>
      <c r="D551" s="142"/>
      <c r="E551" s="140"/>
      <c r="F551" s="140"/>
      <c r="G551" s="140"/>
      <c r="H551" s="140"/>
      <c r="I551" s="140"/>
      <c r="J551" s="140"/>
      <c r="K551" s="140"/>
      <c r="L551" s="143"/>
      <c r="M551" s="143"/>
      <c r="N551" s="140"/>
    </row>
    <row r="552" spans="1:14" s="20" customFormat="1" ht="24.95" customHeight="1">
      <c r="A552" s="134"/>
      <c r="B552" s="140"/>
      <c r="C552" s="141"/>
      <c r="D552" s="142"/>
      <c r="E552" s="140"/>
      <c r="F552" s="140"/>
      <c r="G552" s="140"/>
      <c r="H552" s="140"/>
      <c r="I552" s="140"/>
      <c r="J552" s="140"/>
      <c r="K552" s="140"/>
      <c r="L552" s="143"/>
      <c r="M552" s="143"/>
      <c r="N552" s="140"/>
    </row>
    <row r="553" spans="1:14" s="20" customFormat="1" ht="24.95" customHeight="1">
      <c r="A553" s="134"/>
      <c r="B553" s="140"/>
      <c r="C553" s="141"/>
      <c r="D553" s="142"/>
      <c r="E553" s="140"/>
      <c r="F553" s="140"/>
      <c r="G553" s="140"/>
      <c r="H553" s="140"/>
      <c r="I553" s="140"/>
      <c r="J553" s="140"/>
      <c r="K553" s="140"/>
      <c r="L553" s="143"/>
      <c r="M553" s="143"/>
      <c r="N553" s="140"/>
    </row>
    <row r="554" spans="1:14" s="20" customFormat="1" ht="24.95" customHeight="1">
      <c r="A554" s="134"/>
      <c r="B554" s="140"/>
      <c r="C554" s="141"/>
      <c r="D554" s="142"/>
      <c r="E554" s="140"/>
      <c r="F554" s="140"/>
      <c r="G554" s="140"/>
      <c r="H554" s="140"/>
      <c r="I554" s="140"/>
      <c r="J554" s="140"/>
      <c r="K554" s="140"/>
      <c r="L554" s="143"/>
      <c r="M554" s="143"/>
      <c r="N554" s="140"/>
    </row>
    <row r="555" spans="1:14" s="20" customFormat="1" ht="24.95" customHeight="1">
      <c r="A555" s="134"/>
      <c r="B555" s="140"/>
      <c r="C555" s="141"/>
      <c r="D555" s="142"/>
      <c r="E555" s="140"/>
      <c r="F555" s="140"/>
      <c r="G555" s="140"/>
      <c r="H555" s="140"/>
      <c r="I555" s="140"/>
      <c r="J555" s="140"/>
      <c r="K555" s="140"/>
      <c r="L555" s="143"/>
      <c r="M555" s="143"/>
      <c r="N555" s="140"/>
    </row>
    <row r="556" spans="1:14" s="20" customFormat="1" ht="24.95" customHeight="1">
      <c r="A556" s="134"/>
      <c r="B556" s="140"/>
      <c r="C556" s="141"/>
      <c r="D556" s="142"/>
      <c r="E556" s="140"/>
      <c r="F556" s="140"/>
      <c r="G556" s="140"/>
      <c r="H556" s="140"/>
      <c r="I556" s="140"/>
      <c r="J556" s="140"/>
      <c r="K556" s="140"/>
      <c r="L556" s="143"/>
      <c r="M556" s="143"/>
      <c r="N556" s="140"/>
    </row>
    <row r="557" spans="1:14" s="20" customFormat="1" ht="24.95" customHeight="1">
      <c r="A557" s="134"/>
      <c r="B557" s="140"/>
      <c r="C557" s="141"/>
      <c r="D557" s="142"/>
      <c r="E557" s="140"/>
      <c r="F557" s="140"/>
      <c r="G557" s="140"/>
      <c r="H557" s="140"/>
      <c r="I557" s="140"/>
      <c r="J557" s="140"/>
      <c r="K557" s="140"/>
      <c r="L557" s="143"/>
      <c r="M557" s="143"/>
      <c r="N557" s="140"/>
    </row>
    <row r="558" spans="1:14" s="20" customFormat="1" ht="24.95" customHeight="1">
      <c r="A558" s="134"/>
      <c r="B558" s="140"/>
      <c r="C558" s="141"/>
      <c r="D558" s="142"/>
      <c r="E558" s="140"/>
      <c r="F558" s="140"/>
      <c r="G558" s="140"/>
      <c r="H558" s="140"/>
      <c r="I558" s="140"/>
      <c r="J558" s="140"/>
      <c r="K558" s="140"/>
      <c r="L558" s="143"/>
      <c r="M558" s="143"/>
      <c r="N558" s="140"/>
    </row>
    <row r="559" spans="1:14" s="20" customFormat="1" ht="24.95" customHeight="1">
      <c r="A559" s="134"/>
      <c r="B559" s="140"/>
      <c r="C559" s="141"/>
      <c r="D559" s="142"/>
      <c r="E559" s="140"/>
      <c r="F559" s="140"/>
      <c r="G559" s="140"/>
      <c r="H559" s="140"/>
      <c r="I559" s="140"/>
      <c r="J559" s="140"/>
      <c r="K559" s="140"/>
      <c r="L559" s="143"/>
      <c r="M559" s="143"/>
      <c r="N559" s="140"/>
    </row>
    <row r="560" spans="1:14" s="20" customFormat="1" ht="24.95" customHeight="1">
      <c r="A560" s="134"/>
      <c r="B560" s="140"/>
      <c r="C560" s="141"/>
      <c r="D560" s="142"/>
      <c r="E560" s="140"/>
      <c r="F560" s="140"/>
      <c r="G560" s="140"/>
      <c r="H560" s="140"/>
      <c r="I560" s="140"/>
      <c r="J560" s="140"/>
      <c r="K560" s="140"/>
      <c r="L560" s="143"/>
      <c r="M560" s="143"/>
      <c r="N560" s="140"/>
    </row>
    <row r="561" spans="1:14" s="20" customFormat="1" ht="24.95" customHeight="1">
      <c r="A561" s="134"/>
      <c r="B561" s="140"/>
      <c r="C561" s="141"/>
      <c r="D561" s="142"/>
      <c r="E561" s="140"/>
      <c r="F561" s="140"/>
      <c r="G561" s="140"/>
      <c r="H561" s="140"/>
      <c r="I561" s="140"/>
      <c r="J561" s="140"/>
      <c r="K561" s="140"/>
      <c r="L561" s="143"/>
      <c r="M561" s="143"/>
      <c r="N561" s="140"/>
    </row>
    <row r="562" spans="1:14" s="20" customFormat="1" ht="24.95" customHeight="1">
      <c r="A562" s="134"/>
      <c r="B562" s="140"/>
      <c r="C562" s="141"/>
      <c r="D562" s="142"/>
      <c r="E562" s="140"/>
      <c r="F562" s="140"/>
      <c r="G562" s="140"/>
      <c r="H562" s="140"/>
      <c r="I562" s="140"/>
      <c r="J562" s="140"/>
      <c r="K562" s="140"/>
      <c r="L562" s="143"/>
      <c r="M562" s="143"/>
      <c r="N562" s="140"/>
    </row>
    <row r="563" spans="1:14" s="20" customFormat="1" ht="24.95" customHeight="1">
      <c r="A563" s="134"/>
      <c r="B563" s="140"/>
      <c r="C563" s="141"/>
      <c r="D563" s="142"/>
      <c r="E563" s="140"/>
      <c r="F563" s="140"/>
      <c r="G563" s="140"/>
      <c r="H563" s="140"/>
      <c r="I563" s="140"/>
      <c r="J563" s="140"/>
      <c r="K563" s="140"/>
      <c r="L563" s="143"/>
      <c r="M563" s="143"/>
      <c r="N563" s="140"/>
    </row>
    <row r="564" spans="1:14" s="20" customFormat="1" ht="24.95" customHeight="1">
      <c r="A564" s="134"/>
      <c r="B564" s="140"/>
      <c r="C564" s="141"/>
      <c r="D564" s="142"/>
      <c r="E564" s="140"/>
      <c r="F564" s="140"/>
      <c r="G564" s="140"/>
      <c r="H564" s="140"/>
      <c r="I564" s="140"/>
      <c r="J564" s="140"/>
      <c r="K564" s="140"/>
      <c r="L564" s="143"/>
      <c r="M564" s="143"/>
      <c r="N564" s="140"/>
    </row>
    <row r="565" spans="1:14" s="20" customFormat="1" ht="24.95" customHeight="1">
      <c r="A565" s="134"/>
      <c r="B565" s="140"/>
      <c r="C565" s="141"/>
      <c r="D565" s="142"/>
      <c r="E565" s="140"/>
      <c r="F565" s="140"/>
      <c r="G565" s="140"/>
      <c r="H565" s="140"/>
      <c r="I565" s="140"/>
      <c r="J565" s="140"/>
      <c r="K565" s="140"/>
      <c r="L565" s="143"/>
      <c r="M565" s="143"/>
      <c r="N565" s="140"/>
    </row>
    <row r="566" spans="1:14" s="20" customFormat="1" ht="24.95" customHeight="1">
      <c r="A566" s="134"/>
      <c r="B566" s="140"/>
      <c r="C566" s="141"/>
      <c r="D566" s="142"/>
      <c r="E566" s="140"/>
      <c r="F566" s="140"/>
      <c r="G566" s="140"/>
      <c r="H566" s="140"/>
      <c r="I566" s="140"/>
      <c r="J566" s="140"/>
      <c r="K566" s="140"/>
      <c r="L566" s="143"/>
      <c r="M566" s="143"/>
      <c r="N566" s="140"/>
    </row>
    <row r="567" spans="1:14" s="20" customFormat="1" ht="24.95" customHeight="1">
      <c r="A567" s="134"/>
      <c r="B567" s="140"/>
      <c r="C567" s="141"/>
      <c r="D567" s="142"/>
      <c r="E567" s="140"/>
      <c r="F567" s="140"/>
      <c r="G567" s="140"/>
      <c r="H567" s="140"/>
      <c r="I567" s="140"/>
      <c r="J567" s="140"/>
      <c r="K567" s="140"/>
      <c r="L567" s="143"/>
      <c r="M567" s="143"/>
      <c r="N567" s="140"/>
    </row>
    <row r="568" spans="1:14" s="20" customFormat="1" ht="24.95" customHeight="1">
      <c r="A568" s="134"/>
      <c r="B568" s="140"/>
      <c r="C568" s="141"/>
      <c r="D568" s="142"/>
      <c r="E568" s="140"/>
      <c r="F568" s="140"/>
      <c r="G568" s="140"/>
      <c r="H568" s="140"/>
      <c r="I568" s="140"/>
      <c r="J568" s="140"/>
      <c r="K568" s="140"/>
      <c r="L568" s="143"/>
      <c r="M568" s="143"/>
      <c r="N568" s="140"/>
    </row>
    <row r="569" spans="1:14" s="20" customFormat="1" ht="24.95" customHeight="1">
      <c r="A569" s="134"/>
      <c r="B569" s="140"/>
      <c r="C569" s="141"/>
      <c r="D569" s="142"/>
      <c r="E569" s="140"/>
      <c r="F569" s="140"/>
      <c r="G569" s="140"/>
      <c r="H569" s="140"/>
      <c r="I569" s="140"/>
      <c r="J569" s="140"/>
      <c r="K569" s="140"/>
      <c r="L569" s="143"/>
      <c r="M569" s="143"/>
      <c r="N569" s="140"/>
    </row>
    <row r="570" spans="1:14" s="20" customFormat="1" ht="24.95" customHeight="1">
      <c r="A570" s="134"/>
      <c r="B570" s="140"/>
      <c r="C570" s="141"/>
      <c r="D570" s="142"/>
      <c r="E570" s="140"/>
      <c r="F570" s="140"/>
      <c r="G570" s="140"/>
      <c r="H570" s="140"/>
      <c r="I570" s="140"/>
      <c r="J570" s="140"/>
      <c r="K570" s="140"/>
      <c r="L570" s="143"/>
      <c r="M570" s="143"/>
      <c r="N570" s="140"/>
    </row>
    <row r="571" spans="1:14" s="20" customFormat="1" ht="24.95" customHeight="1">
      <c r="A571" s="134"/>
      <c r="B571" s="140"/>
      <c r="C571" s="141"/>
      <c r="D571" s="142"/>
      <c r="E571" s="140"/>
      <c r="F571" s="140"/>
      <c r="G571" s="140"/>
      <c r="H571" s="140"/>
      <c r="I571" s="140"/>
      <c r="J571" s="140"/>
      <c r="K571" s="140"/>
      <c r="L571" s="143"/>
      <c r="M571" s="143"/>
      <c r="N571" s="140"/>
    </row>
    <row r="572" spans="1:14" s="20" customFormat="1" ht="24.95" customHeight="1">
      <c r="A572" s="134"/>
      <c r="B572" s="140"/>
      <c r="C572" s="141"/>
      <c r="D572" s="142"/>
      <c r="E572" s="140"/>
      <c r="F572" s="140"/>
      <c r="G572" s="140"/>
      <c r="H572" s="140"/>
      <c r="I572" s="140"/>
      <c r="J572" s="140"/>
      <c r="K572" s="140"/>
      <c r="L572" s="143"/>
      <c r="M572" s="143"/>
      <c r="N572" s="140"/>
    </row>
    <row r="573" spans="1:14" s="20" customFormat="1" ht="24.95" customHeight="1">
      <c r="A573" s="134"/>
      <c r="B573" s="140"/>
      <c r="C573" s="141"/>
      <c r="D573" s="142"/>
      <c r="E573" s="140"/>
      <c r="F573" s="140"/>
      <c r="G573" s="140"/>
      <c r="H573" s="140"/>
      <c r="I573" s="140"/>
      <c r="J573" s="140"/>
      <c r="K573" s="140"/>
      <c r="L573" s="143"/>
      <c r="M573" s="143"/>
      <c r="N573" s="140"/>
    </row>
    <row r="574" spans="1:14" s="20" customFormat="1" ht="24.95" customHeight="1">
      <c r="A574" s="134"/>
      <c r="B574" s="140"/>
      <c r="C574" s="141"/>
      <c r="D574" s="142"/>
      <c r="E574" s="140"/>
      <c r="F574" s="140"/>
      <c r="G574" s="140"/>
      <c r="H574" s="140"/>
      <c r="I574" s="140"/>
      <c r="J574" s="140"/>
      <c r="K574" s="140"/>
      <c r="L574" s="143"/>
      <c r="M574" s="143"/>
      <c r="N574" s="140"/>
    </row>
    <row r="575" spans="1:14" s="20" customFormat="1" ht="24.95" customHeight="1">
      <c r="A575" s="134"/>
      <c r="B575" s="140"/>
      <c r="C575" s="141"/>
      <c r="D575" s="142"/>
      <c r="E575" s="140"/>
      <c r="F575" s="140"/>
      <c r="G575" s="140"/>
      <c r="H575" s="140"/>
      <c r="I575" s="140"/>
      <c r="J575" s="140"/>
      <c r="K575" s="140"/>
      <c r="L575" s="143"/>
      <c r="M575" s="143"/>
      <c r="N575" s="140"/>
    </row>
    <row r="576" spans="1:14" s="20" customFormat="1" ht="24.95" customHeight="1">
      <c r="A576" s="134"/>
      <c r="B576" s="140"/>
      <c r="C576" s="141"/>
      <c r="D576" s="142"/>
      <c r="E576" s="140"/>
      <c r="F576" s="140"/>
      <c r="G576" s="140"/>
      <c r="H576" s="140"/>
      <c r="I576" s="140"/>
      <c r="J576" s="140"/>
      <c r="K576" s="140"/>
      <c r="L576" s="143"/>
      <c r="M576" s="143"/>
      <c r="N576" s="140"/>
    </row>
    <row r="577" spans="1:14" s="20" customFormat="1" ht="24.95" customHeight="1">
      <c r="A577" s="134"/>
      <c r="B577" s="140"/>
      <c r="C577" s="141"/>
      <c r="D577" s="142"/>
      <c r="E577" s="140"/>
      <c r="F577" s="140"/>
      <c r="G577" s="140"/>
      <c r="H577" s="140"/>
      <c r="I577" s="140"/>
      <c r="J577" s="140"/>
      <c r="K577" s="140"/>
      <c r="L577" s="143"/>
      <c r="M577" s="143"/>
      <c r="N577" s="140"/>
    </row>
    <row r="578" spans="1:14" s="20" customFormat="1" ht="24.95" customHeight="1">
      <c r="A578" s="134"/>
      <c r="B578" s="140"/>
      <c r="C578" s="141"/>
      <c r="D578" s="142"/>
      <c r="E578" s="140"/>
      <c r="F578" s="140"/>
      <c r="G578" s="140"/>
      <c r="H578" s="140"/>
      <c r="I578" s="140"/>
      <c r="J578" s="140"/>
      <c r="K578" s="140"/>
      <c r="L578" s="143"/>
      <c r="M578" s="143"/>
      <c r="N578" s="140"/>
    </row>
    <row r="579" spans="1:14" s="20" customFormat="1" ht="24.95" customHeight="1">
      <c r="A579" s="134"/>
      <c r="B579" s="140"/>
      <c r="C579" s="141"/>
      <c r="D579" s="142"/>
      <c r="E579" s="140"/>
      <c r="F579" s="140"/>
      <c r="G579" s="140"/>
      <c r="H579" s="140"/>
      <c r="I579" s="140"/>
      <c r="J579" s="140"/>
      <c r="K579" s="140"/>
      <c r="L579" s="143"/>
      <c r="M579" s="143"/>
      <c r="N579" s="140"/>
    </row>
    <row r="580" spans="1:14" s="20" customFormat="1" ht="24.95" customHeight="1">
      <c r="A580" s="134"/>
      <c r="B580" s="140"/>
      <c r="C580" s="141"/>
      <c r="D580" s="142"/>
      <c r="E580" s="140"/>
      <c r="F580" s="140"/>
      <c r="G580" s="140"/>
      <c r="H580" s="140"/>
      <c r="I580" s="140"/>
      <c r="J580" s="140"/>
      <c r="K580" s="140"/>
      <c r="L580" s="143"/>
      <c r="M580" s="143"/>
      <c r="N580" s="140"/>
    </row>
    <row r="581" spans="1:14" s="20" customFormat="1" ht="24.95" customHeight="1">
      <c r="A581" s="134"/>
      <c r="B581" s="140"/>
      <c r="C581" s="141"/>
      <c r="D581" s="142"/>
      <c r="E581" s="140"/>
      <c r="F581" s="140"/>
      <c r="G581" s="140"/>
      <c r="H581" s="140"/>
      <c r="I581" s="140"/>
      <c r="J581" s="140"/>
      <c r="K581" s="140"/>
      <c r="L581" s="143"/>
      <c r="M581" s="143"/>
      <c r="N581" s="140"/>
    </row>
    <row r="582" spans="1:14" s="20" customFormat="1" ht="24.95" customHeight="1">
      <c r="A582" s="134"/>
      <c r="B582" s="140"/>
      <c r="C582" s="141"/>
      <c r="D582" s="142"/>
      <c r="E582" s="140"/>
      <c r="F582" s="140"/>
      <c r="G582" s="140"/>
      <c r="H582" s="140"/>
      <c r="I582" s="140"/>
      <c r="J582" s="140"/>
      <c r="K582" s="140"/>
      <c r="L582" s="143"/>
      <c r="M582" s="143"/>
      <c r="N582" s="140"/>
    </row>
    <row r="583" spans="1:14" s="20" customFormat="1" ht="24.95" customHeight="1">
      <c r="A583" s="134"/>
      <c r="B583" s="140"/>
      <c r="C583" s="141"/>
      <c r="D583" s="142"/>
      <c r="E583" s="140"/>
      <c r="F583" s="140"/>
      <c r="G583" s="140"/>
      <c r="H583" s="140"/>
      <c r="I583" s="140"/>
      <c r="J583" s="140"/>
      <c r="K583" s="140"/>
      <c r="L583" s="143"/>
      <c r="M583" s="143"/>
      <c r="N583" s="140"/>
    </row>
    <row r="584" spans="1:14" s="20" customFormat="1" ht="24.95" customHeight="1">
      <c r="A584" s="134"/>
      <c r="B584" s="140"/>
      <c r="C584" s="141"/>
      <c r="D584" s="142"/>
      <c r="E584" s="140"/>
      <c r="F584" s="140"/>
      <c r="G584" s="140"/>
      <c r="H584" s="140"/>
      <c r="I584" s="140"/>
      <c r="J584" s="140"/>
      <c r="K584" s="140"/>
      <c r="L584" s="143"/>
      <c r="M584" s="143"/>
      <c r="N584" s="140"/>
    </row>
    <row r="585" spans="1:14" s="20" customFormat="1" ht="24.95" customHeight="1">
      <c r="A585" s="134"/>
      <c r="B585" s="140"/>
      <c r="C585" s="141"/>
      <c r="D585" s="142"/>
      <c r="E585" s="140"/>
      <c r="F585" s="140"/>
      <c r="G585" s="140"/>
      <c r="H585" s="140"/>
      <c r="I585" s="140"/>
      <c r="J585" s="140"/>
      <c r="K585" s="140"/>
      <c r="L585" s="143"/>
      <c r="M585" s="143"/>
      <c r="N585" s="140"/>
    </row>
    <row r="586" spans="1:14" s="20" customFormat="1" ht="24.95" customHeight="1">
      <c r="A586" s="134"/>
      <c r="B586" s="140"/>
      <c r="C586" s="141"/>
      <c r="D586" s="142"/>
      <c r="E586" s="140"/>
      <c r="F586" s="140"/>
      <c r="G586" s="140"/>
      <c r="H586" s="140"/>
      <c r="I586" s="140"/>
      <c r="J586" s="140"/>
      <c r="K586" s="140"/>
      <c r="L586" s="143"/>
      <c r="M586" s="143"/>
      <c r="N586" s="140"/>
    </row>
    <row r="587" spans="1:14" s="20" customFormat="1" ht="24.95" customHeight="1">
      <c r="A587" s="134"/>
      <c r="B587" s="140"/>
      <c r="C587" s="141"/>
      <c r="D587" s="142"/>
      <c r="E587" s="140"/>
      <c r="F587" s="140"/>
      <c r="G587" s="140"/>
      <c r="H587" s="140"/>
      <c r="I587" s="140"/>
      <c r="J587" s="140"/>
      <c r="K587" s="140"/>
      <c r="L587" s="143"/>
      <c r="M587" s="143"/>
      <c r="N587" s="140"/>
    </row>
    <row r="588" spans="1:14" s="20" customFormat="1" ht="24.95" customHeight="1">
      <c r="A588" s="134"/>
      <c r="B588" s="140"/>
      <c r="C588" s="141"/>
      <c r="D588" s="142"/>
      <c r="E588" s="140"/>
      <c r="F588" s="140"/>
      <c r="G588" s="140"/>
      <c r="H588" s="140"/>
      <c r="I588" s="140"/>
      <c r="J588" s="140"/>
      <c r="K588" s="140"/>
      <c r="L588" s="143"/>
      <c r="M588" s="143"/>
      <c r="N588" s="140"/>
    </row>
    <row r="589" spans="1:14" s="20" customFormat="1" ht="24.95" customHeight="1">
      <c r="A589" s="134"/>
      <c r="B589" s="140"/>
      <c r="C589" s="141"/>
      <c r="D589" s="142"/>
      <c r="E589" s="140"/>
      <c r="F589" s="140"/>
      <c r="G589" s="140"/>
      <c r="H589" s="140"/>
      <c r="I589" s="140"/>
      <c r="J589" s="140"/>
      <c r="K589" s="140"/>
      <c r="L589" s="143"/>
      <c r="M589" s="143"/>
      <c r="N589" s="140"/>
    </row>
    <row r="590" spans="1:14" s="20" customFormat="1" ht="24.95" customHeight="1">
      <c r="A590" s="134"/>
      <c r="B590" s="140"/>
      <c r="C590" s="141"/>
      <c r="D590" s="142"/>
      <c r="E590" s="140"/>
      <c r="F590" s="140"/>
      <c r="G590" s="140"/>
      <c r="H590" s="140"/>
      <c r="I590" s="140"/>
      <c r="J590" s="140"/>
      <c r="K590" s="140"/>
      <c r="L590" s="143"/>
      <c r="M590" s="143"/>
      <c r="N590" s="140"/>
    </row>
    <row r="591" spans="1:14" s="20" customFormat="1" ht="24.95" customHeight="1">
      <c r="A591" s="134"/>
      <c r="B591" s="140"/>
      <c r="C591" s="141"/>
      <c r="D591" s="142"/>
      <c r="E591" s="140"/>
      <c r="F591" s="140"/>
      <c r="G591" s="140"/>
      <c r="H591" s="140"/>
      <c r="I591" s="140"/>
      <c r="J591" s="140"/>
      <c r="K591" s="140"/>
      <c r="L591" s="143"/>
      <c r="M591" s="143"/>
      <c r="N591" s="140"/>
    </row>
    <row r="592" spans="1:14" s="20" customFormat="1" ht="24.95" customHeight="1">
      <c r="A592" s="134"/>
      <c r="B592" s="140"/>
      <c r="C592" s="141"/>
      <c r="D592" s="142"/>
      <c r="E592" s="140"/>
      <c r="F592" s="140"/>
      <c r="G592" s="140"/>
      <c r="H592" s="140"/>
      <c r="I592" s="140"/>
      <c r="J592" s="140"/>
      <c r="K592" s="140"/>
      <c r="L592" s="143"/>
      <c r="M592" s="143"/>
      <c r="N592" s="140"/>
    </row>
    <row r="593" spans="1:14" s="20" customFormat="1" ht="24.95" customHeight="1">
      <c r="A593" s="134"/>
      <c r="B593" s="140"/>
      <c r="C593" s="141"/>
      <c r="D593" s="142"/>
      <c r="E593" s="140"/>
      <c r="F593" s="140"/>
      <c r="G593" s="140"/>
      <c r="H593" s="140"/>
      <c r="I593" s="140"/>
      <c r="J593" s="140"/>
      <c r="K593" s="140"/>
      <c r="L593" s="143"/>
      <c r="M593" s="143"/>
      <c r="N593" s="140"/>
    </row>
    <row r="594" spans="1:14" s="20" customFormat="1" ht="24.95" customHeight="1">
      <c r="A594" s="134"/>
      <c r="B594" s="140"/>
      <c r="C594" s="141"/>
      <c r="D594" s="142"/>
      <c r="E594" s="140"/>
      <c r="F594" s="140"/>
      <c r="G594" s="140"/>
      <c r="H594" s="140"/>
      <c r="I594" s="140"/>
      <c r="J594" s="140"/>
      <c r="K594" s="140"/>
      <c r="L594" s="143"/>
      <c r="M594" s="143"/>
      <c r="N594" s="140"/>
    </row>
    <row r="595" spans="1:14" s="20" customFormat="1" ht="24.95" customHeight="1">
      <c r="A595" s="134"/>
      <c r="B595" s="140"/>
      <c r="C595" s="141"/>
      <c r="D595" s="142"/>
      <c r="E595" s="140"/>
      <c r="F595" s="140"/>
      <c r="G595" s="140"/>
      <c r="H595" s="140"/>
      <c r="I595" s="140"/>
      <c r="J595" s="140"/>
      <c r="K595" s="140"/>
      <c r="L595" s="143"/>
      <c r="M595" s="143"/>
      <c r="N595" s="140"/>
    </row>
    <row r="596" spans="1:14" s="20" customFormat="1" ht="24.95" customHeight="1">
      <c r="A596" s="134"/>
      <c r="B596" s="140"/>
      <c r="C596" s="141"/>
      <c r="D596" s="142"/>
      <c r="E596" s="140"/>
      <c r="F596" s="140"/>
      <c r="G596" s="140"/>
      <c r="H596" s="140"/>
      <c r="I596" s="140"/>
      <c r="J596" s="140"/>
      <c r="K596" s="140"/>
      <c r="L596" s="143"/>
      <c r="M596" s="143"/>
      <c r="N596" s="140"/>
    </row>
    <row r="597" spans="1:14" s="20" customFormat="1" ht="24.95" customHeight="1">
      <c r="A597" s="134"/>
      <c r="B597" s="140"/>
      <c r="C597" s="141"/>
      <c r="D597" s="142"/>
      <c r="E597" s="140"/>
      <c r="F597" s="140"/>
      <c r="G597" s="140"/>
      <c r="H597" s="140"/>
      <c r="I597" s="140"/>
      <c r="J597" s="140"/>
      <c r="K597" s="140"/>
      <c r="L597" s="143"/>
      <c r="M597" s="143"/>
      <c r="N597" s="140"/>
    </row>
    <row r="598" spans="1:14" s="20" customFormat="1" ht="24.95" customHeight="1">
      <c r="A598" s="134"/>
      <c r="B598" s="140"/>
      <c r="C598" s="141"/>
      <c r="D598" s="142"/>
      <c r="E598" s="140"/>
      <c r="F598" s="140"/>
      <c r="G598" s="140"/>
      <c r="H598" s="140"/>
      <c r="I598" s="140"/>
      <c r="J598" s="140"/>
      <c r="K598" s="140"/>
      <c r="L598" s="143"/>
      <c r="M598" s="143"/>
      <c r="N598" s="140"/>
    </row>
    <row r="599" spans="1:14" s="20" customFormat="1" ht="24.95" customHeight="1">
      <c r="A599" s="134"/>
      <c r="B599" s="140"/>
      <c r="C599" s="141"/>
      <c r="D599" s="142"/>
      <c r="E599" s="140"/>
      <c r="F599" s="140"/>
      <c r="G599" s="140"/>
      <c r="H599" s="140"/>
      <c r="I599" s="140"/>
      <c r="J599" s="140"/>
      <c r="K599" s="140"/>
      <c r="L599" s="143"/>
      <c r="M599" s="143"/>
      <c r="N599" s="140"/>
    </row>
    <row r="600" spans="1:14" s="20" customFormat="1" ht="24.95" customHeight="1">
      <c r="A600" s="134"/>
      <c r="B600" s="140"/>
      <c r="C600" s="141"/>
      <c r="D600" s="142"/>
      <c r="E600" s="140"/>
      <c r="F600" s="140"/>
      <c r="G600" s="140"/>
      <c r="H600" s="140"/>
      <c r="I600" s="140"/>
      <c r="J600" s="140"/>
      <c r="K600" s="140"/>
      <c r="L600" s="143"/>
      <c r="M600" s="143"/>
      <c r="N600" s="140"/>
    </row>
    <row r="601" spans="1:14" s="20" customFormat="1" ht="24.95" customHeight="1">
      <c r="A601" s="134"/>
      <c r="B601" s="140"/>
      <c r="C601" s="141"/>
      <c r="D601" s="142"/>
      <c r="E601" s="140"/>
      <c r="F601" s="140"/>
      <c r="G601" s="140"/>
      <c r="H601" s="140"/>
      <c r="I601" s="140"/>
      <c r="J601" s="140"/>
      <c r="K601" s="140"/>
      <c r="L601" s="143"/>
      <c r="M601" s="143"/>
      <c r="N601" s="140"/>
    </row>
    <row r="602" spans="1:14" s="20" customFormat="1" ht="24.95" customHeight="1">
      <c r="A602" s="134"/>
      <c r="B602" s="140"/>
      <c r="C602" s="141"/>
      <c r="D602" s="142"/>
      <c r="E602" s="140"/>
      <c r="F602" s="140"/>
      <c r="G602" s="140"/>
      <c r="H602" s="140"/>
      <c r="I602" s="140"/>
      <c r="J602" s="140"/>
      <c r="K602" s="140"/>
      <c r="L602" s="143"/>
      <c r="M602" s="143"/>
      <c r="N602" s="140"/>
    </row>
    <row r="603" spans="1:14" s="20" customFormat="1" ht="24.95" customHeight="1">
      <c r="A603" s="134"/>
      <c r="B603" s="140"/>
      <c r="C603" s="141"/>
      <c r="D603" s="142"/>
      <c r="E603" s="140"/>
      <c r="F603" s="140"/>
      <c r="G603" s="140"/>
      <c r="H603" s="140"/>
      <c r="I603" s="140"/>
      <c r="J603" s="140"/>
      <c r="K603" s="140"/>
      <c r="L603" s="143"/>
      <c r="M603" s="143"/>
      <c r="N603" s="140"/>
    </row>
    <row r="604" spans="1:14" s="20" customFormat="1" ht="24.95" customHeight="1">
      <c r="A604" s="134"/>
      <c r="B604" s="140"/>
      <c r="C604" s="141"/>
      <c r="D604" s="142"/>
      <c r="E604" s="140"/>
      <c r="F604" s="140"/>
      <c r="G604" s="140"/>
      <c r="H604" s="140"/>
      <c r="I604" s="140"/>
      <c r="J604" s="140"/>
      <c r="K604" s="140"/>
      <c r="L604" s="143"/>
      <c r="M604" s="143"/>
      <c r="N604" s="140"/>
    </row>
    <row r="605" spans="1:14" s="20" customFormat="1" ht="24.95" customHeight="1">
      <c r="A605" s="134"/>
      <c r="B605" s="140"/>
      <c r="C605" s="141"/>
      <c r="D605" s="142"/>
      <c r="E605" s="140"/>
      <c r="F605" s="140"/>
      <c r="G605" s="140"/>
      <c r="H605" s="140"/>
      <c r="I605" s="140"/>
      <c r="J605" s="140"/>
      <c r="K605" s="140"/>
      <c r="L605" s="143"/>
      <c r="M605" s="143"/>
      <c r="N605" s="140"/>
    </row>
    <row r="606" spans="1:14" s="20" customFormat="1" ht="24.95" customHeight="1">
      <c r="A606" s="134"/>
      <c r="B606" s="140"/>
      <c r="C606" s="141"/>
      <c r="D606" s="142"/>
      <c r="E606" s="140"/>
      <c r="F606" s="140"/>
      <c r="G606" s="140"/>
      <c r="H606" s="140"/>
      <c r="I606" s="140"/>
      <c r="J606" s="140"/>
      <c r="K606" s="140"/>
      <c r="L606" s="143"/>
      <c r="M606" s="143"/>
      <c r="N606" s="140"/>
    </row>
    <row r="607" spans="1:14" s="20" customFormat="1" ht="24.95" customHeight="1">
      <c r="A607" s="134"/>
      <c r="B607" s="140"/>
      <c r="C607" s="141"/>
      <c r="D607" s="142"/>
      <c r="E607" s="140"/>
      <c r="F607" s="140"/>
      <c r="G607" s="140"/>
      <c r="H607" s="140"/>
      <c r="I607" s="140"/>
      <c r="J607" s="140"/>
      <c r="K607" s="140"/>
      <c r="L607" s="143"/>
      <c r="M607" s="143"/>
      <c r="N607" s="140"/>
    </row>
    <row r="608" spans="1:14" s="20" customFormat="1" ht="24.95" customHeight="1">
      <c r="A608" s="134"/>
      <c r="B608" s="140"/>
      <c r="C608" s="141"/>
      <c r="D608" s="142"/>
      <c r="E608" s="140"/>
      <c r="F608" s="140"/>
      <c r="G608" s="140"/>
      <c r="H608" s="140"/>
      <c r="I608" s="140"/>
      <c r="J608" s="140"/>
      <c r="K608" s="140"/>
      <c r="L608" s="143"/>
      <c r="M608" s="143"/>
      <c r="N608" s="140"/>
    </row>
    <row r="609" spans="1:14" s="20" customFormat="1" ht="24.95" customHeight="1">
      <c r="A609" s="134"/>
      <c r="B609" s="140"/>
      <c r="C609" s="141"/>
      <c r="D609" s="142"/>
      <c r="E609" s="140"/>
      <c r="F609" s="140"/>
      <c r="G609" s="140"/>
      <c r="H609" s="140"/>
      <c r="I609" s="140"/>
      <c r="J609" s="140"/>
      <c r="K609" s="140"/>
      <c r="L609" s="143"/>
      <c r="M609" s="143"/>
      <c r="N609" s="140"/>
    </row>
    <row r="610" spans="1:14" s="20" customFormat="1" ht="24.95" customHeight="1">
      <c r="A610" s="134"/>
      <c r="B610" s="140"/>
      <c r="C610" s="141"/>
      <c r="D610" s="142"/>
      <c r="E610" s="140"/>
      <c r="F610" s="140"/>
      <c r="G610" s="140"/>
      <c r="H610" s="140"/>
      <c r="I610" s="140"/>
      <c r="J610" s="140"/>
      <c r="K610" s="140"/>
      <c r="L610" s="143"/>
      <c r="M610" s="143"/>
      <c r="N610" s="140"/>
    </row>
    <row r="611" spans="1:14" s="20" customFormat="1" ht="24.95" customHeight="1">
      <c r="A611" s="134"/>
      <c r="B611" s="140"/>
      <c r="C611" s="141"/>
      <c r="D611" s="142"/>
      <c r="E611" s="140"/>
      <c r="F611" s="140"/>
      <c r="G611" s="140"/>
      <c r="H611" s="140"/>
      <c r="I611" s="140"/>
      <c r="J611" s="140"/>
      <c r="K611" s="140"/>
      <c r="L611" s="143"/>
      <c r="M611" s="143"/>
      <c r="N611" s="140"/>
    </row>
    <row r="612" spans="1:14" s="20" customFormat="1" ht="24.95" customHeight="1">
      <c r="A612" s="134"/>
      <c r="B612" s="140"/>
      <c r="C612" s="141"/>
      <c r="D612" s="142"/>
      <c r="E612" s="140"/>
      <c r="F612" s="140"/>
      <c r="G612" s="140"/>
      <c r="H612" s="140"/>
      <c r="I612" s="140"/>
      <c r="J612" s="140"/>
      <c r="K612" s="140"/>
      <c r="L612" s="143"/>
      <c r="M612" s="143"/>
      <c r="N612" s="140"/>
    </row>
    <row r="613" spans="1:14" s="20" customFormat="1" ht="24.95" customHeight="1">
      <c r="A613" s="134"/>
      <c r="B613" s="140"/>
      <c r="C613" s="141"/>
      <c r="D613" s="142"/>
      <c r="E613" s="140"/>
      <c r="F613" s="140"/>
      <c r="G613" s="140"/>
      <c r="H613" s="140"/>
      <c r="I613" s="140"/>
      <c r="J613" s="140"/>
      <c r="K613" s="140"/>
      <c r="L613" s="143"/>
      <c r="M613" s="143"/>
      <c r="N613" s="140"/>
    </row>
    <row r="614" spans="1:14" s="20" customFormat="1" ht="24.95" customHeight="1">
      <c r="A614" s="134"/>
      <c r="B614" s="140"/>
      <c r="C614" s="141"/>
      <c r="D614" s="142"/>
      <c r="E614" s="140"/>
      <c r="F614" s="140"/>
      <c r="G614" s="140"/>
      <c r="H614" s="140"/>
      <c r="I614" s="140"/>
      <c r="J614" s="140"/>
      <c r="K614" s="140"/>
      <c r="L614" s="143"/>
      <c r="M614" s="143"/>
      <c r="N614" s="140"/>
    </row>
    <row r="615" spans="1:14" s="20" customFormat="1" ht="24.95" customHeight="1">
      <c r="A615" s="134"/>
      <c r="B615" s="140"/>
      <c r="C615" s="141"/>
      <c r="D615" s="142"/>
      <c r="E615" s="140"/>
      <c r="F615" s="140"/>
      <c r="G615" s="140"/>
      <c r="H615" s="140"/>
      <c r="I615" s="140"/>
      <c r="J615" s="140"/>
      <c r="K615" s="140"/>
      <c r="L615" s="143"/>
      <c r="M615" s="143"/>
      <c r="N615" s="140"/>
    </row>
    <row r="616" spans="1:14" s="20" customFormat="1" ht="24.95" customHeight="1">
      <c r="A616" s="134"/>
      <c r="B616" s="140"/>
      <c r="C616" s="141"/>
      <c r="D616" s="142"/>
      <c r="E616" s="140"/>
      <c r="F616" s="140"/>
      <c r="G616" s="140"/>
      <c r="H616" s="140"/>
      <c r="I616" s="140"/>
      <c r="J616" s="140"/>
      <c r="K616" s="140"/>
      <c r="L616" s="143"/>
      <c r="M616" s="143"/>
      <c r="N616" s="140"/>
    </row>
    <row r="617" spans="1:14" s="20" customFormat="1" ht="24.95" customHeight="1">
      <c r="A617" s="134"/>
      <c r="B617" s="140"/>
      <c r="C617" s="141"/>
      <c r="D617" s="142"/>
      <c r="E617" s="140"/>
      <c r="F617" s="140"/>
      <c r="G617" s="140"/>
      <c r="H617" s="140"/>
      <c r="I617" s="140"/>
      <c r="J617" s="140"/>
      <c r="K617" s="140"/>
      <c r="L617" s="143"/>
      <c r="M617" s="143"/>
      <c r="N617" s="140"/>
    </row>
    <row r="618" spans="1:14" s="20" customFormat="1" ht="24.95" customHeight="1">
      <c r="A618" s="134"/>
      <c r="B618" s="140"/>
      <c r="C618" s="141"/>
      <c r="D618" s="142"/>
      <c r="E618" s="140"/>
      <c r="F618" s="140"/>
      <c r="G618" s="140"/>
      <c r="H618" s="140"/>
      <c r="I618" s="140"/>
      <c r="J618" s="140"/>
      <c r="K618" s="140"/>
      <c r="L618" s="143"/>
      <c r="M618" s="143"/>
      <c r="N618" s="140"/>
    </row>
    <row r="619" spans="1:14" s="20" customFormat="1" ht="24.95" customHeight="1">
      <c r="A619" s="134"/>
      <c r="B619" s="140"/>
      <c r="C619" s="141"/>
      <c r="D619" s="142"/>
      <c r="E619" s="140"/>
      <c r="F619" s="140"/>
      <c r="G619" s="140"/>
      <c r="H619" s="140"/>
      <c r="I619" s="140"/>
      <c r="J619" s="140"/>
      <c r="K619" s="140"/>
      <c r="L619" s="143"/>
      <c r="M619" s="143"/>
      <c r="N619" s="140"/>
    </row>
    <row r="620" spans="1:14" s="20" customFormat="1" ht="24.95" customHeight="1">
      <c r="A620" s="134"/>
      <c r="B620" s="140"/>
      <c r="C620" s="141"/>
      <c r="D620" s="142"/>
      <c r="E620" s="140"/>
      <c r="F620" s="140"/>
      <c r="G620" s="140"/>
      <c r="H620" s="140"/>
      <c r="I620" s="140"/>
      <c r="J620" s="140"/>
      <c r="K620" s="140"/>
      <c r="L620" s="143"/>
      <c r="M620" s="143"/>
      <c r="N620" s="140"/>
    </row>
    <row r="621" spans="1:14" s="20" customFormat="1" ht="24.95" customHeight="1">
      <c r="A621" s="134"/>
      <c r="B621" s="140"/>
      <c r="C621" s="141"/>
      <c r="D621" s="142"/>
      <c r="E621" s="140"/>
      <c r="F621" s="140"/>
      <c r="G621" s="140"/>
      <c r="H621" s="140"/>
      <c r="I621" s="140"/>
      <c r="J621" s="140"/>
      <c r="K621" s="140"/>
      <c r="L621" s="143"/>
      <c r="M621" s="143"/>
      <c r="N621" s="140"/>
    </row>
    <row r="622" spans="1:14" s="20" customFormat="1" ht="24.95" customHeight="1">
      <c r="A622" s="134"/>
      <c r="B622" s="140"/>
      <c r="C622" s="141"/>
      <c r="D622" s="142"/>
      <c r="E622" s="140"/>
      <c r="F622" s="140"/>
      <c r="G622" s="140"/>
      <c r="H622" s="140"/>
      <c r="I622" s="140"/>
      <c r="J622" s="140"/>
      <c r="K622" s="140"/>
      <c r="L622" s="143"/>
      <c r="M622" s="143"/>
      <c r="N622" s="140"/>
    </row>
    <row r="623" spans="1:14" s="20" customFormat="1" ht="24.95" customHeight="1">
      <c r="A623" s="134"/>
      <c r="B623" s="140"/>
      <c r="C623" s="141"/>
      <c r="D623" s="142"/>
      <c r="E623" s="140"/>
      <c r="F623" s="140"/>
      <c r="G623" s="140"/>
      <c r="H623" s="140"/>
      <c r="I623" s="140"/>
      <c r="J623" s="140"/>
      <c r="K623" s="140"/>
      <c r="L623" s="143"/>
      <c r="M623" s="143"/>
      <c r="N623" s="140"/>
    </row>
    <row r="624" spans="1:14" s="20" customFormat="1" ht="24.95" customHeight="1">
      <c r="A624" s="134"/>
      <c r="B624" s="140"/>
      <c r="C624" s="141"/>
      <c r="D624" s="142"/>
      <c r="E624" s="140"/>
      <c r="F624" s="140"/>
      <c r="G624" s="140"/>
      <c r="H624" s="140"/>
      <c r="I624" s="140"/>
      <c r="J624" s="140"/>
      <c r="K624" s="140"/>
      <c r="L624" s="143"/>
      <c r="M624" s="143"/>
      <c r="N624" s="140"/>
    </row>
    <row r="625" spans="1:14" s="20" customFormat="1" ht="24.95" customHeight="1">
      <c r="A625" s="134"/>
      <c r="B625" s="140"/>
      <c r="C625" s="141"/>
      <c r="D625" s="142"/>
      <c r="E625" s="140"/>
      <c r="F625" s="140"/>
      <c r="G625" s="140"/>
      <c r="H625" s="140"/>
      <c r="I625" s="140"/>
      <c r="J625" s="140"/>
      <c r="K625" s="140"/>
      <c r="L625" s="143"/>
      <c r="M625" s="143"/>
      <c r="N625" s="140"/>
    </row>
    <row r="626" spans="1:14" s="20" customFormat="1" ht="24.95" customHeight="1">
      <c r="A626" s="134"/>
      <c r="B626" s="140"/>
      <c r="C626" s="141"/>
      <c r="D626" s="142"/>
      <c r="E626" s="140"/>
      <c r="F626" s="140"/>
      <c r="G626" s="140"/>
      <c r="H626" s="140"/>
      <c r="I626" s="140"/>
      <c r="J626" s="140"/>
      <c r="K626" s="140"/>
      <c r="L626" s="143"/>
      <c r="M626" s="143"/>
      <c r="N626" s="140"/>
    </row>
    <row r="627" spans="1:14" s="20" customFormat="1" ht="24.95" customHeight="1">
      <c r="A627" s="134"/>
      <c r="B627" s="140"/>
      <c r="C627" s="141"/>
      <c r="D627" s="142"/>
      <c r="E627" s="140"/>
      <c r="F627" s="140"/>
      <c r="G627" s="140"/>
      <c r="H627" s="140"/>
      <c r="I627" s="140"/>
      <c r="J627" s="140"/>
      <c r="K627" s="140"/>
      <c r="L627" s="143"/>
      <c r="M627" s="143"/>
      <c r="N627" s="140"/>
    </row>
    <row r="628" spans="1:14" s="20" customFormat="1" ht="24.95" customHeight="1">
      <c r="A628" s="134"/>
      <c r="B628" s="140"/>
      <c r="C628" s="141"/>
      <c r="D628" s="142"/>
      <c r="E628" s="140"/>
      <c r="F628" s="140"/>
      <c r="G628" s="140"/>
      <c r="H628" s="140"/>
      <c r="I628" s="140"/>
      <c r="J628" s="140"/>
      <c r="K628" s="140"/>
      <c r="L628" s="143"/>
      <c r="M628" s="143"/>
      <c r="N628" s="140"/>
    </row>
    <row r="629" spans="1:14" s="20" customFormat="1" ht="24.95" customHeight="1">
      <c r="A629" s="134"/>
      <c r="B629" s="140"/>
      <c r="C629" s="141"/>
      <c r="D629" s="142"/>
      <c r="E629" s="140"/>
      <c r="F629" s="140"/>
      <c r="G629" s="140"/>
      <c r="H629" s="140"/>
      <c r="I629" s="140"/>
      <c r="J629" s="140"/>
      <c r="K629" s="140"/>
      <c r="L629" s="143"/>
      <c r="M629" s="143"/>
      <c r="N629" s="140"/>
    </row>
    <row r="630" spans="1:14" s="20" customFormat="1" ht="24.95" customHeight="1">
      <c r="A630" s="134"/>
      <c r="B630" s="140"/>
      <c r="C630" s="141"/>
      <c r="D630" s="142"/>
      <c r="E630" s="140"/>
      <c r="F630" s="140"/>
      <c r="G630" s="140"/>
      <c r="H630" s="140"/>
      <c r="I630" s="140"/>
      <c r="J630" s="140"/>
      <c r="K630" s="140"/>
      <c r="L630" s="143"/>
      <c r="M630" s="143"/>
      <c r="N630" s="140"/>
    </row>
    <row r="631" spans="1:14" s="20" customFormat="1" ht="24.95" customHeight="1">
      <c r="A631" s="134"/>
      <c r="B631" s="140"/>
      <c r="C631" s="141"/>
      <c r="D631" s="142"/>
      <c r="E631" s="140"/>
      <c r="F631" s="140"/>
      <c r="G631" s="140"/>
      <c r="H631" s="140"/>
      <c r="I631" s="140"/>
      <c r="J631" s="140"/>
      <c r="K631" s="140"/>
      <c r="L631" s="143"/>
      <c r="M631" s="143"/>
      <c r="N631" s="140"/>
    </row>
    <row r="632" spans="1:14" s="20" customFormat="1" ht="24.95" customHeight="1">
      <c r="A632" s="134"/>
      <c r="B632" s="140"/>
      <c r="C632" s="141"/>
      <c r="D632" s="142"/>
      <c r="E632" s="140"/>
      <c r="F632" s="140"/>
      <c r="G632" s="140"/>
      <c r="H632" s="140"/>
      <c r="I632" s="140"/>
      <c r="J632" s="140"/>
      <c r="K632" s="140"/>
      <c r="L632" s="143"/>
      <c r="M632" s="143"/>
      <c r="N632" s="140"/>
    </row>
    <row r="633" spans="1:14" s="20" customFormat="1" ht="24.95" customHeight="1">
      <c r="A633" s="134"/>
      <c r="B633" s="140"/>
      <c r="C633" s="141"/>
      <c r="D633" s="142"/>
      <c r="E633" s="140"/>
      <c r="F633" s="140"/>
      <c r="G633" s="140"/>
      <c r="H633" s="140"/>
      <c r="I633" s="140"/>
      <c r="J633" s="140"/>
      <c r="K633" s="140"/>
      <c r="L633" s="143"/>
      <c r="M633" s="143"/>
      <c r="N633" s="140"/>
    </row>
    <row r="634" spans="1:14" s="20" customFormat="1" ht="24.95" customHeight="1">
      <c r="A634" s="134"/>
      <c r="B634" s="140"/>
      <c r="C634" s="141"/>
      <c r="D634" s="142"/>
      <c r="E634" s="140"/>
      <c r="F634" s="140"/>
      <c r="G634" s="140"/>
      <c r="H634" s="140"/>
      <c r="I634" s="140"/>
      <c r="J634" s="140"/>
      <c r="K634" s="140"/>
      <c r="L634" s="143"/>
      <c r="M634" s="143"/>
      <c r="N634" s="140"/>
    </row>
    <row r="635" spans="1:14" s="20" customFormat="1" ht="24.95" customHeight="1">
      <c r="A635" s="134"/>
      <c r="B635" s="140"/>
      <c r="C635" s="141"/>
      <c r="D635" s="142"/>
      <c r="E635" s="140"/>
      <c r="F635" s="140"/>
      <c r="G635" s="140"/>
      <c r="H635" s="140"/>
      <c r="I635" s="140"/>
      <c r="J635" s="140"/>
      <c r="K635" s="140"/>
      <c r="L635" s="143"/>
      <c r="M635" s="143"/>
      <c r="N635" s="140"/>
    </row>
    <row r="636" spans="1:14" s="20" customFormat="1" ht="24.95" customHeight="1">
      <c r="A636" s="134"/>
      <c r="B636" s="140"/>
      <c r="C636" s="141"/>
      <c r="D636" s="142"/>
      <c r="E636" s="140"/>
      <c r="F636" s="140"/>
      <c r="G636" s="140"/>
      <c r="H636" s="140"/>
      <c r="I636" s="140"/>
      <c r="J636" s="140"/>
      <c r="K636" s="140"/>
      <c r="L636" s="143"/>
      <c r="M636" s="143"/>
      <c r="N636" s="140"/>
    </row>
    <row r="637" spans="1:14" s="20" customFormat="1" ht="24.95" customHeight="1">
      <c r="A637" s="134"/>
      <c r="B637" s="140"/>
      <c r="C637" s="141"/>
      <c r="D637" s="142"/>
      <c r="E637" s="140"/>
      <c r="F637" s="140"/>
      <c r="G637" s="140"/>
      <c r="H637" s="140"/>
      <c r="I637" s="140"/>
      <c r="J637" s="140"/>
      <c r="K637" s="140"/>
      <c r="L637" s="143"/>
      <c r="M637" s="143"/>
      <c r="N637" s="140"/>
    </row>
    <row r="638" spans="1:14" s="20" customFormat="1" ht="24.95" customHeight="1">
      <c r="A638" s="134"/>
      <c r="B638" s="140"/>
      <c r="C638" s="141"/>
      <c r="D638" s="142"/>
      <c r="E638" s="140"/>
      <c r="F638" s="140"/>
      <c r="G638" s="140"/>
      <c r="H638" s="140"/>
      <c r="I638" s="140"/>
      <c r="J638" s="140"/>
      <c r="K638" s="140"/>
      <c r="L638" s="143"/>
      <c r="M638" s="143"/>
      <c r="N638" s="140"/>
    </row>
    <row r="639" spans="1:14" s="20" customFormat="1" ht="24.95" customHeight="1">
      <c r="A639" s="134"/>
      <c r="B639" s="140"/>
      <c r="C639" s="141"/>
      <c r="D639" s="142"/>
      <c r="E639" s="140"/>
      <c r="F639" s="140"/>
      <c r="G639" s="140"/>
      <c r="H639" s="140"/>
      <c r="I639" s="140"/>
      <c r="J639" s="140"/>
      <c r="K639" s="140"/>
      <c r="L639" s="143"/>
      <c r="M639" s="143"/>
      <c r="N639" s="140"/>
    </row>
    <row r="640" spans="1:14" s="20" customFormat="1" ht="24.95" customHeight="1">
      <c r="A640" s="134"/>
      <c r="B640" s="140"/>
      <c r="C640" s="141"/>
      <c r="D640" s="142"/>
      <c r="E640" s="140"/>
      <c r="F640" s="140"/>
      <c r="G640" s="140"/>
      <c r="H640" s="140"/>
      <c r="I640" s="140"/>
      <c r="J640" s="140"/>
      <c r="K640" s="140"/>
      <c r="L640" s="143"/>
      <c r="M640" s="143"/>
      <c r="N640" s="140"/>
    </row>
    <row r="641" spans="1:14" s="20" customFormat="1" ht="24.95" customHeight="1">
      <c r="A641" s="134"/>
      <c r="B641" s="140"/>
      <c r="C641" s="141"/>
      <c r="D641" s="142"/>
      <c r="E641" s="140"/>
      <c r="F641" s="140"/>
      <c r="G641" s="140"/>
      <c r="H641" s="140"/>
      <c r="I641" s="140"/>
      <c r="J641" s="140"/>
      <c r="K641" s="140"/>
      <c r="L641" s="143"/>
      <c r="M641" s="143"/>
      <c r="N641" s="140"/>
    </row>
    <row r="642" spans="1:14" s="20" customFormat="1" ht="24.95" customHeight="1">
      <c r="A642" s="134"/>
      <c r="B642" s="140"/>
      <c r="C642" s="141"/>
      <c r="D642" s="142"/>
      <c r="E642" s="140"/>
      <c r="F642" s="140"/>
      <c r="G642" s="140"/>
      <c r="H642" s="140"/>
      <c r="I642" s="140"/>
      <c r="J642" s="140"/>
      <c r="K642" s="140"/>
      <c r="L642" s="143"/>
      <c r="M642" s="143"/>
      <c r="N642" s="140"/>
    </row>
    <row r="643" spans="1:14" s="20" customFormat="1" ht="24.95" customHeight="1">
      <c r="A643" s="134"/>
      <c r="B643" s="140"/>
      <c r="C643" s="141"/>
      <c r="D643" s="142"/>
      <c r="E643" s="140"/>
      <c r="F643" s="140"/>
      <c r="G643" s="140"/>
      <c r="H643" s="140"/>
      <c r="I643" s="140"/>
      <c r="J643" s="140"/>
      <c r="K643" s="140"/>
      <c r="L643" s="143"/>
      <c r="M643" s="143"/>
      <c r="N643" s="140"/>
    </row>
    <row r="644" spans="1:14" s="20" customFormat="1" ht="24.95" customHeight="1">
      <c r="A644" s="134"/>
      <c r="B644" s="140"/>
      <c r="C644" s="141"/>
      <c r="D644" s="142"/>
      <c r="E644" s="140"/>
      <c r="F644" s="140"/>
      <c r="G644" s="140"/>
      <c r="H644" s="140"/>
      <c r="I644" s="140"/>
      <c r="J644" s="140"/>
      <c r="K644" s="140"/>
      <c r="L644" s="143"/>
      <c r="M644" s="143"/>
      <c r="N644" s="140"/>
    </row>
    <row r="645" spans="1:14" s="20" customFormat="1" ht="24.95" customHeight="1">
      <c r="A645" s="134"/>
      <c r="B645" s="140"/>
      <c r="C645" s="141"/>
      <c r="D645" s="142"/>
      <c r="E645" s="140"/>
      <c r="F645" s="140"/>
      <c r="G645" s="140"/>
      <c r="H645" s="140"/>
      <c r="I645" s="140"/>
      <c r="J645" s="140"/>
      <c r="K645" s="140"/>
      <c r="L645" s="143"/>
      <c r="M645" s="143"/>
      <c r="N645" s="140"/>
    </row>
    <row r="646" spans="1:14" s="20" customFormat="1" ht="24.95" customHeight="1">
      <c r="A646" s="134"/>
      <c r="B646" s="140"/>
      <c r="C646" s="141"/>
      <c r="D646" s="142"/>
      <c r="E646" s="140"/>
      <c r="F646" s="140"/>
      <c r="G646" s="140"/>
      <c r="H646" s="140"/>
      <c r="I646" s="140"/>
      <c r="J646" s="140"/>
      <c r="K646" s="140"/>
      <c r="L646" s="143"/>
      <c r="M646" s="143"/>
      <c r="N646" s="140"/>
    </row>
    <row r="647" spans="1:14" s="20" customFormat="1" ht="24.95" customHeight="1">
      <c r="A647" s="134"/>
      <c r="B647" s="140"/>
      <c r="C647" s="141"/>
      <c r="D647" s="142"/>
      <c r="E647" s="140"/>
      <c r="F647" s="140"/>
      <c r="G647" s="140"/>
      <c r="H647" s="140"/>
      <c r="I647" s="140"/>
      <c r="J647" s="140"/>
      <c r="K647" s="140"/>
      <c r="L647" s="143"/>
      <c r="M647" s="143"/>
      <c r="N647" s="140"/>
    </row>
    <row r="648" spans="1:14" s="20" customFormat="1" ht="24.95" customHeight="1">
      <c r="A648" s="134"/>
      <c r="B648" s="140"/>
      <c r="C648" s="141"/>
      <c r="D648" s="142"/>
      <c r="E648" s="140"/>
      <c r="F648" s="140"/>
      <c r="G648" s="140"/>
      <c r="H648" s="140"/>
      <c r="I648" s="140"/>
      <c r="J648" s="140"/>
      <c r="K648" s="140"/>
      <c r="L648" s="143"/>
      <c r="M648" s="143"/>
      <c r="N648" s="140"/>
    </row>
    <row r="649" spans="1:14" s="20" customFormat="1" ht="24.95" customHeight="1">
      <c r="A649" s="134"/>
      <c r="B649" s="140"/>
      <c r="C649" s="141"/>
      <c r="D649" s="142"/>
      <c r="E649" s="140"/>
      <c r="F649" s="140"/>
      <c r="G649" s="140"/>
      <c r="H649" s="140"/>
      <c r="I649" s="140"/>
      <c r="J649" s="140"/>
      <c r="K649" s="140"/>
      <c r="L649" s="143"/>
      <c r="M649" s="143"/>
      <c r="N649" s="140"/>
    </row>
    <row r="650" spans="1:14" s="20" customFormat="1" ht="24.95" customHeight="1">
      <c r="A650" s="134"/>
      <c r="B650" s="140"/>
      <c r="C650" s="141"/>
      <c r="D650" s="142"/>
      <c r="E650" s="140"/>
      <c r="F650" s="140"/>
      <c r="G650" s="140"/>
      <c r="H650" s="140"/>
      <c r="I650" s="140"/>
      <c r="J650" s="140"/>
      <c r="K650" s="140"/>
      <c r="L650" s="143"/>
      <c r="M650" s="143"/>
      <c r="N650" s="140"/>
    </row>
    <row r="651" spans="1:14" s="20" customFormat="1" ht="24.95" customHeight="1">
      <c r="A651" s="134"/>
      <c r="B651" s="140"/>
      <c r="C651" s="141"/>
      <c r="D651" s="142"/>
      <c r="E651" s="140"/>
      <c r="F651" s="140"/>
      <c r="G651" s="140"/>
      <c r="H651" s="140"/>
      <c r="I651" s="140"/>
      <c r="J651" s="140"/>
      <c r="K651" s="140"/>
      <c r="L651" s="143"/>
      <c r="M651" s="143"/>
      <c r="N651" s="140"/>
    </row>
    <row r="652" spans="1:14" s="20" customFormat="1" ht="24.95" customHeight="1">
      <c r="A652" s="134"/>
      <c r="B652" s="140"/>
      <c r="C652" s="141"/>
      <c r="D652" s="142"/>
      <c r="E652" s="140"/>
      <c r="F652" s="140"/>
      <c r="G652" s="140"/>
      <c r="H652" s="140"/>
      <c r="I652" s="140"/>
      <c r="J652" s="140"/>
      <c r="K652" s="140"/>
      <c r="L652" s="143"/>
      <c r="M652" s="143"/>
      <c r="N652" s="140"/>
    </row>
    <row r="653" spans="1:14" s="20" customFormat="1" ht="24.95" customHeight="1">
      <c r="A653" s="134"/>
      <c r="B653" s="140"/>
      <c r="C653" s="141"/>
      <c r="D653" s="142"/>
      <c r="E653" s="140"/>
      <c r="F653" s="140"/>
      <c r="G653" s="140"/>
      <c r="H653" s="140"/>
      <c r="I653" s="140"/>
      <c r="J653" s="140"/>
      <c r="K653" s="140"/>
      <c r="L653" s="143"/>
      <c r="M653" s="143"/>
      <c r="N653" s="140"/>
    </row>
    <row r="654" spans="1:14" s="20" customFormat="1" ht="24.95" customHeight="1">
      <c r="A654" s="134"/>
      <c r="B654" s="140"/>
      <c r="C654" s="141"/>
      <c r="D654" s="142"/>
      <c r="E654" s="140"/>
      <c r="F654" s="140"/>
      <c r="G654" s="140"/>
      <c r="H654" s="140"/>
      <c r="I654" s="140"/>
      <c r="J654" s="140"/>
      <c r="K654" s="140"/>
      <c r="L654" s="143"/>
      <c r="M654" s="143"/>
      <c r="N654" s="140"/>
    </row>
    <row r="655" spans="1:14" s="20" customFormat="1" ht="24.95" customHeight="1">
      <c r="A655" s="134"/>
      <c r="B655" s="140"/>
      <c r="C655" s="141"/>
      <c r="D655" s="142"/>
      <c r="E655" s="140"/>
      <c r="F655" s="140"/>
      <c r="G655" s="140"/>
      <c r="H655" s="140"/>
      <c r="I655" s="140"/>
      <c r="J655" s="140"/>
      <c r="K655" s="140"/>
      <c r="L655" s="143"/>
      <c r="M655" s="143"/>
      <c r="N655" s="140"/>
    </row>
    <row r="656" spans="1:14" s="20" customFormat="1" ht="24.95" customHeight="1">
      <c r="A656" s="134"/>
      <c r="B656" s="140"/>
      <c r="C656" s="141"/>
      <c r="D656" s="142"/>
      <c r="E656" s="140"/>
      <c r="F656" s="140"/>
      <c r="G656" s="140"/>
      <c r="H656" s="140"/>
      <c r="I656" s="140"/>
      <c r="J656" s="140"/>
      <c r="K656" s="140"/>
      <c r="L656" s="143"/>
      <c r="M656" s="143"/>
      <c r="N656" s="140"/>
    </row>
    <row r="657" spans="1:14" s="20" customFormat="1" ht="24.95" customHeight="1">
      <c r="A657" s="134"/>
      <c r="B657" s="140"/>
      <c r="C657" s="141"/>
      <c r="D657" s="142"/>
      <c r="E657" s="140"/>
      <c r="F657" s="140"/>
      <c r="G657" s="140"/>
      <c r="H657" s="140"/>
      <c r="I657" s="140"/>
      <c r="J657" s="140"/>
      <c r="K657" s="140"/>
      <c r="L657" s="143"/>
      <c r="M657" s="143"/>
      <c r="N657" s="140"/>
    </row>
    <row r="658" spans="1:14" s="20" customFormat="1" ht="24.95" customHeight="1">
      <c r="A658" s="134"/>
      <c r="B658" s="140"/>
      <c r="C658" s="141"/>
      <c r="D658" s="142"/>
      <c r="E658" s="140"/>
      <c r="F658" s="140"/>
      <c r="G658" s="140"/>
      <c r="H658" s="140"/>
      <c r="I658" s="140"/>
      <c r="J658" s="140"/>
      <c r="K658" s="140"/>
      <c r="L658" s="143"/>
      <c r="M658" s="143"/>
      <c r="N658" s="140"/>
    </row>
    <row r="659" spans="1:14" s="20" customFormat="1" ht="24.95" customHeight="1">
      <c r="A659" s="134"/>
      <c r="B659" s="140"/>
      <c r="C659" s="141"/>
      <c r="D659" s="142"/>
      <c r="E659" s="140"/>
      <c r="F659" s="140"/>
      <c r="G659" s="140"/>
      <c r="H659" s="140"/>
      <c r="I659" s="140"/>
      <c r="J659" s="140"/>
      <c r="K659" s="140"/>
      <c r="L659" s="143"/>
      <c r="M659" s="143"/>
      <c r="N659" s="140"/>
    </row>
    <row r="660" spans="1:14" s="20" customFormat="1" ht="24.95" customHeight="1">
      <c r="A660" s="134"/>
      <c r="B660" s="140"/>
      <c r="C660" s="141"/>
      <c r="D660" s="142"/>
      <c r="E660" s="140"/>
      <c r="F660" s="140"/>
      <c r="G660" s="140"/>
      <c r="H660" s="140"/>
      <c r="I660" s="140"/>
      <c r="J660" s="140"/>
      <c r="K660" s="140"/>
      <c r="L660" s="143"/>
      <c r="M660" s="143"/>
      <c r="N660" s="140"/>
    </row>
    <row r="661" spans="1:14" s="20" customFormat="1" ht="24.95" customHeight="1">
      <c r="A661" s="134"/>
      <c r="B661" s="140"/>
      <c r="C661" s="141"/>
      <c r="D661" s="142"/>
      <c r="E661" s="140"/>
      <c r="F661" s="140"/>
      <c r="G661" s="140"/>
      <c r="H661" s="140"/>
      <c r="I661" s="140"/>
      <c r="J661" s="140"/>
      <c r="K661" s="140"/>
      <c r="L661" s="143"/>
      <c r="M661" s="143"/>
      <c r="N661" s="140"/>
    </row>
    <row r="662" spans="1:14" s="20" customFormat="1" ht="24.95" customHeight="1">
      <c r="A662" s="134"/>
      <c r="B662" s="140"/>
      <c r="C662" s="141"/>
      <c r="D662" s="142"/>
      <c r="E662" s="140"/>
      <c r="F662" s="140"/>
      <c r="G662" s="140"/>
      <c r="H662" s="140"/>
      <c r="I662" s="140"/>
      <c r="J662" s="140"/>
      <c r="K662" s="140"/>
      <c r="L662" s="143"/>
      <c r="M662" s="143"/>
      <c r="N662" s="140"/>
    </row>
    <row r="663" spans="1:14" s="20" customFormat="1" ht="24.95" customHeight="1">
      <c r="A663" s="134"/>
      <c r="B663" s="140"/>
      <c r="C663" s="141"/>
      <c r="D663" s="142"/>
      <c r="E663" s="140"/>
      <c r="F663" s="140"/>
      <c r="G663" s="140"/>
      <c r="H663" s="140"/>
      <c r="I663" s="140"/>
      <c r="J663" s="140"/>
      <c r="K663" s="140"/>
      <c r="L663" s="143"/>
      <c r="M663" s="143"/>
      <c r="N663" s="140"/>
    </row>
    <row r="664" spans="1:14" s="20" customFormat="1" ht="24.95" customHeight="1">
      <c r="A664" s="134"/>
      <c r="B664" s="140"/>
      <c r="C664" s="141"/>
      <c r="D664" s="142"/>
      <c r="E664" s="140"/>
      <c r="F664" s="140"/>
      <c r="G664" s="140"/>
      <c r="H664" s="140"/>
      <c r="I664" s="140"/>
      <c r="J664" s="140"/>
      <c r="K664" s="140"/>
      <c r="L664" s="143"/>
      <c r="M664" s="143"/>
      <c r="N664" s="140"/>
    </row>
    <row r="665" spans="1:14" s="20" customFormat="1" ht="24.95" customHeight="1">
      <c r="A665" s="134"/>
      <c r="B665" s="140"/>
      <c r="C665" s="141"/>
      <c r="D665" s="142"/>
      <c r="E665" s="140"/>
      <c r="F665" s="140"/>
      <c r="G665" s="140"/>
      <c r="H665" s="140"/>
      <c r="I665" s="140"/>
      <c r="J665" s="140"/>
      <c r="K665" s="140"/>
      <c r="L665" s="143"/>
      <c r="M665" s="143"/>
      <c r="N665" s="140"/>
    </row>
    <row r="666" spans="1:14" s="20" customFormat="1" ht="24.95" customHeight="1">
      <c r="A666" s="134"/>
      <c r="B666" s="140"/>
      <c r="C666" s="141"/>
      <c r="D666" s="142"/>
      <c r="E666" s="140"/>
      <c r="F666" s="140"/>
      <c r="G666" s="140"/>
      <c r="H666" s="140"/>
      <c r="I666" s="140"/>
      <c r="J666" s="140"/>
      <c r="K666" s="140"/>
      <c r="L666" s="143"/>
      <c r="M666" s="143"/>
      <c r="N666" s="140"/>
    </row>
    <row r="667" spans="1:14" s="20" customFormat="1" ht="24.95" customHeight="1">
      <c r="A667" s="134"/>
      <c r="B667" s="140"/>
      <c r="C667" s="141"/>
      <c r="D667" s="142"/>
      <c r="E667" s="140"/>
      <c r="F667" s="140"/>
      <c r="G667" s="140"/>
      <c r="H667" s="140"/>
      <c r="I667" s="140"/>
      <c r="J667" s="140"/>
      <c r="K667" s="140"/>
      <c r="L667" s="143"/>
      <c r="M667" s="143"/>
      <c r="N667" s="140"/>
    </row>
    <row r="668" spans="1:14" s="20" customFormat="1" ht="24.95" customHeight="1">
      <c r="A668" s="134"/>
      <c r="B668" s="140"/>
      <c r="C668" s="141"/>
      <c r="D668" s="142"/>
      <c r="E668" s="140"/>
      <c r="F668" s="140"/>
      <c r="G668" s="140"/>
      <c r="H668" s="140"/>
      <c r="I668" s="140"/>
      <c r="J668" s="140"/>
      <c r="K668" s="140"/>
      <c r="L668" s="143"/>
      <c r="M668" s="143"/>
      <c r="N668" s="140"/>
    </row>
    <row r="669" spans="1:14" s="20" customFormat="1" ht="24.95" customHeight="1">
      <c r="A669" s="134"/>
      <c r="B669" s="140"/>
      <c r="C669" s="141"/>
      <c r="D669" s="142"/>
      <c r="E669" s="140"/>
      <c r="F669" s="140"/>
      <c r="G669" s="140"/>
      <c r="H669" s="140"/>
      <c r="I669" s="140"/>
      <c r="J669" s="140"/>
      <c r="K669" s="140"/>
      <c r="L669" s="143"/>
      <c r="M669" s="143"/>
      <c r="N669" s="140"/>
    </row>
    <row r="670" spans="1:14" s="20" customFormat="1" ht="24.95" customHeight="1">
      <c r="A670" s="134"/>
      <c r="B670" s="140"/>
      <c r="C670" s="141"/>
      <c r="D670" s="142"/>
      <c r="E670" s="140"/>
      <c r="F670" s="140"/>
      <c r="G670" s="140"/>
      <c r="H670" s="140"/>
      <c r="I670" s="140"/>
      <c r="J670" s="140"/>
      <c r="K670" s="140"/>
      <c r="L670" s="143"/>
      <c r="M670" s="143"/>
      <c r="N670" s="140"/>
    </row>
    <row r="671" spans="1:14" s="20" customFormat="1" ht="24.95" customHeight="1">
      <c r="A671" s="134"/>
      <c r="B671" s="140"/>
      <c r="C671" s="141"/>
      <c r="D671" s="142"/>
      <c r="E671" s="140"/>
      <c r="F671" s="140"/>
      <c r="G671" s="140"/>
      <c r="H671" s="140"/>
      <c r="I671" s="140"/>
      <c r="J671" s="140"/>
      <c r="K671" s="140"/>
      <c r="L671" s="143"/>
      <c r="M671" s="143"/>
      <c r="N671" s="140"/>
    </row>
    <row r="672" spans="1:14" s="20" customFormat="1" ht="24.95" customHeight="1">
      <c r="A672" s="134"/>
      <c r="B672" s="140"/>
      <c r="C672" s="141"/>
      <c r="D672" s="142"/>
      <c r="E672" s="140"/>
      <c r="F672" s="140"/>
      <c r="G672" s="140"/>
      <c r="H672" s="140"/>
      <c r="I672" s="140"/>
      <c r="J672" s="140"/>
      <c r="K672" s="140"/>
      <c r="L672" s="143"/>
      <c r="M672" s="143"/>
      <c r="N672" s="140"/>
    </row>
    <row r="673" spans="1:14" s="20" customFormat="1" ht="24.95" customHeight="1">
      <c r="A673" s="134"/>
      <c r="B673" s="140"/>
      <c r="C673" s="141"/>
      <c r="D673" s="142"/>
      <c r="E673" s="140"/>
      <c r="F673" s="140"/>
      <c r="G673" s="140"/>
      <c r="H673" s="140"/>
      <c r="I673" s="140"/>
      <c r="J673" s="140"/>
      <c r="K673" s="140"/>
      <c r="L673" s="143"/>
      <c r="M673" s="143"/>
      <c r="N673" s="140"/>
    </row>
    <row r="674" spans="1:14" s="20" customFormat="1" ht="24.95" customHeight="1">
      <c r="A674" s="134"/>
      <c r="B674" s="140"/>
      <c r="C674" s="141"/>
      <c r="D674" s="142"/>
      <c r="E674" s="140"/>
      <c r="F674" s="140"/>
      <c r="G674" s="140"/>
      <c r="H674" s="140"/>
      <c r="I674" s="140"/>
      <c r="J674" s="140"/>
      <c r="K674" s="140"/>
      <c r="L674" s="143"/>
      <c r="M674" s="143"/>
      <c r="N674" s="140"/>
    </row>
    <row r="675" spans="1:14" s="20" customFormat="1" ht="24.95" customHeight="1">
      <c r="A675" s="134"/>
      <c r="B675" s="140"/>
      <c r="C675" s="141"/>
      <c r="D675" s="142"/>
      <c r="E675" s="140"/>
      <c r="F675" s="140"/>
      <c r="G675" s="140"/>
      <c r="H675" s="140"/>
      <c r="I675" s="140"/>
      <c r="J675" s="140"/>
      <c r="K675" s="140"/>
      <c r="L675" s="143"/>
      <c r="M675" s="143"/>
      <c r="N675" s="140"/>
    </row>
    <row r="676" spans="1:14" s="20" customFormat="1" ht="24.95" customHeight="1">
      <c r="A676" s="134"/>
      <c r="B676" s="140"/>
      <c r="C676" s="141"/>
      <c r="D676" s="142"/>
      <c r="E676" s="140"/>
      <c r="F676" s="140"/>
      <c r="G676" s="140"/>
      <c r="H676" s="140"/>
      <c r="I676" s="140"/>
      <c r="J676" s="140"/>
      <c r="K676" s="140"/>
      <c r="L676" s="143"/>
      <c r="M676" s="143"/>
      <c r="N676" s="140"/>
    </row>
    <row r="677" spans="1:14" s="20" customFormat="1" ht="24.95" customHeight="1">
      <c r="A677" s="134"/>
      <c r="B677" s="140"/>
      <c r="C677" s="141"/>
      <c r="D677" s="142"/>
      <c r="E677" s="140"/>
      <c r="F677" s="140"/>
      <c r="G677" s="140"/>
      <c r="H677" s="140"/>
      <c r="I677" s="140"/>
      <c r="J677" s="140"/>
      <c r="K677" s="140"/>
      <c r="L677" s="143"/>
      <c r="M677" s="143"/>
      <c r="N677" s="140"/>
    </row>
    <row r="678" spans="1:14" s="20" customFormat="1" ht="24.95" customHeight="1">
      <c r="A678" s="134"/>
      <c r="B678" s="140"/>
      <c r="C678" s="141"/>
      <c r="D678" s="142"/>
      <c r="E678" s="140"/>
      <c r="F678" s="140"/>
      <c r="G678" s="140"/>
      <c r="H678" s="140"/>
      <c r="I678" s="140"/>
      <c r="J678" s="140"/>
      <c r="K678" s="140"/>
      <c r="L678" s="143"/>
      <c r="M678" s="143"/>
      <c r="N678" s="140"/>
    </row>
    <row r="679" spans="1:14" s="20" customFormat="1" ht="24.95" customHeight="1">
      <c r="A679" s="134"/>
      <c r="B679" s="140"/>
      <c r="C679" s="141"/>
      <c r="D679" s="142"/>
      <c r="E679" s="140"/>
      <c r="F679" s="140"/>
      <c r="G679" s="140"/>
      <c r="H679" s="140"/>
      <c r="I679" s="140"/>
      <c r="J679" s="140"/>
      <c r="K679" s="140"/>
      <c r="L679" s="143"/>
      <c r="M679" s="143"/>
      <c r="N679" s="140"/>
    </row>
    <row r="680" spans="1:14" s="20" customFormat="1" ht="24.95" customHeight="1">
      <c r="A680" s="134"/>
      <c r="B680" s="140"/>
      <c r="C680" s="141"/>
      <c r="D680" s="142"/>
      <c r="E680" s="140"/>
      <c r="F680" s="140"/>
      <c r="G680" s="140"/>
      <c r="H680" s="140"/>
      <c r="I680" s="140"/>
      <c r="J680" s="140"/>
      <c r="K680" s="140"/>
      <c r="L680" s="143"/>
      <c r="M680" s="143"/>
      <c r="N680" s="140"/>
    </row>
    <row r="681" spans="1:14" s="20" customFormat="1" ht="24.95" customHeight="1">
      <c r="A681" s="134"/>
      <c r="B681" s="140"/>
      <c r="C681" s="141"/>
      <c r="D681" s="142"/>
      <c r="E681" s="140"/>
      <c r="F681" s="140"/>
      <c r="G681" s="140"/>
      <c r="H681" s="140"/>
      <c r="I681" s="140"/>
      <c r="J681" s="140"/>
      <c r="K681" s="140"/>
      <c r="L681" s="143"/>
      <c r="M681" s="143"/>
      <c r="N681" s="140"/>
    </row>
    <row r="682" spans="1:14" s="20" customFormat="1" ht="24.95" customHeight="1">
      <c r="A682" s="134"/>
      <c r="B682" s="140"/>
      <c r="C682" s="141"/>
      <c r="D682" s="142"/>
      <c r="E682" s="140"/>
      <c r="F682" s="140"/>
      <c r="G682" s="140"/>
      <c r="H682" s="140"/>
      <c r="I682" s="140"/>
      <c r="J682" s="140"/>
      <c r="K682" s="140"/>
      <c r="L682" s="143"/>
      <c r="M682" s="143"/>
      <c r="N682" s="140"/>
    </row>
    <row r="683" spans="1:14" s="20" customFormat="1" ht="24.95" customHeight="1">
      <c r="A683" s="134"/>
      <c r="B683" s="140"/>
      <c r="C683" s="141"/>
      <c r="D683" s="142"/>
      <c r="E683" s="140"/>
      <c r="F683" s="140"/>
      <c r="G683" s="140"/>
      <c r="H683" s="140"/>
      <c r="I683" s="140"/>
      <c r="J683" s="140"/>
      <c r="K683" s="140"/>
      <c r="L683" s="143"/>
      <c r="M683" s="143"/>
      <c r="N683" s="140"/>
    </row>
    <row r="684" spans="1:14" s="20" customFormat="1" ht="24.95" customHeight="1">
      <c r="A684" s="134"/>
      <c r="B684" s="140"/>
      <c r="C684" s="141"/>
      <c r="D684" s="142"/>
      <c r="E684" s="140"/>
      <c r="F684" s="140"/>
      <c r="G684" s="140"/>
      <c r="H684" s="140"/>
      <c r="I684" s="140"/>
      <c r="J684" s="140"/>
      <c r="K684" s="140"/>
      <c r="L684" s="143"/>
      <c r="M684" s="143"/>
      <c r="N684" s="140"/>
    </row>
    <row r="685" spans="1:14" s="20" customFormat="1" ht="24.95" customHeight="1">
      <c r="A685" s="134"/>
      <c r="B685" s="140"/>
      <c r="C685" s="141"/>
      <c r="D685" s="142"/>
      <c r="E685" s="140"/>
      <c r="F685" s="140"/>
      <c r="G685" s="140"/>
      <c r="H685" s="140"/>
      <c r="I685" s="140"/>
      <c r="J685" s="140"/>
      <c r="K685" s="140"/>
      <c r="L685" s="143"/>
      <c r="M685" s="143"/>
      <c r="N685" s="140"/>
    </row>
    <row r="686" spans="1:14" s="20" customFormat="1" ht="24.95" customHeight="1">
      <c r="A686" s="134"/>
      <c r="B686" s="140"/>
      <c r="C686" s="141"/>
      <c r="D686" s="142"/>
      <c r="E686" s="140"/>
      <c r="F686" s="140"/>
      <c r="G686" s="140"/>
      <c r="H686" s="140"/>
      <c r="I686" s="140"/>
      <c r="J686" s="140"/>
      <c r="K686" s="140"/>
      <c r="L686" s="143"/>
      <c r="M686" s="143"/>
      <c r="N686" s="140"/>
    </row>
    <row r="687" spans="1:14" s="20" customFormat="1" ht="24.95" customHeight="1">
      <c r="A687" s="134"/>
      <c r="B687" s="140"/>
      <c r="C687" s="141"/>
      <c r="D687" s="142"/>
      <c r="E687" s="140"/>
      <c r="F687" s="140"/>
      <c r="G687" s="140"/>
      <c r="H687" s="140"/>
      <c r="I687" s="140"/>
      <c r="J687" s="140"/>
      <c r="K687" s="140"/>
      <c r="L687" s="143"/>
      <c r="M687" s="143"/>
      <c r="N687" s="140"/>
    </row>
    <row r="688" spans="1:14" s="20" customFormat="1" ht="24.95" customHeight="1">
      <c r="A688" s="134"/>
      <c r="B688" s="140"/>
      <c r="C688" s="141"/>
      <c r="D688" s="142"/>
      <c r="E688" s="140"/>
      <c r="F688" s="140"/>
      <c r="G688" s="140"/>
      <c r="H688" s="140"/>
      <c r="I688" s="140"/>
      <c r="J688" s="140"/>
      <c r="K688" s="140"/>
      <c r="L688" s="143"/>
      <c r="M688" s="143"/>
      <c r="N688" s="140"/>
    </row>
    <row r="689" spans="1:14" s="20" customFormat="1" ht="24.95" customHeight="1">
      <c r="A689" s="134"/>
      <c r="B689" s="140"/>
      <c r="C689" s="141"/>
      <c r="D689" s="142"/>
      <c r="E689" s="140"/>
      <c r="F689" s="140"/>
      <c r="G689" s="140"/>
      <c r="H689" s="140"/>
      <c r="I689" s="140"/>
      <c r="J689" s="140"/>
      <c r="K689" s="140"/>
      <c r="L689" s="143"/>
      <c r="M689" s="143"/>
      <c r="N689" s="140"/>
    </row>
    <row r="690" spans="1:14" s="20" customFormat="1" ht="24.95" customHeight="1">
      <c r="A690" s="134"/>
      <c r="B690" s="140"/>
      <c r="C690" s="141"/>
      <c r="D690" s="142"/>
      <c r="E690" s="140"/>
      <c r="F690" s="140"/>
      <c r="G690" s="140"/>
      <c r="H690" s="140"/>
      <c r="I690" s="140"/>
      <c r="J690" s="140"/>
      <c r="K690" s="140"/>
      <c r="L690" s="143"/>
      <c r="M690" s="143"/>
      <c r="N690" s="140"/>
    </row>
    <row r="691" spans="1:14" s="20" customFormat="1" ht="24.95" customHeight="1">
      <c r="A691" s="134"/>
      <c r="B691" s="140"/>
      <c r="C691" s="141"/>
      <c r="D691" s="142"/>
      <c r="E691" s="140"/>
      <c r="F691" s="140"/>
      <c r="G691" s="140"/>
      <c r="H691" s="140"/>
      <c r="I691" s="140"/>
      <c r="J691" s="140"/>
      <c r="K691" s="140"/>
      <c r="L691" s="143"/>
      <c r="M691" s="143"/>
      <c r="N691" s="140"/>
    </row>
    <row r="692" spans="1:14" s="20" customFormat="1" ht="24.95" customHeight="1">
      <c r="A692" s="134"/>
      <c r="B692" s="140"/>
      <c r="C692" s="141"/>
      <c r="D692" s="142"/>
      <c r="E692" s="140"/>
      <c r="F692" s="140"/>
      <c r="G692" s="140"/>
      <c r="H692" s="140"/>
      <c r="I692" s="140"/>
      <c r="J692" s="140"/>
      <c r="K692" s="140"/>
      <c r="L692" s="143"/>
      <c r="M692" s="143"/>
      <c r="N692" s="140"/>
    </row>
    <row r="693" spans="1:14" s="20" customFormat="1" ht="24.95" customHeight="1">
      <c r="A693" s="134"/>
      <c r="B693" s="140"/>
      <c r="C693" s="141"/>
      <c r="D693" s="142"/>
      <c r="E693" s="140"/>
      <c r="F693" s="140"/>
      <c r="G693" s="140"/>
      <c r="H693" s="140"/>
      <c r="I693" s="140"/>
      <c r="J693" s="140"/>
      <c r="K693" s="140"/>
      <c r="L693" s="143"/>
      <c r="M693" s="143"/>
      <c r="N693" s="140"/>
    </row>
    <row r="694" spans="1:14" s="20" customFormat="1" ht="24.95" customHeight="1">
      <c r="A694" s="134"/>
      <c r="B694" s="140"/>
      <c r="C694" s="141"/>
      <c r="D694" s="142"/>
      <c r="E694" s="140"/>
      <c r="F694" s="140"/>
      <c r="G694" s="140"/>
      <c r="H694" s="140"/>
      <c r="I694" s="140"/>
      <c r="J694" s="140"/>
      <c r="K694" s="140"/>
      <c r="L694" s="143"/>
      <c r="M694" s="143"/>
      <c r="N694" s="140"/>
    </row>
    <row r="695" spans="1:14" s="20" customFormat="1" ht="24.95" customHeight="1">
      <c r="A695" s="134"/>
      <c r="B695" s="140"/>
      <c r="C695" s="141"/>
      <c r="D695" s="142"/>
      <c r="E695" s="140"/>
      <c r="F695" s="140"/>
      <c r="G695" s="140"/>
      <c r="H695" s="140"/>
      <c r="I695" s="140"/>
      <c r="J695" s="140"/>
      <c r="K695" s="140"/>
      <c r="L695" s="143"/>
      <c r="M695" s="143"/>
      <c r="N695" s="140"/>
    </row>
    <row r="696" spans="1:14" s="20" customFormat="1" ht="24.95" customHeight="1">
      <c r="A696" s="134"/>
      <c r="B696" s="140"/>
      <c r="C696" s="141"/>
      <c r="D696" s="142"/>
      <c r="E696" s="140"/>
      <c r="F696" s="140"/>
      <c r="G696" s="140"/>
      <c r="H696" s="140"/>
      <c r="I696" s="140"/>
      <c r="J696" s="140"/>
      <c r="K696" s="140"/>
      <c r="L696" s="143"/>
      <c r="M696" s="143"/>
      <c r="N696" s="140"/>
    </row>
    <row r="697" spans="1:14" s="20" customFormat="1" ht="24.95" customHeight="1">
      <c r="A697" s="134"/>
      <c r="B697" s="140"/>
      <c r="C697" s="141"/>
      <c r="D697" s="142"/>
      <c r="E697" s="140"/>
      <c r="F697" s="140"/>
      <c r="G697" s="140"/>
      <c r="H697" s="140"/>
      <c r="I697" s="140"/>
      <c r="J697" s="140"/>
      <c r="K697" s="140"/>
      <c r="L697" s="143"/>
      <c r="M697" s="143"/>
      <c r="N697" s="140"/>
    </row>
    <row r="698" spans="1:14" s="20" customFormat="1" ht="24.95" customHeight="1">
      <c r="A698" s="134"/>
      <c r="B698" s="140"/>
      <c r="C698" s="141"/>
      <c r="D698" s="142"/>
      <c r="E698" s="140"/>
      <c r="F698" s="140"/>
      <c r="G698" s="140"/>
      <c r="H698" s="140"/>
      <c r="I698" s="140"/>
      <c r="J698" s="140"/>
      <c r="K698" s="140"/>
      <c r="L698" s="143"/>
      <c r="M698" s="143"/>
      <c r="N698" s="140"/>
    </row>
    <row r="699" spans="1:14" s="20" customFormat="1" ht="24.95" customHeight="1">
      <c r="A699" s="134"/>
      <c r="B699" s="140"/>
      <c r="C699" s="141"/>
      <c r="D699" s="142"/>
      <c r="E699" s="140"/>
      <c r="F699" s="140"/>
      <c r="G699" s="140"/>
      <c r="H699" s="140"/>
      <c r="I699" s="140"/>
      <c r="J699" s="140"/>
      <c r="K699" s="140"/>
      <c r="L699" s="143"/>
      <c r="M699" s="143"/>
      <c r="N699" s="140"/>
    </row>
    <row r="700" spans="1:14" s="20" customFormat="1" ht="24.95" customHeight="1">
      <c r="A700" s="134"/>
      <c r="B700" s="140"/>
      <c r="C700" s="141"/>
      <c r="D700" s="142"/>
      <c r="E700" s="140"/>
      <c r="F700" s="140"/>
      <c r="G700" s="140"/>
      <c r="H700" s="140"/>
      <c r="I700" s="140"/>
      <c r="J700" s="140"/>
      <c r="K700" s="140"/>
      <c r="L700" s="143"/>
      <c r="M700" s="143"/>
      <c r="N700" s="140"/>
    </row>
    <row r="701" spans="1:14" s="20" customFormat="1" ht="24.95" customHeight="1">
      <c r="A701" s="134"/>
      <c r="B701" s="140"/>
      <c r="C701" s="141"/>
      <c r="D701" s="142"/>
      <c r="E701" s="140"/>
      <c r="F701" s="140"/>
      <c r="G701" s="140"/>
      <c r="H701" s="140"/>
      <c r="I701" s="140"/>
      <c r="J701" s="140"/>
      <c r="K701" s="140"/>
      <c r="L701" s="143"/>
      <c r="M701" s="143"/>
      <c r="N701" s="140"/>
    </row>
    <row r="702" spans="1:14" s="20" customFormat="1" ht="24.95" customHeight="1">
      <c r="A702" s="134"/>
      <c r="B702" s="140"/>
      <c r="C702" s="141"/>
      <c r="D702" s="142"/>
      <c r="E702" s="140"/>
      <c r="F702" s="140"/>
      <c r="G702" s="140"/>
      <c r="H702" s="140"/>
      <c r="I702" s="140"/>
      <c r="J702" s="140"/>
      <c r="K702" s="140"/>
      <c r="L702" s="143"/>
      <c r="M702" s="143"/>
      <c r="N702" s="140"/>
    </row>
    <row r="703" spans="1:14" s="20" customFormat="1" ht="24.95" customHeight="1">
      <c r="A703" s="134"/>
      <c r="B703" s="140"/>
      <c r="C703" s="141"/>
      <c r="D703" s="142"/>
      <c r="E703" s="140"/>
      <c r="F703" s="140"/>
      <c r="G703" s="140"/>
      <c r="H703" s="140"/>
      <c r="I703" s="140"/>
      <c r="J703" s="140"/>
      <c r="K703" s="140"/>
      <c r="L703" s="143"/>
      <c r="M703" s="143"/>
      <c r="N703" s="140"/>
    </row>
    <row r="704" spans="1:14" s="20" customFormat="1" ht="24.95" customHeight="1">
      <c r="A704" s="134"/>
      <c r="B704" s="140"/>
      <c r="C704" s="141"/>
      <c r="D704" s="142"/>
      <c r="E704" s="140"/>
      <c r="F704" s="140"/>
      <c r="G704" s="140"/>
      <c r="H704" s="140"/>
      <c r="I704" s="140"/>
      <c r="J704" s="140"/>
      <c r="K704" s="140"/>
      <c r="L704" s="143"/>
      <c r="M704" s="143"/>
      <c r="N704" s="140"/>
    </row>
    <row r="705" spans="1:14" s="20" customFormat="1" ht="24.95" customHeight="1">
      <c r="A705" s="134"/>
      <c r="B705" s="140"/>
      <c r="C705" s="141"/>
      <c r="D705" s="142"/>
      <c r="E705" s="140"/>
      <c r="F705" s="140"/>
      <c r="G705" s="140"/>
      <c r="H705" s="140"/>
      <c r="I705" s="140"/>
      <c r="J705" s="140"/>
      <c r="K705" s="140"/>
      <c r="L705" s="143"/>
      <c r="M705" s="143"/>
      <c r="N705" s="140"/>
    </row>
    <row r="706" spans="1:14" s="20" customFormat="1" ht="24.95" customHeight="1">
      <c r="A706" s="134"/>
      <c r="B706" s="140"/>
      <c r="C706" s="141"/>
      <c r="D706" s="142"/>
      <c r="E706" s="140"/>
      <c r="F706" s="140"/>
      <c r="G706" s="140"/>
      <c r="H706" s="140"/>
      <c r="I706" s="140"/>
      <c r="J706" s="140"/>
      <c r="K706" s="140"/>
      <c r="L706" s="143"/>
      <c r="M706" s="143"/>
      <c r="N706" s="140"/>
    </row>
    <row r="707" spans="1:14" s="20" customFormat="1" ht="24.95" customHeight="1">
      <c r="A707" s="134"/>
      <c r="B707" s="140"/>
      <c r="C707" s="141"/>
      <c r="D707" s="142"/>
      <c r="E707" s="140"/>
      <c r="F707" s="140"/>
      <c r="G707" s="140"/>
      <c r="H707" s="140"/>
      <c r="I707" s="140"/>
      <c r="J707" s="140"/>
      <c r="K707" s="140"/>
      <c r="L707" s="143"/>
      <c r="M707" s="143"/>
      <c r="N707" s="140"/>
    </row>
    <row r="708" spans="1:14" s="20" customFormat="1" ht="24.95" customHeight="1">
      <c r="A708" s="134"/>
      <c r="B708" s="140"/>
      <c r="C708" s="141"/>
      <c r="D708" s="142"/>
      <c r="E708" s="140"/>
      <c r="F708" s="140"/>
      <c r="G708" s="140"/>
      <c r="H708" s="140"/>
      <c r="I708" s="140"/>
      <c r="J708" s="140"/>
      <c r="K708" s="140"/>
      <c r="L708" s="143"/>
      <c r="M708" s="143"/>
      <c r="N708" s="140"/>
    </row>
    <row r="709" spans="1:14" s="20" customFormat="1" ht="24.95" customHeight="1">
      <c r="A709" s="134"/>
      <c r="B709" s="140"/>
      <c r="C709" s="141"/>
      <c r="D709" s="142"/>
      <c r="E709" s="140"/>
      <c r="F709" s="140"/>
      <c r="G709" s="140"/>
      <c r="H709" s="140"/>
      <c r="I709" s="140"/>
      <c r="J709" s="140"/>
      <c r="K709" s="140"/>
      <c r="L709" s="143"/>
      <c r="M709" s="143"/>
      <c r="N709" s="140"/>
    </row>
    <row r="710" spans="1:14" s="20" customFormat="1" ht="24.95" customHeight="1">
      <c r="A710" s="134"/>
      <c r="B710" s="140"/>
      <c r="C710" s="141"/>
      <c r="D710" s="142"/>
      <c r="E710" s="140"/>
      <c r="F710" s="140"/>
      <c r="G710" s="140"/>
      <c r="H710" s="140"/>
      <c r="I710" s="140"/>
      <c r="J710" s="140"/>
      <c r="K710" s="140"/>
      <c r="L710" s="143"/>
      <c r="M710" s="143"/>
      <c r="N710" s="140"/>
    </row>
    <row r="711" spans="1:14" s="20" customFormat="1" ht="24.95" customHeight="1">
      <c r="A711" s="134"/>
      <c r="B711" s="140"/>
      <c r="C711" s="141"/>
      <c r="D711" s="142"/>
      <c r="E711" s="140"/>
      <c r="F711" s="140"/>
      <c r="G711" s="140"/>
      <c r="H711" s="140"/>
      <c r="I711" s="140"/>
      <c r="J711" s="140"/>
      <c r="K711" s="140"/>
      <c r="L711" s="143"/>
      <c r="M711" s="143"/>
      <c r="N711" s="140"/>
    </row>
    <row r="712" spans="1:14" s="20" customFormat="1" ht="24.95" customHeight="1">
      <c r="A712" s="134"/>
      <c r="B712" s="140"/>
      <c r="C712" s="141"/>
      <c r="D712" s="142"/>
      <c r="E712" s="140"/>
      <c r="F712" s="140"/>
      <c r="G712" s="140"/>
      <c r="H712" s="140"/>
      <c r="I712" s="140"/>
      <c r="J712" s="140"/>
      <c r="K712" s="140"/>
      <c r="L712" s="143"/>
      <c r="M712" s="143"/>
      <c r="N712" s="140"/>
    </row>
    <row r="713" spans="1:14" s="20" customFormat="1" ht="24.95" customHeight="1">
      <c r="A713" s="134"/>
      <c r="B713" s="140"/>
      <c r="C713" s="141"/>
      <c r="D713" s="142"/>
      <c r="E713" s="140"/>
      <c r="F713" s="140"/>
      <c r="G713" s="140"/>
      <c r="H713" s="140"/>
      <c r="I713" s="140"/>
      <c r="J713" s="140"/>
      <c r="K713" s="140"/>
      <c r="L713" s="143"/>
      <c r="M713" s="143"/>
      <c r="N713" s="140"/>
    </row>
    <row r="714" spans="1:14" s="20" customFormat="1" ht="24.95" customHeight="1">
      <c r="A714" s="134"/>
      <c r="B714" s="140"/>
      <c r="C714" s="141"/>
      <c r="D714" s="142"/>
      <c r="E714" s="140"/>
      <c r="F714" s="140"/>
      <c r="G714" s="140"/>
      <c r="H714" s="140"/>
      <c r="I714" s="140"/>
      <c r="J714" s="140"/>
      <c r="K714" s="140"/>
      <c r="L714" s="143"/>
      <c r="M714" s="143"/>
      <c r="N714" s="140"/>
    </row>
    <row r="715" spans="1:14" s="20" customFormat="1" ht="24.95" customHeight="1">
      <c r="A715" s="134"/>
      <c r="B715" s="140"/>
      <c r="C715" s="141"/>
      <c r="D715" s="142"/>
      <c r="E715" s="140"/>
      <c r="F715" s="140"/>
      <c r="G715" s="140"/>
      <c r="H715" s="140"/>
      <c r="I715" s="140"/>
      <c r="J715" s="140"/>
      <c r="K715" s="140"/>
      <c r="L715" s="143"/>
      <c r="M715" s="143"/>
      <c r="N715" s="140"/>
    </row>
    <row r="716" spans="1:14" s="20" customFormat="1" ht="24.95" customHeight="1">
      <c r="A716" s="134"/>
      <c r="B716" s="140"/>
      <c r="C716" s="141"/>
      <c r="D716" s="142"/>
      <c r="E716" s="140"/>
      <c r="F716" s="140"/>
      <c r="G716" s="140"/>
      <c r="H716" s="140"/>
      <c r="I716" s="140"/>
      <c r="J716" s="140"/>
      <c r="K716" s="140"/>
      <c r="L716" s="143"/>
      <c r="M716" s="143"/>
      <c r="N716" s="140"/>
    </row>
    <row r="717" spans="1:14" s="20" customFormat="1" ht="24.95" customHeight="1">
      <c r="A717" s="134"/>
      <c r="B717" s="140"/>
      <c r="C717" s="141"/>
      <c r="D717" s="142"/>
      <c r="E717" s="140"/>
      <c r="F717" s="140"/>
      <c r="G717" s="140"/>
      <c r="H717" s="140"/>
      <c r="I717" s="140"/>
      <c r="J717" s="140"/>
      <c r="K717" s="140"/>
      <c r="L717" s="143"/>
      <c r="M717" s="143"/>
      <c r="N717" s="140"/>
    </row>
    <row r="718" spans="1:14" s="20" customFormat="1" ht="24.95" customHeight="1">
      <c r="A718" s="134"/>
      <c r="B718" s="140"/>
      <c r="C718" s="141"/>
      <c r="D718" s="142"/>
      <c r="E718" s="140"/>
      <c r="F718" s="140"/>
      <c r="G718" s="140"/>
      <c r="H718" s="140"/>
      <c r="I718" s="140"/>
      <c r="J718" s="140"/>
      <c r="K718" s="140"/>
      <c r="L718" s="143"/>
      <c r="M718" s="143"/>
      <c r="N718" s="140"/>
    </row>
    <row r="719" spans="1:14" s="20" customFormat="1" ht="24.95" customHeight="1">
      <c r="A719" s="134"/>
      <c r="B719" s="140"/>
      <c r="C719" s="141"/>
      <c r="D719" s="142"/>
      <c r="E719" s="140"/>
      <c r="F719" s="140"/>
      <c r="G719" s="140"/>
      <c r="H719" s="140"/>
      <c r="I719" s="140"/>
      <c r="J719" s="140"/>
      <c r="K719" s="140"/>
      <c r="L719" s="143"/>
      <c r="M719" s="143"/>
      <c r="N719" s="140"/>
    </row>
    <row r="720" spans="1:14" s="20" customFormat="1" ht="24.95" customHeight="1">
      <c r="A720" s="134"/>
      <c r="B720" s="140"/>
      <c r="C720" s="141"/>
      <c r="D720" s="142"/>
      <c r="E720" s="140"/>
      <c r="F720" s="140"/>
      <c r="G720" s="140"/>
      <c r="H720" s="140"/>
      <c r="I720" s="140"/>
      <c r="J720" s="140"/>
      <c r="K720" s="140"/>
      <c r="L720" s="143"/>
      <c r="M720" s="143"/>
      <c r="N720" s="140"/>
    </row>
    <row r="721" spans="1:14" s="20" customFormat="1" ht="24.95" customHeight="1">
      <c r="A721" s="134"/>
      <c r="B721" s="140"/>
      <c r="C721" s="141"/>
      <c r="D721" s="142"/>
      <c r="E721" s="140"/>
      <c r="F721" s="140"/>
      <c r="G721" s="140"/>
      <c r="H721" s="140"/>
      <c r="I721" s="140"/>
      <c r="J721" s="140"/>
      <c r="K721" s="140"/>
      <c r="L721" s="143"/>
      <c r="M721" s="143"/>
      <c r="N721" s="140"/>
    </row>
    <row r="722" spans="1:14" s="20" customFormat="1" ht="24.95" customHeight="1">
      <c r="A722" s="134"/>
      <c r="B722" s="140"/>
      <c r="C722" s="141"/>
      <c r="D722" s="142"/>
      <c r="E722" s="140"/>
      <c r="F722" s="140"/>
      <c r="G722" s="140"/>
      <c r="H722" s="140"/>
      <c r="I722" s="140"/>
      <c r="J722" s="140"/>
      <c r="K722" s="140"/>
      <c r="L722" s="143"/>
      <c r="M722" s="143"/>
      <c r="N722" s="140"/>
    </row>
    <row r="723" spans="1:14" s="20" customFormat="1" ht="24.95" customHeight="1">
      <c r="A723" s="134"/>
      <c r="B723" s="140"/>
      <c r="C723" s="141"/>
      <c r="D723" s="142"/>
      <c r="E723" s="140"/>
      <c r="F723" s="140"/>
      <c r="G723" s="140"/>
      <c r="H723" s="140"/>
      <c r="I723" s="140"/>
      <c r="J723" s="140"/>
      <c r="K723" s="140"/>
      <c r="L723" s="143"/>
      <c r="M723" s="143"/>
      <c r="N723" s="140"/>
    </row>
    <row r="724" spans="1:14" s="20" customFormat="1" ht="24.95" customHeight="1">
      <c r="A724" s="134"/>
      <c r="B724" s="140"/>
      <c r="C724" s="141"/>
      <c r="D724" s="142"/>
      <c r="E724" s="140"/>
      <c r="F724" s="140"/>
      <c r="G724" s="140"/>
      <c r="H724" s="140"/>
      <c r="I724" s="140"/>
      <c r="J724" s="140"/>
      <c r="K724" s="140"/>
      <c r="L724" s="143"/>
      <c r="M724" s="143"/>
      <c r="N724" s="140"/>
    </row>
    <row r="725" spans="1:14" s="20" customFormat="1" ht="24.95" customHeight="1">
      <c r="A725" s="134"/>
      <c r="B725" s="140"/>
      <c r="C725" s="141"/>
      <c r="D725" s="142"/>
      <c r="E725" s="140"/>
      <c r="F725" s="140"/>
      <c r="G725" s="140"/>
      <c r="H725" s="140"/>
      <c r="I725" s="140"/>
      <c r="J725" s="140"/>
      <c r="K725" s="140"/>
      <c r="L725" s="143"/>
      <c r="M725" s="143"/>
      <c r="N725" s="140"/>
    </row>
    <row r="726" spans="1:14" s="20" customFormat="1" ht="24.95" customHeight="1">
      <c r="A726" s="134"/>
      <c r="B726" s="140"/>
      <c r="C726" s="141"/>
      <c r="D726" s="142"/>
      <c r="E726" s="140"/>
      <c r="F726" s="140"/>
      <c r="G726" s="140"/>
      <c r="H726" s="140"/>
      <c r="I726" s="140"/>
      <c r="J726" s="140"/>
      <c r="K726" s="140"/>
      <c r="L726" s="143"/>
      <c r="M726" s="143"/>
      <c r="N726" s="140"/>
    </row>
    <row r="727" spans="1:14" s="20" customFormat="1" ht="24.95" customHeight="1">
      <c r="A727" s="134"/>
      <c r="B727" s="140"/>
      <c r="C727" s="141"/>
      <c r="D727" s="142"/>
      <c r="E727" s="140"/>
      <c r="F727" s="140"/>
      <c r="G727" s="140"/>
      <c r="H727" s="140"/>
      <c r="I727" s="140"/>
      <c r="J727" s="140"/>
      <c r="K727" s="140"/>
      <c r="L727" s="143"/>
      <c r="M727" s="143"/>
      <c r="N727" s="140"/>
    </row>
    <row r="728" spans="1:14" s="20" customFormat="1" ht="24.95" customHeight="1">
      <c r="A728" s="134"/>
      <c r="B728" s="140"/>
      <c r="C728" s="141"/>
      <c r="D728" s="142"/>
      <c r="E728" s="140"/>
      <c r="F728" s="140"/>
      <c r="G728" s="140"/>
      <c r="H728" s="140"/>
      <c r="I728" s="140"/>
      <c r="J728" s="140"/>
      <c r="K728" s="140"/>
      <c r="L728" s="143"/>
      <c r="M728" s="143"/>
      <c r="N728" s="140"/>
    </row>
    <row r="729" spans="1:14" s="20" customFormat="1" ht="24.95" customHeight="1">
      <c r="A729" s="134"/>
      <c r="B729" s="140"/>
      <c r="C729" s="141"/>
      <c r="D729" s="142"/>
      <c r="E729" s="140"/>
      <c r="F729" s="140"/>
      <c r="G729" s="140"/>
      <c r="H729" s="140"/>
      <c r="I729" s="140"/>
      <c r="J729" s="140"/>
      <c r="K729" s="140"/>
      <c r="L729" s="143"/>
      <c r="M729" s="143"/>
      <c r="N729" s="140"/>
    </row>
    <row r="730" spans="1:14" s="20" customFormat="1" ht="24.95" customHeight="1">
      <c r="A730" s="134"/>
      <c r="B730" s="140"/>
      <c r="C730" s="141"/>
      <c r="D730" s="142"/>
      <c r="E730" s="140"/>
      <c r="F730" s="140"/>
      <c r="G730" s="140"/>
      <c r="H730" s="140"/>
      <c r="I730" s="140"/>
      <c r="J730" s="140"/>
      <c r="K730" s="140"/>
      <c r="L730" s="143"/>
      <c r="M730" s="143"/>
      <c r="N730" s="140"/>
    </row>
    <row r="731" spans="1:14" s="20" customFormat="1" ht="24.95" customHeight="1">
      <c r="A731" s="134"/>
      <c r="B731" s="140"/>
      <c r="C731" s="141"/>
      <c r="D731" s="142"/>
      <c r="E731" s="140"/>
      <c r="F731" s="140"/>
      <c r="G731" s="140"/>
      <c r="H731" s="140"/>
      <c r="I731" s="140"/>
      <c r="J731" s="140"/>
      <c r="K731" s="140"/>
      <c r="L731" s="143"/>
      <c r="M731" s="143"/>
      <c r="N731" s="140"/>
    </row>
    <row r="732" spans="1:14" s="20" customFormat="1" ht="24.95" customHeight="1">
      <c r="A732" s="134"/>
      <c r="B732" s="140"/>
      <c r="C732" s="141"/>
      <c r="D732" s="142"/>
      <c r="E732" s="140"/>
      <c r="F732" s="140"/>
      <c r="G732" s="140"/>
      <c r="H732" s="140"/>
      <c r="I732" s="140"/>
      <c r="J732" s="140"/>
      <c r="K732" s="140"/>
      <c r="L732" s="143"/>
      <c r="M732" s="143"/>
      <c r="N732" s="140"/>
    </row>
    <row r="733" spans="1:14" s="20" customFormat="1" ht="24.95" customHeight="1">
      <c r="A733" s="134"/>
      <c r="B733" s="140"/>
      <c r="C733" s="141"/>
      <c r="D733" s="142"/>
      <c r="E733" s="140"/>
      <c r="F733" s="140"/>
      <c r="G733" s="140"/>
      <c r="H733" s="140"/>
      <c r="I733" s="140"/>
      <c r="J733" s="140"/>
      <c r="K733" s="140"/>
      <c r="L733" s="143"/>
      <c r="M733" s="143"/>
      <c r="N733" s="140"/>
    </row>
    <row r="734" spans="1:14" s="20" customFormat="1" ht="24.95" customHeight="1">
      <c r="A734" s="134"/>
      <c r="B734" s="140"/>
      <c r="C734" s="141"/>
      <c r="D734" s="142"/>
      <c r="E734" s="140"/>
      <c r="F734" s="140"/>
      <c r="G734" s="140"/>
      <c r="H734" s="140"/>
      <c r="I734" s="140"/>
      <c r="J734" s="140"/>
      <c r="K734" s="140"/>
      <c r="L734" s="143"/>
      <c r="M734" s="143"/>
      <c r="N734" s="140"/>
    </row>
    <row r="735" spans="1:14" s="20" customFormat="1" ht="24.95" customHeight="1">
      <c r="A735" s="134"/>
      <c r="B735" s="140"/>
      <c r="C735" s="141"/>
      <c r="D735" s="142"/>
      <c r="E735" s="140"/>
      <c r="F735" s="140"/>
      <c r="G735" s="140"/>
      <c r="H735" s="140"/>
      <c r="I735" s="140"/>
      <c r="J735" s="140"/>
      <c r="K735" s="140"/>
      <c r="L735" s="143"/>
      <c r="M735" s="143"/>
      <c r="N735" s="140"/>
    </row>
    <row r="736" spans="1:14" s="20" customFormat="1" ht="24.95" customHeight="1">
      <c r="A736" s="134"/>
      <c r="B736" s="140"/>
      <c r="C736" s="141"/>
      <c r="D736" s="142"/>
      <c r="E736" s="140"/>
      <c r="F736" s="140"/>
      <c r="G736" s="140"/>
      <c r="H736" s="140"/>
      <c r="I736" s="140"/>
      <c r="J736" s="140"/>
      <c r="K736" s="140"/>
      <c r="L736" s="143"/>
      <c r="M736" s="143"/>
      <c r="N736" s="140"/>
    </row>
    <row r="737" spans="1:14" s="20" customFormat="1" ht="24.95" customHeight="1">
      <c r="A737" s="134"/>
      <c r="B737" s="140"/>
      <c r="C737" s="141"/>
      <c r="D737" s="142"/>
      <c r="E737" s="140"/>
      <c r="F737" s="140"/>
      <c r="G737" s="140"/>
      <c r="H737" s="140"/>
      <c r="I737" s="140"/>
      <c r="J737" s="140"/>
      <c r="K737" s="140"/>
      <c r="L737" s="143"/>
      <c r="M737" s="143"/>
      <c r="N737" s="140"/>
    </row>
    <row r="738" spans="1:14" s="20" customFormat="1" ht="24.95" customHeight="1">
      <c r="A738" s="134"/>
      <c r="B738" s="140"/>
      <c r="C738" s="141"/>
      <c r="D738" s="142"/>
      <c r="E738" s="140"/>
      <c r="F738" s="140"/>
      <c r="G738" s="140"/>
      <c r="H738" s="140"/>
      <c r="I738" s="140"/>
      <c r="J738" s="140"/>
      <c r="K738" s="140"/>
      <c r="L738" s="143"/>
      <c r="M738" s="143"/>
      <c r="N738" s="140"/>
    </row>
    <row r="739" spans="1:14" s="20" customFormat="1" ht="24.95" customHeight="1">
      <c r="A739" s="134"/>
      <c r="B739" s="140"/>
      <c r="C739" s="141"/>
      <c r="D739" s="142"/>
      <c r="E739" s="140"/>
      <c r="F739" s="140"/>
      <c r="G739" s="140"/>
      <c r="H739" s="140"/>
      <c r="I739" s="140"/>
      <c r="J739" s="140"/>
      <c r="K739" s="140"/>
      <c r="L739" s="143"/>
      <c r="M739" s="143"/>
      <c r="N739" s="140"/>
    </row>
    <row r="740" spans="1:14" s="20" customFormat="1" ht="24.95" customHeight="1">
      <c r="A740" s="134"/>
      <c r="B740" s="140"/>
      <c r="C740" s="141"/>
      <c r="D740" s="142"/>
      <c r="E740" s="140"/>
      <c r="F740" s="140"/>
      <c r="G740" s="140"/>
      <c r="H740" s="140"/>
      <c r="I740" s="140"/>
      <c r="J740" s="140"/>
      <c r="K740" s="140"/>
      <c r="L740" s="143"/>
      <c r="M740" s="143"/>
      <c r="N740" s="140"/>
    </row>
    <row r="741" spans="1:14" s="20" customFormat="1" ht="24.95" customHeight="1">
      <c r="A741" s="134"/>
      <c r="B741" s="140"/>
      <c r="C741" s="141"/>
      <c r="D741" s="142"/>
      <c r="E741" s="140"/>
      <c r="F741" s="140"/>
      <c r="G741" s="140"/>
      <c r="H741" s="140"/>
      <c r="I741" s="140"/>
      <c r="J741" s="140"/>
      <c r="K741" s="140"/>
      <c r="L741" s="143"/>
      <c r="M741" s="143"/>
      <c r="N741" s="140"/>
    </row>
    <row r="742" spans="1:14" s="20" customFormat="1" ht="24.95" customHeight="1">
      <c r="A742" s="134"/>
      <c r="B742" s="140"/>
      <c r="C742" s="141"/>
      <c r="D742" s="142"/>
      <c r="E742" s="140"/>
      <c r="F742" s="140"/>
      <c r="G742" s="140"/>
      <c r="H742" s="140"/>
      <c r="I742" s="140"/>
      <c r="J742" s="140"/>
      <c r="K742" s="140"/>
      <c r="L742" s="143"/>
      <c r="M742" s="143"/>
      <c r="N742" s="140"/>
    </row>
    <row r="743" spans="1:14" s="20" customFormat="1" ht="24.95" customHeight="1">
      <c r="A743" s="134"/>
      <c r="B743" s="140"/>
      <c r="C743" s="141"/>
      <c r="D743" s="142"/>
      <c r="E743" s="140"/>
      <c r="F743" s="140"/>
      <c r="G743" s="140"/>
      <c r="H743" s="140"/>
      <c r="I743" s="140"/>
      <c r="J743" s="140"/>
      <c r="K743" s="140"/>
      <c r="L743" s="143"/>
      <c r="M743" s="143"/>
      <c r="N743" s="140"/>
    </row>
    <row r="744" spans="1:14" s="20" customFormat="1" ht="24.95" customHeight="1">
      <c r="A744" s="134"/>
      <c r="B744" s="140"/>
      <c r="C744" s="141"/>
      <c r="D744" s="142"/>
      <c r="E744" s="140"/>
      <c r="F744" s="140"/>
      <c r="G744" s="140"/>
      <c r="H744" s="140"/>
      <c r="I744" s="140"/>
      <c r="J744" s="140"/>
      <c r="K744" s="140"/>
      <c r="L744" s="143"/>
      <c r="M744" s="143"/>
      <c r="N744" s="140"/>
    </row>
    <row r="745" spans="1:14" s="20" customFormat="1" ht="24.95" customHeight="1">
      <c r="A745" s="134"/>
      <c r="B745" s="140"/>
      <c r="C745" s="141"/>
      <c r="D745" s="142"/>
      <c r="E745" s="140"/>
      <c r="F745" s="140"/>
      <c r="G745" s="140"/>
      <c r="H745" s="140"/>
      <c r="I745" s="140"/>
      <c r="J745" s="140"/>
      <c r="K745" s="140"/>
      <c r="L745" s="143"/>
      <c r="M745" s="143"/>
      <c r="N745" s="140"/>
    </row>
    <row r="746" spans="1:14" s="20" customFormat="1" ht="24.95" customHeight="1">
      <c r="A746" s="134"/>
      <c r="B746" s="140"/>
      <c r="C746" s="141"/>
      <c r="D746" s="142"/>
      <c r="E746" s="140"/>
      <c r="F746" s="140"/>
      <c r="G746" s="140"/>
      <c r="H746" s="140"/>
      <c r="I746" s="140"/>
      <c r="J746" s="140"/>
      <c r="K746" s="140"/>
      <c r="L746" s="143"/>
      <c r="M746" s="143"/>
      <c r="N746" s="140"/>
    </row>
    <row r="747" spans="1:14" s="20" customFormat="1" ht="24.95" customHeight="1">
      <c r="A747" s="134"/>
      <c r="B747" s="140"/>
      <c r="C747" s="141"/>
      <c r="D747" s="142"/>
      <c r="E747" s="140"/>
      <c r="F747" s="140"/>
      <c r="G747" s="140"/>
      <c r="H747" s="140"/>
      <c r="I747" s="140"/>
      <c r="J747" s="140"/>
      <c r="K747" s="140"/>
      <c r="L747" s="143"/>
      <c r="M747" s="143"/>
      <c r="N747" s="140"/>
    </row>
    <row r="748" spans="1:14" s="20" customFormat="1" ht="24.95" customHeight="1">
      <c r="A748" s="134"/>
      <c r="B748" s="140"/>
      <c r="C748" s="141"/>
      <c r="D748" s="142"/>
      <c r="E748" s="140"/>
      <c r="F748" s="140"/>
      <c r="G748" s="140"/>
      <c r="H748" s="140"/>
      <c r="I748" s="140"/>
      <c r="J748" s="140"/>
      <c r="K748" s="140"/>
      <c r="L748" s="143"/>
      <c r="M748" s="143"/>
      <c r="N748" s="140"/>
    </row>
    <row r="749" spans="1:14" s="20" customFormat="1" ht="24.95" customHeight="1">
      <c r="A749" s="134"/>
      <c r="B749" s="140"/>
      <c r="C749" s="141"/>
      <c r="D749" s="142"/>
      <c r="E749" s="140"/>
      <c r="F749" s="140"/>
      <c r="G749" s="140"/>
      <c r="H749" s="140"/>
      <c r="I749" s="140"/>
      <c r="J749" s="140"/>
      <c r="K749" s="140"/>
      <c r="L749" s="143"/>
      <c r="M749" s="143"/>
      <c r="N749" s="140"/>
    </row>
    <row r="750" spans="1:14" s="20" customFormat="1" ht="24.95" customHeight="1">
      <c r="A750" s="134"/>
      <c r="B750" s="140"/>
      <c r="C750" s="141"/>
      <c r="D750" s="142"/>
      <c r="E750" s="140"/>
      <c r="F750" s="140"/>
      <c r="G750" s="140"/>
      <c r="H750" s="140"/>
      <c r="I750" s="140"/>
      <c r="J750" s="140"/>
      <c r="K750" s="140"/>
      <c r="L750" s="143"/>
      <c r="M750" s="143"/>
      <c r="N750" s="140"/>
    </row>
    <row r="751" spans="1:14" s="20" customFormat="1" ht="24.95" customHeight="1">
      <c r="A751" s="134"/>
      <c r="B751" s="140"/>
      <c r="C751" s="141"/>
      <c r="D751" s="142"/>
      <c r="E751" s="140"/>
      <c r="F751" s="140"/>
      <c r="G751" s="140"/>
      <c r="H751" s="140"/>
      <c r="I751" s="140"/>
      <c r="J751" s="140"/>
      <c r="K751" s="140"/>
      <c r="L751" s="143"/>
      <c r="M751" s="143"/>
      <c r="N751" s="140"/>
    </row>
    <row r="752" spans="1:14" s="20" customFormat="1" ht="24.95" customHeight="1">
      <c r="A752" s="134"/>
      <c r="B752" s="140"/>
      <c r="C752" s="141"/>
      <c r="D752" s="142"/>
      <c r="E752" s="140"/>
      <c r="F752" s="140"/>
      <c r="G752" s="140"/>
      <c r="H752" s="140"/>
      <c r="I752" s="140"/>
      <c r="J752" s="140"/>
      <c r="K752" s="140"/>
      <c r="L752" s="143"/>
      <c r="M752" s="143"/>
      <c r="N752" s="140"/>
    </row>
    <row r="753" spans="1:14" s="20" customFormat="1" ht="24.95" customHeight="1">
      <c r="A753" s="134"/>
      <c r="B753" s="140"/>
      <c r="C753" s="141"/>
      <c r="D753" s="142"/>
      <c r="E753" s="140"/>
      <c r="F753" s="140"/>
      <c r="G753" s="140"/>
      <c r="H753" s="140"/>
      <c r="I753" s="140"/>
      <c r="J753" s="140"/>
      <c r="K753" s="140"/>
      <c r="L753" s="143"/>
      <c r="M753" s="143"/>
      <c r="N753" s="140"/>
    </row>
    <row r="754" spans="1:14" s="20" customFormat="1" ht="24.95" customHeight="1">
      <c r="A754" s="134"/>
      <c r="B754" s="140"/>
      <c r="C754" s="141"/>
      <c r="D754" s="142"/>
      <c r="E754" s="140"/>
      <c r="F754" s="140"/>
      <c r="G754" s="140"/>
      <c r="H754" s="140"/>
      <c r="I754" s="140"/>
      <c r="J754" s="140"/>
      <c r="K754" s="140"/>
      <c r="L754" s="143"/>
      <c r="M754" s="143"/>
      <c r="N754" s="140"/>
    </row>
    <row r="755" spans="1:14" s="20" customFormat="1" ht="24.95" customHeight="1">
      <c r="A755" s="134"/>
      <c r="B755" s="140"/>
      <c r="C755" s="141"/>
      <c r="D755" s="142"/>
      <c r="E755" s="140"/>
      <c r="F755" s="140"/>
      <c r="G755" s="140"/>
      <c r="H755" s="140"/>
      <c r="I755" s="140"/>
      <c r="J755" s="140"/>
      <c r="K755" s="140"/>
      <c r="L755" s="143"/>
      <c r="M755" s="143"/>
      <c r="N755" s="140"/>
    </row>
    <row r="756" spans="1:14" s="20" customFormat="1" ht="24.95" customHeight="1">
      <c r="A756" s="134"/>
      <c r="B756" s="140"/>
      <c r="C756" s="141"/>
      <c r="D756" s="142"/>
      <c r="E756" s="140"/>
      <c r="F756" s="140"/>
      <c r="G756" s="140"/>
      <c r="H756" s="140"/>
      <c r="I756" s="140"/>
      <c r="J756" s="140"/>
      <c r="K756" s="140"/>
      <c r="L756" s="143"/>
      <c r="M756" s="143"/>
      <c r="N756" s="140"/>
    </row>
    <row r="757" spans="1:14" s="20" customFormat="1" ht="24.95" customHeight="1">
      <c r="A757" s="134"/>
      <c r="B757" s="140"/>
      <c r="C757" s="141"/>
      <c r="D757" s="142"/>
      <c r="E757" s="140"/>
      <c r="F757" s="140"/>
      <c r="G757" s="140"/>
      <c r="H757" s="140"/>
      <c r="I757" s="140"/>
      <c r="J757" s="140"/>
      <c r="K757" s="140"/>
      <c r="L757" s="143"/>
      <c r="M757" s="143"/>
      <c r="N757" s="140"/>
    </row>
    <row r="758" spans="1:14" s="20" customFormat="1" ht="24.95" customHeight="1">
      <c r="A758" s="134"/>
      <c r="B758" s="140"/>
      <c r="C758" s="141"/>
      <c r="D758" s="142"/>
      <c r="E758" s="140"/>
      <c r="F758" s="140"/>
      <c r="G758" s="140"/>
      <c r="H758" s="140"/>
      <c r="I758" s="140"/>
      <c r="J758" s="140"/>
      <c r="K758" s="140"/>
      <c r="L758" s="143"/>
      <c r="M758" s="143"/>
      <c r="N758" s="140"/>
    </row>
    <row r="759" spans="1:14" s="20" customFormat="1" ht="24.95" customHeight="1">
      <c r="A759" s="134"/>
      <c r="B759" s="140"/>
      <c r="C759" s="141"/>
      <c r="D759" s="142"/>
      <c r="E759" s="140"/>
      <c r="F759" s="140"/>
      <c r="G759" s="140"/>
      <c r="H759" s="140"/>
      <c r="I759" s="140"/>
      <c r="J759" s="140"/>
      <c r="K759" s="140"/>
      <c r="L759" s="143"/>
      <c r="M759" s="143"/>
      <c r="N759" s="140"/>
    </row>
    <row r="760" spans="1:14" s="20" customFormat="1" ht="24.95" customHeight="1">
      <c r="A760" s="134"/>
      <c r="B760" s="140"/>
      <c r="C760" s="141"/>
      <c r="D760" s="142"/>
      <c r="E760" s="140"/>
      <c r="F760" s="140"/>
      <c r="G760" s="140"/>
      <c r="H760" s="140"/>
      <c r="I760" s="140"/>
      <c r="J760" s="140"/>
      <c r="K760" s="140"/>
      <c r="L760" s="143"/>
      <c r="M760" s="143"/>
      <c r="N760" s="140"/>
    </row>
    <row r="761" spans="1:14" s="20" customFormat="1" ht="24.95" customHeight="1">
      <c r="A761" s="134"/>
      <c r="B761" s="140"/>
      <c r="C761" s="141"/>
      <c r="D761" s="142"/>
      <c r="E761" s="140"/>
      <c r="F761" s="140"/>
      <c r="G761" s="140"/>
      <c r="H761" s="140"/>
      <c r="I761" s="140"/>
      <c r="J761" s="140"/>
      <c r="K761" s="140"/>
      <c r="L761" s="143"/>
      <c r="M761" s="143"/>
      <c r="N761" s="140"/>
    </row>
    <row r="762" spans="1:14" s="20" customFormat="1" ht="24.95" customHeight="1">
      <c r="A762" s="134"/>
      <c r="B762" s="140"/>
      <c r="C762" s="141"/>
      <c r="D762" s="142"/>
      <c r="E762" s="140"/>
      <c r="F762" s="140"/>
      <c r="G762" s="140"/>
      <c r="H762" s="140"/>
      <c r="I762" s="140"/>
      <c r="J762" s="140"/>
      <c r="K762" s="140"/>
      <c r="L762" s="143"/>
      <c r="M762" s="143"/>
      <c r="N762" s="140"/>
    </row>
    <row r="763" spans="1:14" s="20" customFormat="1" ht="24.95" customHeight="1">
      <c r="A763" s="134"/>
      <c r="B763" s="140"/>
      <c r="C763" s="141"/>
      <c r="D763" s="142"/>
      <c r="E763" s="140"/>
      <c r="F763" s="140"/>
      <c r="G763" s="140"/>
      <c r="H763" s="140"/>
      <c r="I763" s="140"/>
      <c r="J763" s="140"/>
      <c r="K763" s="140"/>
      <c r="L763" s="143"/>
      <c r="M763" s="143"/>
      <c r="N763" s="140"/>
    </row>
    <row r="764" spans="1:14" s="20" customFormat="1" ht="24.95" customHeight="1">
      <c r="A764" s="134"/>
      <c r="B764" s="140"/>
      <c r="C764" s="141"/>
      <c r="D764" s="142"/>
      <c r="E764" s="140"/>
      <c r="F764" s="140"/>
      <c r="G764" s="140"/>
      <c r="H764" s="140"/>
      <c r="I764" s="140"/>
      <c r="J764" s="140"/>
      <c r="K764" s="140"/>
      <c r="L764" s="143"/>
      <c r="M764" s="143"/>
      <c r="N764" s="140"/>
    </row>
    <row r="765" spans="1:14" s="20" customFormat="1" ht="24.95" customHeight="1">
      <c r="A765" s="134"/>
      <c r="B765" s="140"/>
      <c r="C765" s="141"/>
      <c r="D765" s="142"/>
      <c r="E765" s="140"/>
      <c r="F765" s="140"/>
      <c r="G765" s="140"/>
      <c r="H765" s="140"/>
      <c r="I765" s="140"/>
      <c r="J765" s="140"/>
      <c r="K765" s="140"/>
      <c r="L765" s="143"/>
      <c r="M765" s="143"/>
      <c r="N765" s="140"/>
    </row>
    <row r="766" spans="1:14" s="20" customFormat="1" ht="24.95" customHeight="1">
      <c r="A766" s="134"/>
      <c r="B766" s="140"/>
      <c r="C766" s="141"/>
      <c r="D766" s="142"/>
      <c r="E766" s="140"/>
      <c r="F766" s="140"/>
      <c r="G766" s="140"/>
      <c r="H766" s="140"/>
      <c r="I766" s="140"/>
      <c r="J766" s="140"/>
      <c r="K766" s="140"/>
      <c r="L766" s="143"/>
      <c r="M766" s="143"/>
      <c r="N766" s="140"/>
    </row>
    <row r="767" spans="1:14" s="20" customFormat="1" ht="24.95" customHeight="1">
      <c r="A767" s="134"/>
      <c r="B767" s="140"/>
      <c r="C767" s="141"/>
      <c r="D767" s="142"/>
      <c r="E767" s="140"/>
      <c r="F767" s="140"/>
      <c r="G767" s="140"/>
      <c r="H767" s="140"/>
      <c r="I767" s="140"/>
      <c r="J767" s="140"/>
      <c r="K767" s="140"/>
      <c r="L767" s="143"/>
      <c r="M767" s="143"/>
      <c r="N767" s="140"/>
    </row>
    <row r="768" spans="1:14" s="20" customFormat="1" ht="24.95" customHeight="1">
      <c r="A768" s="134"/>
      <c r="B768" s="140"/>
      <c r="C768" s="141"/>
      <c r="D768" s="142"/>
      <c r="E768" s="140"/>
      <c r="F768" s="140"/>
      <c r="G768" s="140"/>
      <c r="H768" s="140"/>
      <c r="I768" s="140"/>
      <c r="J768" s="140"/>
      <c r="K768" s="140"/>
      <c r="L768" s="143"/>
      <c r="M768" s="143"/>
      <c r="N768" s="140"/>
    </row>
    <row r="769" spans="1:14" s="20" customFormat="1" ht="24.95" customHeight="1">
      <c r="A769" s="134"/>
      <c r="B769" s="140"/>
      <c r="C769" s="141"/>
      <c r="D769" s="142"/>
      <c r="E769" s="140"/>
      <c r="F769" s="140"/>
      <c r="G769" s="140"/>
      <c r="H769" s="140"/>
      <c r="I769" s="140"/>
      <c r="J769" s="140"/>
      <c r="K769" s="140"/>
      <c r="L769" s="143"/>
      <c r="M769" s="143"/>
      <c r="N769" s="140"/>
    </row>
    <row r="770" spans="1:14" s="20" customFormat="1" ht="24.95" customHeight="1">
      <c r="A770" s="134"/>
      <c r="B770" s="140"/>
      <c r="C770" s="141"/>
      <c r="D770" s="142"/>
      <c r="E770" s="140"/>
      <c r="F770" s="140"/>
      <c r="G770" s="140"/>
      <c r="H770" s="140"/>
      <c r="I770" s="140"/>
      <c r="J770" s="140"/>
      <c r="K770" s="140"/>
      <c r="L770" s="143"/>
      <c r="M770" s="143"/>
      <c r="N770" s="140"/>
    </row>
    <row r="771" spans="1:14" s="20" customFormat="1" ht="24.95" customHeight="1">
      <c r="A771" s="134"/>
      <c r="B771" s="140"/>
      <c r="C771" s="141"/>
      <c r="D771" s="142"/>
      <c r="E771" s="140"/>
      <c r="F771" s="140"/>
      <c r="G771" s="140"/>
      <c r="H771" s="140"/>
      <c r="I771" s="140"/>
      <c r="J771" s="140"/>
      <c r="K771" s="140"/>
      <c r="L771" s="143"/>
      <c r="M771" s="143"/>
      <c r="N771" s="140"/>
    </row>
    <row r="772" spans="1:14" s="20" customFormat="1" ht="24.95" customHeight="1">
      <c r="A772" s="134"/>
      <c r="B772" s="140"/>
      <c r="C772" s="141"/>
      <c r="D772" s="142"/>
      <c r="E772" s="140"/>
      <c r="F772" s="140"/>
      <c r="G772" s="140"/>
      <c r="H772" s="140"/>
      <c r="I772" s="140"/>
      <c r="J772" s="140"/>
      <c r="K772" s="140"/>
      <c r="L772" s="143"/>
      <c r="M772" s="143"/>
      <c r="N772" s="140"/>
    </row>
    <row r="773" spans="1:14" s="20" customFormat="1" ht="24.95" customHeight="1">
      <c r="A773" s="134"/>
      <c r="B773" s="140"/>
      <c r="C773" s="141"/>
      <c r="D773" s="142"/>
      <c r="E773" s="140"/>
      <c r="F773" s="140"/>
      <c r="G773" s="140"/>
      <c r="H773" s="140"/>
      <c r="I773" s="140"/>
      <c r="J773" s="140"/>
      <c r="K773" s="140"/>
      <c r="L773" s="143"/>
      <c r="M773" s="143"/>
      <c r="N773" s="140"/>
    </row>
    <row r="774" spans="1:14" s="20" customFormat="1" ht="24.95" customHeight="1">
      <c r="A774" s="134"/>
      <c r="B774" s="140"/>
      <c r="C774" s="141"/>
      <c r="D774" s="142"/>
      <c r="E774" s="140"/>
      <c r="F774" s="140"/>
      <c r="G774" s="140"/>
      <c r="H774" s="140"/>
      <c r="I774" s="140"/>
      <c r="J774" s="140"/>
      <c r="K774" s="140"/>
      <c r="L774" s="143"/>
      <c r="M774" s="143"/>
      <c r="N774" s="140"/>
    </row>
    <row r="775" spans="1:14" s="20" customFormat="1" ht="24.95" customHeight="1">
      <c r="A775" s="134"/>
      <c r="B775" s="140"/>
      <c r="C775" s="141"/>
      <c r="D775" s="142"/>
      <c r="E775" s="140"/>
      <c r="F775" s="140"/>
      <c r="G775" s="140"/>
      <c r="H775" s="140"/>
      <c r="I775" s="140"/>
      <c r="J775" s="140"/>
      <c r="K775" s="140"/>
      <c r="L775" s="143"/>
      <c r="M775" s="143"/>
      <c r="N775" s="140"/>
    </row>
    <row r="776" spans="1:14" s="20" customFormat="1" ht="24.95" customHeight="1">
      <c r="A776" s="134"/>
      <c r="B776" s="140"/>
      <c r="C776" s="141"/>
      <c r="D776" s="142"/>
      <c r="E776" s="140"/>
      <c r="F776" s="140"/>
      <c r="G776" s="140"/>
      <c r="H776" s="140"/>
      <c r="I776" s="140"/>
      <c r="J776" s="140"/>
      <c r="K776" s="140"/>
      <c r="L776" s="143"/>
      <c r="M776" s="143"/>
      <c r="N776" s="140"/>
    </row>
    <row r="777" spans="1:14" s="20" customFormat="1" ht="24.95" customHeight="1">
      <c r="A777" s="134"/>
      <c r="B777" s="140"/>
      <c r="C777" s="141"/>
      <c r="D777" s="142"/>
      <c r="E777" s="140"/>
      <c r="F777" s="140"/>
      <c r="G777" s="140"/>
      <c r="H777" s="140"/>
      <c r="I777" s="140"/>
      <c r="J777" s="140"/>
      <c r="K777" s="140"/>
      <c r="L777" s="143"/>
      <c r="M777" s="143"/>
      <c r="N777" s="140"/>
    </row>
    <row r="778" spans="1:14" s="20" customFormat="1" ht="24.95" customHeight="1">
      <c r="A778" s="134"/>
      <c r="B778" s="140"/>
      <c r="C778" s="141"/>
      <c r="D778" s="142"/>
      <c r="E778" s="140"/>
      <c r="F778" s="140"/>
      <c r="G778" s="140"/>
      <c r="H778" s="140"/>
      <c r="I778" s="140"/>
      <c r="J778" s="140"/>
      <c r="K778" s="140"/>
      <c r="L778" s="143"/>
      <c r="M778" s="143"/>
      <c r="N778" s="140"/>
    </row>
    <row r="779" spans="1:14" s="20" customFormat="1" ht="24.95" customHeight="1">
      <c r="A779" s="134"/>
      <c r="B779" s="140"/>
      <c r="C779" s="141"/>
      <c r="D779" s="142"/>
      <c r="E779" s="140"/>
      <c r="F779" s="140"/>
      <c r="G779" s="140"/>
      <c r="H779" s="140"/>
      <c r="I779" s="140"/>
      <c r="J779" s="140"/>
      <c r="K779" s="140"/>
      <c r="L779" s="143"/>
      <c r="M779" s="143"/>
      <c r="N779" s="140"/>
    </row>
    <row r="780" spans="1:14" s="20" customFormat="1" ht="24.95" customHeight="1">
      <c r="A780" s="134"/>
      <c r="B780" s="140"/>
      <c r="C780" s="141"/>
      <c r="D780" s="142"/>
      <c r="E780" s="140"/>
      <c r="F780" s="140"/>
      <c r="G780" s="140"/>
      <c r="H780" s="140"/>
      <c r="I780" s="140"/>
      <c r="J780" s="140"/>
      <c r="K780" s="140"/>
      <c r="L780" s="143"/>
      <c r="M780" s="143"/>
      <c r="N780" s="140"/>
    </row>
    <row r="781" spans="1:14" s="20" customFormat="1" ht="24.95" customHeight="1">
      <c r="A781" s="134"/>
      <c r="B781" s="140"/>
      <c r="C781" s="141"/>
      <c r="D781" s="142"/>
      <c r="E781" s="140"/>
      <c r="F781" s="140"/>
      <c r="G781" s="140"/>
      <c r="H781" s="140"/>
      <c r="I781" s="140"/>
      <c r="J781" s="140"/>
      <c r="K781" s="140"/>
      <c r="L781" s="143"/>
      <c r="M781" s="143"/>
      <c r="N781" s="140"/>
    </row>
    <row r="782" spans="1:14" s="20" customFormat="1" ht="24.95" customHeight="1">
      <c r="A782" s="134"/>
      <c r="B782" s="140"/>
      <c r="C782" s="141"/>
      <c r="D782" s="142"/>
      <c r="E782" s="140"/>
      <c r="F782" s="140"/>
      <c r="G782" s="140"/>
      <c r="H782" s="140"/>
      <c r="I782" s="140"/>
      <c r="J782" s="140"/>
      <c r="K782" s="140"/>
      <c r="L782" s="143"/>
      <c r="M782" s="143"/>
      <c r="N782" s="140"/>
    </row>
    <row r="783" spans="1:14" s="20" customFormat="1" ht="24.95" customHeight="1">
      <c r="A783" s="134"/>
      <c r="B783" s="140"/>
      <c r="C783" s="141"/>
      <c r="D783" s="142"/>
      <c r="E783" s="140"/>
      <c r="F783" s="140"/>
      <c r="G783" s="140"/>
      <c r="H783" s="140"/>
      <c r="I783" s="140"/>
      <c r="J783" s="140"/>
      <c r="K783" s="140"/>
      <c r="L783" s="143"/>
      <c r="M783" s="143"/>
      <c r="N783" s="140"/>
    </row>
    <row r="784" spans="1:14" s="20" customFormat="1" ht="24.95" customHeight="1">
      <c r="A784" s="134"/>
      <c r="B784" s="140"/>
      <c r="C784" s="141"/>
      <c r="D784" s="142"/>
      <c r="E784" s="140"/>
      <c r="F784" s="140"/>
      <c r="G784" s="140"/>
      <c r="H784" s="140"/>
      <c r="I784" s="140"/>
      <c r="J784" s="140"/>
      <c r="K784" s="140"/>
      <c r="L784" s="143"/>
      <c r="M784" s="143"/>
      <c r="N784" s="140"/>
    </row>
    <row r="785" spans="1:14" s="20" customFormat="1" ht="24.95" customHeight="1">
      <c r="A785" s="134"/>
      <c r="B785" s="140"/>
      <c r="C785" s="141"/>
      <c r="D785" s="142"/>
      <c r="E785" s="140"/>
      <c r="F785" s="140"/>
      <c r="G785" s="140"/>
      <c r="H785" s="140"/>
      <c r="I785" s="140"/>
      <c r="J785" s="140"/>
      <c r="K785" s="140"/>
      <c r="L785" s="143"/>
      <c r="M785" s="143"/>
      <c r="N785" s="140"/>
    </row>
    <row r="786" spans="1:14" s="20" customFormat="1" ht="24.95" customHeight="1">
      <c r="A786" s="134"/>
      <c r="B786" s="140"/>
      <c r="C786" s="141"/>
      <c r="D786" s="142"/>
      <c r="E786" s="140"/>
      <c r="F786" s="140"/>
      <c r="G786" s="140"/>
      <c r="H786" s="140"/>
      <c r="I786" s="140"/>
      <c r="J786" s="140"/>
      <c r="K786" s="140"/>
      <c r="L786" s="143"/>
      <c r="M786" s="143"/>
      <c r="N786" s="140"/>
    </row>
    <row r="787" spans="1:14" s="20" customFormat="1" ht="24.95" customHeight="1">
      <c r="A787" s="134"/>
      <c r="B787" s="140"/>
      <c r="C787" s="141"/>
      <c r="D787" s="142"/>
      <c r="E787" s="140"/>
      <c r="F787" s="140"/>
      <c r="G787" s="140"/>
      <c r="H787" s="140"/>
      <c r="I787" s="140"/>
      <c r="J787" s="140"/>
      <c r="K787" s="140"/>
      <c r="L787" s="143"/>
      <c r="M787" s="143"/>
      <c r="N787" s="140"/>
    </row>
    <row r="788" spans="1:14" s="20" customFormat="1" ht="24.95" customHeight="1">
      <c r="A788" s="134"/>
      <c r="B788" s="140"/>
      <c r="C788" s="141"/>
      <c r="D788" s="142"/>
      <c r="E788" s="140"/>
      <c r="F788" s="140"/>
      <c r="G788" s="140"/>
      <c r="H788" s="140"/>
      <c r="I788" s="140"/>
      <c r="J788" s="140"/>
      <c r="K788" s="140"/>
      <c r="L788" s="143"/>
      <c r="M788" s="143"/>
      <c r="N788" s="140"/>
    </row>
    <row r="789" spans="1:14" s="20" customFormat="1" ht="24.95" customHeight="1">
      <c r="A789" s="134"/>
      <c r="B789" s="140"/>
      <c r="C789" s="141"/>
      <c r="D789" s="142"/>
      <c r="E789" s="140"/>
      <c r="F789" s="140"/>
      <c r="G789" s="140"/>
      <c r="H789" s="140"/>
      <c r="I789" s="140"/>
      <c r="J789" s="140"/>
      <c r="K789" s="140"/>
      <c r="L789" s="143"/>
      <c r="M789" s="143"/>
      <c r="N789" s="140"/>
    </row>
    <row r="790" spans="1:14" s="20" customFormat="1" ht="24.95" customHeight="1">
      <c r="A790" s="134"/>
      <c r="B790" s="140"/>
      <c r="C790" s="141"/>
      <c r="D790" s="142"/>
      <c r="E790" s="140"/>
      <c r="F790" s="140"/>
      <c r="G790" s="140"/>
      <c r="H790" s="140"/>
      <c r="I790" s="140"/>
      <c r="J790" s="140"/>
      <c r="K790" s="140"/>
      <c r="L790" s="143"/>
      <c r="M790" s="143"/>
      <c r="N790" s="140"/>
    </row>
    <row r="791" spans="1:14" s="20" customFormat="1" ht="24.95" customHeight="1">
      <c r="A791" s="134"/>
      <c r="B791" s="140"/>
      <c r="C791" s="141"/>
      <c r="D791" s="142"/>
      <c r="E791" s="140"/>
      <c r="F791" s="140"/>
      <c r="G791" s="140"/>
      <c r="H791" s="140"/>
      <c r="I791" s="140"/>
      <c r="J791" s="140"/>
      <c r="K791" s="140"/>
      <c r="L791" s="143"/>
      <c r="M791" s="143"/>
      <c r="N791" s="140"/>
    </row>
    <row r="792" spans="1:14" s="20" customFormat="1" ht="24.95" customHeight="1">
      <c r="A792" s="134"/>
      <c r="B792" s="140"/>
      <c r="C792" s="141"/>
      <c r="D792" s="142"/>
      <c r="E792" s="140"/>
      <c r="F792" s="140"/>
      <c r="G792" s="140"/>
      <c r="H792" s="140"/>
      <c r="I792" s="140"/>
      <c r="J792" s="140"/>
      <c r="K792" s="140"/>
      <c r="L792" s="143"/>
      <c r="M792" s="143"/>
      <c r="N792" s="140"/>
    </row>
    <row r="793" spans="1:14" s="20" customFormat="1" ht="24.95" customHeight="1">
      <c r="A793" s="134"/>
      <c r="B793" s="140"/>
      <c r="C793" s="141"/>
      <c r="D793" s="142"/>
      <c r="E793" s="140"/>
      <c r="F793" s="140"/>
      <c r="G793" s="140"/>
      <c r="H793" s="140"/>
      <c r="I793" s="140"/>
      <c r="J793" s="140"/>
      <c r="K793" s="140"/>
      <c r="L793" s="143"/>
      <c r="M793" s="143"/>
      <c r="N793" s="140"/>
    </row>
    <row r="794" spans="1:14" s="20" customFormat="1" ht="24.95" customHeight="1">
      <c r="A794" s="134"/>
      <c r="B794" s="140"/>
      <c r="C794" s="141"/>
      <c r="D794" s="142"/>
      <c r="E794" s="140"/>
      <c r="F794" s="140"/>
      <c r="G794" s="140"/>
      <c r="H794" s="140"/>
      <c r="I794" s="140"/>
      <c r="J794" s="140"/>
      <c r="K794" s="140"/>
      <c r="L794" s="143"/>
      <c r="M794" s="143"/>
      <c r="N794" s="140"/>
    </row>
    <row r="795" spans="1:14" s="20" customFormat="1" ht="24.95" customHeight="1">
      <c r="A795" s="134"/>
      <c r="B795" s="140"/>
      <c r="C795" s="141"/>
      <c r="D795" s="142"/>
      <c r="E795" s="140"/>
      <c r="F795" s="140"/>
      <c r="G795" s="140"/>
      <c r="H795" s="140"/>
      <c r="I795" s="140"/>
      <c r="J795" s="140"/>
      <c r="K795" s="140"/>
      <c r="L795" s="143"/>
      <c r="M795" s="143"/>
      <c r="N795" s="140"/>
    </row>
    <row r="796" spans="1:14" s="20" customFormat="1" ht="24.95" customHeight="1">
      <c r="A796" s="134"/>
      <c r="B796" s="140"/>
      <c r="C796" s="141"/>
      <c r="D796" s="142"/>
      <c r="E796" s="140"/>
      <c r="F796" s="140"/>
      <c r="G796" s="140"/>
      <c r="H796" s="140"/>
      <c r="I796" s="140"/>
      <c r="J796" s="140"/>
      <c r="K796" s="140"/>
      <c r="L796" s="143"/>
      <c r="M796" s="143"/>
      <c r="N796" s="140"/>
    </row>
    <row r="797" spans="1:14" s="20" customFormat="1" ht="24.95" customHeight="1">
      <c r="A797" s="134"/>
      <c r="B797" s="140"/>
      <c r="C797" s="141"/>
      <c r="D797" s="142"/>
      <c r="E797" s="140"/>
      <c r="F797" s="140"/>
      <c r="G797" s="140"/>
      <c r="H797" s="140"/>
      <c r="I797" s="140"/>
      <c r="J797" s="140"/>
      <c r="K797" s="140"/>
      <c r="L797" s="143"/>
      <c r="M797" s="143"/>
      <c r="N797" s="140"/>
    </row>
    <row r="798" spans="1:14" s="20" customFormat="1" ht="24.95" customHeight="1">
      <c r="A798" s="134"/>
      <c r="B798" s="140"/>
      <c r="C798" s="141"/>
      <c r="D798" s="142"/>
      <c r="E798" s="140"/>
      <c r="F798" s="140"/>
      <c r="G798" s="140"/>
      <c r="H798" s="140"/>
      <c r="I798" s="140"/>
      <c r="J798" s="140"/>
      <c r="K798" s="140"/>
      <c r="L798" s="143"/>
      <c r="M798" s="143"/>
      <c r="N798" s="140"/>
    </row>
    <row r="799" spans="1:14" s="20" customFormat="1" ht="24.95" customHeight="1">
      <c r="A799" s="134"/>
      <c r="B799" s="140"/>
      <c r="C799" s="141"/>
      <c r="D799" s="142"/>
      <c r="E799" s="140"/>
      <c r="F799" s="140"/>
      <c r="G799" s="140"/>
      <c r="H799" s="140"/>
      <c r="I799" s="140"/>
      <c r="J799" s="140"/>
      <c r="K799" s="140"/>
      <c r="L799" s="143"/>
      <c r="M799" s="143"/>
      <c r="N799" s="140"/>
    </row>
    <row r="800" spans="1:14" s="20" customFormat="1" ht="24.95" customHeight="1">
      <c r="A800" s="134"/>
      <c r="B800" s="140"/>
      <c r="C800" s="141"/>
      <c r="D800" s="142"/>
      <c r="E800" s="140"/>
      <c r="F800" s="140"/>
      <c r="G800" s="140"/>
      <c r="H800" s="140"/>
      <c r="I800" s="140"/>
      <c r="J800" s="140"/>
      <c r="K800" s="140"/>
      <c r="L800" s="143"/>
      <c r="M800" s="143"/>
      <c r="N800" s="140"/>
    </row>
    <row r="801" spans="1:14" s="20" customFormat="1" ht="24.95" customHeight="1">
      <c r="A801" s="134"/>
      <c r="B801" s="140"/>
      <c r="C801" s="141"/>
      <c r="D801" s="142"/>
      <c r="E801" s="140"/>
      <c r="F801" s="140"/>
      <c r="G801" s="140"/>
      <c r="H801" s="140"/>
      <c r="I801" s="140"/>
      <c r="J801" s="140"/>
      <c r="K801" s="140"/>
      <c r="L801" s="143"/>
      <c r="M801" s="143"/>
      <c r="N801" s="140"/>
    </row>
    <row r="802" spans="1:14" s="20" customFormat="1" ht="24.95" customHeight="1">
      <c r="A802" s="134"/>
      <c r="B802" s="140"/>
      <c r="C802" s="141"/>
      <c r="D802" s="142"/>
      <c r="E802" s="140"/>
      <c r="F802" s="140"/>
      <c r="G802" s="140"/>
      <c r="H802" s="140"/>
      <c r="I802" s="140"/>
      <c r="J802" s="140"/>
      <c r="K802" s="140"/>
      <c r="L802" s="143"/>
      <c r="M802" s="143"/>
      <c r="N802" s="140"/>
    </row>
    <row r="803" spans="1:14" s="20" customFormat="1" ht="24.95" customHeight="1">
      <c r="A803" s="134"/>
      <c r="B803" s="140"/>
      <c r="C803" s="141"/>
      <c r="D803" s="142"/>
      <c r="E803" s="140"/>
      <c r="F803" s="140"/>
      <c r="G803" s="140"/>
      <c r="H803" s="140"/>
      <c r="I803" s="140"/>
      <c r="J803" s="140"/>
      <c r="K803" s="140"/>
      <c r="L803" s="143"/>
      <c r="M803" s="143"/>
      <c r="N803" s="140"/>
    </row>
    <row r="804" spans="1:14" s="20" customFormat="1" ht="24.95" customHeight="1">
      <c r="A804" s="134"/>
      <c r="B804" s="140"/>
      <c r="C804" s="141"/>
      <c r="D804" s="142"/>
      <c r="E804" s="140"/>
      <c r="F804" s="140"/>
      <c r="G804" s="140"/>
      <c r="H804" s="140"/>
      <c r="I804" s="140"/>
      <c r="J804" s="140"/>
      <c r="K804" s="140"/>
      <c r="L804" s="143"/>
      <c r="M804" s="143"/>
      <c r="N804" s="140"/>
    </row>
    <row r="805" spans="1:14" s="20" customFormat="1" ht="24.95" customHeight="1">
      <c r="A805" s="134"/>
      <c r="B805" s="140"/>
      <c r="C805" s="141"/>
      <c r="D805" s="142"/>
      <c r="E805" s="140"/>
      <c r="F805" s="140"/>
      <c r="G805" s="140"/>
      <c r="H805" s="140"/>
      <c r="I805" s="140"/>
      <c r="J805" s="140"/>
      <c r="K805" s="140"/>
      <c r="L805" s="143"/>
      <c r="M805" s="143"/>
      <c r="N805" s="140"/>
    </row>
    <row r="806" spans="1:14" s="20" customFormat="1" ht="24.95" customHeight="1">
      <c r="A806" s="134"/>
      <c r="B806" s="140"/>
      <c r="C806" s="141"/>
      <c r="D806" s="142"/>
      <c r="E806" s="140"/>
      <c r="F806" s="140"/>
      <c r="G806" s="140"/>
      <c r="H806" s="140"/>
      <c r="I806" s="140"/>
      <c r="J806" s="140"/>
      <c r="K806" s="140"/>
      <c r="L806" s="143"/>
      <c r="M806" s="143"/>
      <c r="N806" s="140"/>
    </row>
    <row r="807" spans="1:14" s="20" customFormat="1" ht="24.95" customHeight="1">
      <c r="A807" s="134"/>
      <c r="B807" s="140"/>
      <c r="C807" s="141"/>
      <c r="D807" s="142"/>
      <c r="E807" s="140"/>
      <c r="F807" s="140"/>
      <c r="G807" s="140"/>
      <c r="H807" s="140"/>
      <c r="I807" s="140"/>
      <c r="J807" s="140"/>
      <c r="K807" s="140"/>
      <c r="L807" s="143"/>
      <c r="M807" s="143"/>
      <c r="N807" s="140"/>
    </row>
    <row r="808" spans="1:14" s="20" customFormat="1" ht="24.95" customHeight="1">
      <c r="A808" s="134"/>
      <c r="B808" s="140"/>
      <c r="C808" s="141"/>
      <c r="D808" s="142"/>
      <c r="E808" s="140"/>
      <c r="F808" s="140"/>
      <c r="G808" s="140"/>
      <c r="H808" s="140"/>
      <c r="I808" s="140"/>
      <c r="J808" s="140"/>
      <c r="K808" s="140"/>
      <c r="L808" s="143"/>
      <c r="M808" s="143"/>
      <c r="N808" s="140"/>
    </row>
    <row r="809" spans="1:14" s="20" customFormat="1" ht="24.95" customHeight="1">
      <c r="A809" s="134"/>
      <c r="B809" s="140"/>
      <c r="C809" s="141"/>
      <c r="D809" s="142"/>
      <c r="E809" s="140"/>
      <c r="F809" s="140"/>
      <c r="G809" s="140"/>
      <c r="H809" s="140"/>
      <c r="I809" s="140"/>
      <c r="J809" s="140"/>
      <c r="K809" s="140"/>
      <c r="L809" s="143"/>
      <c r="M809" s="143"/>
      <c r="N809" s="140"/>
    </row>
    <row r="810" spans="1:14" s="20" customFormat="1" ht="24.95" customHeight="1">
      <c r="A810" s="134"/>
      <c r="B810" s="140"/>
      <c r="C810" s="141"/>
      <c r="D810" s="142"/>
      <c r="E810" s="140"/>
      <c r="F810" s="140"/>
      <c r="G810" s="140"/>
      <c r="H810" s="140"/>
      <c r="I810" s="140"/>
      <c r="J810" s="140"/>
      <c r="K810" s="140"/>
      <c r="L810" s="143"/>
      <c r="M810" s="143"/>
      <c r="N810" s="140"/>
    </row>
    <row r="811" spans="1:14" s="20" customFormat="1" ht="24.95" customHeight="1">
      <c r="A811" s="134"/>
      <c r="B811" s="140"/>
      <c r="C811" s="141"/>
      <c r="D811" s="142"/>
      <c r="E811" s="140"/>
      <c r="F811" s="140"/>
      <c r="G811" s="140"/>
      <c r="H811" s="140"/>
      <c r="I811" s="140"/>
      <c r="J811" s="140"/>
      <c r="K811" s="140"/>
      <c r="L811" s="143"/>
      <c r="M811" s="143"/>
      <c r="N811" s="140"/>
    </row>
    <row r="812" spans="1:14" s="20" customFormat="1" ht="24.95" customHeight="1">
      <c r="A812" s="134"/>
      <c r="B812" s="140"/>
      <c r="C812" s="141"/>
      <c r="D812" s="142"/>
      <c r="E812" s="140"/>
      <c r="F812" s="140"/>
      <c r="G812" s="140"/>
      <c r="H812" s="140"/>
      <c r="I812" s="140"/>
      <c r="J812" s="140"/>
      <c r="K812" s="140"/>
      <c r="L812" s="143"/>
      <c r="M812" s="143"/>
      <c r="N812" s="140"/>
    </row>
    <row r="813" spans="1:14" s="20" customFormat="1" ht="24.95" customHeight="1">
      <c r="A813" s="134"/>
      <c r="B813" s="140"/>
      <c r="C813" s="141"/>
      <c r="D813" s="142"/>
      <c r="E813" s="140"/>
      <c r="F813" s="140"/>
      <c r="G813" s="140"/>
      <c r="H813" s="140"/>
      <c r="I813" s="140"/>
      <c r="J813" s="140"/>
      <c r="K813" s="140"/>
      <c r="L813" s="143"/>
      <c r="M813" s="143"/>
      <c r="N813" s="140"/>
    </row>
    <row r="814" spans="1:14" s="20" customFormat="1" ht="24.95" customHeight="1">
      <c r="A814" s="134"/>
      <c r="B814" s="140"/>
      <c r="C814" s="141"/>
      <c r="D814" s="142"/>
      <c r="E814" s="140"/>
      <c r="F814" s="140"/>
      <c r="G814" s="140"/>
      <c r="H814" s="140"/>
      <c r="I814" s="140"/>
      <c r="J814" s="140"/>
      <c r="K814" s="140"/>
      <c r="L814" s="143"/>
      <c r="M814" s="143"/>
      <c r="N814" s="140"/>
    </row>
    <row r="815" spans="1:14" s="20" customFormat="1" ht="24.95" customHeight="1">
      <c r="A815" s="134"/>
      <c r="B815" s="140"/>
      <c r="C815" s="141"/>
      <c r="D815" s="142"/>
      <c r="E815" s="140"/>
      <c r="F815" s="140"/>
      <c r="G815" s="140"/>
      <c r="H815" s="140"/>
      <c r="I815" s="140"/>
      <c r="J815" s="140"/>
      <c r="K815" s="140"/>
      <c r="L815" s="143"/>
      <c r="M815" s="143"/>
      <c r="N815" s="140"/>
    </row>
    <row r="816" spans="1:14" s="20" customFormat="1" ht="24.95" customHeight="1">
      <c r="A816" s="134"/>
      <c r="B816" s="140"/>
      <c r="C816" s="141"/>
      <c r="D816" s="142"/>
      <c r="E816" s="140"/>
      <c r="F816" s="140"/>
      <c r="G816" s="140"/>
      <c r="H816" s="140"/>
      <c r="I816" s="140"/>
      <c r="J816" s="140"/>
      <c r="K816" s="140"/>
      <c r="L816" s="143"/>
      <c r="M816" s="143"/>
      <c r="N816" s="140"/>
    </row>
    <row r="817" spans="1:14" s="20" customFormat="1" ht="24.95" customHeight="1">
      <c r="A817" s="134"/>
      <c r="B817" s="140"/>
      <c r="C817" s="141"/>
      <c r="D817" s="142"/>
      <c r="E817" s="140"/>
      <c r="F817" s="140"/>
      <c r="G817" s="140"/>
      <c r="H817" s="140"/>
      <c r="I817" s="140"/>
      <c r="J817" s="140"/>
      <c r="K817" s="140"/>
      <c r="L817" s="143"/>
      <c r="M817" s="143"/>
      <c r="N817" s="140"/>
    </row>
    <row r="818" spans="1:14" s="20" customFormat="1" ht="24.95" customHeight="1">
      <c r="A818" s="134"/>
      <c r="B818" s="140"/>
      <c r="C818" s="141"/>
      <c r="D818" s="142"/>
      <c r="E818" s="140"/>
      <c r="F818" s="140"/>
      <c r="G818" s="140"/>
      <c r="H818" s="140"/>
      <c r="I818" s="140"/>
      <c r="J818" s="140"/>
      <c r="K818" s="140"/>
      <c r="L818" s="143"/>
      <c r="M818" s="143"/>
      <c r="N818" s="140"/>
    </row>
    <row r="819" spans="1:14" s="20" customFormat="1" ht="24.95" customHeight="1">
      <c r="A819" s="134"/>
      <c r="B819" s="140"/>
      <c r="C819" s="141"/>
      <c r="D819" s="142"/>
      <c r="E819" s="140"/>
      <c r="F819" s="140"/>
      <c r="G819" s="140"/>
      <c r="H819" s="140"/>
      <c r="I819" s="140"/>
      <c r="J819" s="140"/>
      <c r="K819" s="140"/>
      <c r="L819" s="143"/>
      <c r="M819" s="143"/>
      <c r="N819" s="140"/>
    </row>
    <row r="820" spans="1:14" s="20" customFormat="1" ht="24.95" customHeight="1">
      <c r="A820" s="134"/>
      <c r="B820" s="140"/>
      <c r="C820" s="141"/>
      <c r="D820" s="142"/>
      <c r="E820" s="140"/>
      <c r="F820" s="140"/>
      <c r="G820" s="140"/>
      <c r="H820" s="140"/>
      <c r="I820" s="140"/>
      <c r="J820" s="140"/>
      <c r="K820" s="140"/>
      <c r="L820" s="143"/>
      <c r="M820" s="143"/>
      <c r="N820" s="140"/>
    </row>
    <row r="821" spans="1:14" s="20" customFormat="1" ht="24.95" customHeight="1">
      <c r="A821" s="134"/>
      <c r="B821" s="140"/>
      <c r="C821" s="141"/>
      <c r="D821" s="142"/>
      <c r="E821" s="140"/>
      <c r="F821" s="140"/>
      <c r="G821" s="140"/>
      <c r="H821" s="140"/>
      <c r="I821" s="140"/>
      <c r="J821" s="140"/>
      <c r="K821" s="140"/>
      <c r="L821" s="143"/>
      <c r="M821" s="143"/>
      <c r="N821" s="140"/>
    </row>
    <row r="822" spans="1:14" s="20" customFormat="1" ht="24.95" customHeight="1">
      <c r="A822" s="134"/>
      <c r="B822" s="140"/>
      <c r="C822" s="141"/>
      <c r="D822" s="142"/>
      <c r="E822" s="140"/>
      <c r="F822" s="140"/>
      <c r="G822" s="140"/>
      <c r="H822" s="140"/>
      <c r="I822" s="140"/>
      <c r="J822" s="140"/>
      <c r="K822" s="140"/>
      <c r="L822" s="143"/>
      <c r="M822" s="143"/>
      <c r="N822" s="140"/>
    </row>
    <row r="823" spans="1:14" s="20" customFormat="1" ht="24.95" customHeight="1">
      <c r="A823" s="134"/>
      <c r="B823" s="140"/>
      <c r="C823" s="141"/>
      <c r="D823" s="142"/>
      <c r="E823" s="140"/>
      <c r="F823" s="140"/>
      <c r="G823" s="140"/>
      <c r="H823" s="140"/>
      <c r="I823" s="140"/>
      <c r="J823" s="140"/>
      <c r="K823" s="140"/>
      <c r="L823" s="143"/>
      <c r="M823" s="143"/>
      <c r="N823" s="140"/>
    </row>
    <row r="824" spans="1:14" s="20" customFormat="1" ht="24.95" customHeight="1">
      <c r="A824" s="134"/>
      <c r="B824" s="140"/>
      <c r="C824" s="141"/>
      <c r="D824" s="142"/>
      <c r="E824" s="140"/>
      <c r="F824" s="140"/>
      <c r="G824" s="140"/>
      <c r="H824" s="140"/>
      <c r="I824" s="140"/>
      <c r="J824" s="140"/>
      <c r="K824" s="140"/>
      <c r="L824" s="143"/>
      <c r="M824" s="143"/>
      <c r="N824" s="140"/>
    </row>
    <row r="825" spans="1:14" s="20" customFormat="1" ht="24.95" customHeight="1">
      <c r="A825" s="134"/>
      <c r="B825" s="140"/>
      <c r="C825" s="141"/>
      <c r="D825" s="142"/>
      <c r="E825" s="140"/>
      <c r="F825" s="140"/>
      <c r="G825" s="140"/>
      <c r="H825" s="140"/>
      <c r="I825" s="140"/>
      <c r="J825" s="140"/>
      <c r="K825" s="140"/>
      <c r="L825" s="143"/>
      <c r="M825" s="143"/>
      <c r="N825" s="140"/>
    </row>
    <row r="826" spans="1:14" s="20" customFormat="1" ht="24.95" customHeight="1">
      <c r="A826" s="134"/>
      <c r="B826" s="140"/>
      <c r="C826" s="141"/>
      <c r="D826" s="142"/>
      <c r="E826" s="140"/>
      <c r="F826" s="140"/>
      <c r="G826" s="140"/>
      <c r="H826" s="140"/>
      <c r="I826" s="140"/>
      <c r="J826" s="140"/>
      <c r="K826" s="140"/>
      <c r="L826" s="143"/>
      <c r="M826" s="143"/>
      <c r="N826" s="140"/>
    </row>
    <row r="827" spans="1:14" s="20" customFormat="1" ht="24.95" customHeight="1">
      <c r="A827" s="134"/>
      <c r="B827" s="140"/>
      <c r="C827" s="141"/>
      <c r="D827" s="142"/>
      <c r="E827" s="140"/>
      <c r="F827" s="140"/>
      <c r="G827" s="140"/>
      <c r="H827" s="140"/>
      <c r="I827" s="140"/>
      <c r="J827" s="140"/>
      <c r="K827" s="140"/>
      <c r="L827" s="143"/>
      <c r="M827" s="143"/>
      <c r="N827" s="140"/>
    </row>
    <row r="828" spans="1:14" s="20" customFormat="1" ht="24.95" customHeight="1">
      <c r="A828" s="134"/>
      <c r="B828" s="140"/>
      <c r="C828" s="141"/>
      <c r="D828" s="142"/>
      <c r="E828" s="140"/>
      <c r="F828" s="140"/>
      <c r="G828" s="140"/>
      <c r="H828" s="140"/>
      <c r="I828" s="140"/>
      <c r="J828" s="140"/>
      <c r="K828" s="140"/>
      <c r="L828" s="143"/>
      <c r="M828" s="143"/>
      <c r="N828" s="140"/>
    </row>
    <row r="829" spans="1:14" s="20" customFormat="1" ht="24.95" customHeight="1">
      <c r="A829" s="134"/>
      <c r="B829" s="140"/>
      <c r="C829" s="141"/>
      <c r="D829" s="142"/>
      <c r="E829" s="140"/>
      <c r="F829" s="140"/>
      <c r="G829" s="140"/>
      <c r="H829" s="140"/>
      <c r="I829" s="140"/>
      <c r="J829" s="140"/>
      <c r="K829" s="140"/>
      <c r="L829" s="143"/>
      <c r="M829" s="143"/>
      <c r="N829" s="140"/>
    </row>
    <row r="830" spans="1:14" s="20" customFormat="1" ht="24.95" customHeight="1">
      <c r="A830" s="134"/>
      <c r="B830" s="140"/>
      <c r="C830" s="141"/>
      <c r="D830" s="142"/>
      <c r="E830" s="140"/>
      <c r="F830" s="140"/>
      <c r="G830" s="140"/>
      <c r="H830" s="140"/>
      <c r="I830" s="140"/>
      <c r="J830" s="140"/>
      <c r="K830" s="140"/>
      <c r="L830" s="143"/>
      <c r="M830" s="143"/>
      <c r="N830" s="140"/>
    </row>
    <row r="831" spans="1:14" s="20" customFormat="1" ht="24.95" customHeight="1">
      <c r="A831" s="134"/>
      <c r="B831" s="140"/>
      <c r="C831" s="141"/>
      <c r="D831" s="142"/>
      <c r="E831" s="140"/>
      <c r="F831" s="140"/>
      <c r="G831" s="140"/>
      <c r="H831" s="140"/>
      <c r="I831" s="140"/>
      <c r="J831" s="140"/>
      <c r="K831" s="140"/>
      <c r="L831" s="143"/>
      <c r="M831" s="143"/>
      <c r="N831" s="140"/>
    </row>
    <row r="832" spans="1:14" s="20" customFormat="1" ht="24.95" customHeight="1">
      <c r="A832" s="134"/>
      <c r="B832" s="140"/>
      <c r="C832" s="141"/>
      <c r="D832" s="142"/>
      <c r="E832" s="140"/>
      <c r="F832" s="140"/>
      <c r="G832" s="140"/>
      <c r="H832" s="140"/>
      <c r="I832" s="140"/>
      <c r="J832" s="140"/>
      <c r="K832" s="140"/>
      <c r="L832" s="143"/>
      <c r="M832" s="143"/>
      <c r="N832" s="140"/>
    </row>
    <row r="833" spans="1:14" s="20" customFormat="1" ht="24.95" customHeight="1">
      <c r="A833" s="134"/>
      <c r="B833" s="140"/>
      <c r="C833" s="141"/>
      <c r="D833" s="142"/>
      <c r="E833" s="140"/>
      <c r="F833" s="140"/>
      <c r="G833" s="140"/>
      <c r="H833" s="140"/>
      <c r="I833" s="140"/>
      <c r="J833" s="140"/>
      <c r="K833" s="140"/>
      <c r="L833" s="143"/>
      <c r="M833" s="143"/>
      <c r="N833" s="140"/>
    </row>
    <row r="834" spans="1:14" s="20" customFormat="1" ht="24.95" customHeight="1">
      <c r="A834" s="134"/>
      <c r="B834" s="140"/>
      <c r="C834" s="141"/>
      <c r="D834" s="142"/>
      <c r="E834" s="140"/>
      <c r="F834" s="140"/>
      <c r="G834" s="140"/>
      <c r="H834" s="140"/>
      <c r="I834" s="140"/>
      <c r="J834" s="140"/>
      <c r="K834" s="140"/>
      <c r="L834" s="143"/>
      <c r="M834" s="143"/>
      <c r="N834" s="140"/>
    </row>
    <row r="835" spans="1:14" s="20" customFormat="1" ht="24.95" customHeight="1">
      <c r="A835" s="134"/>
      <c r="B835" s="140"/>
      <c r="C835" s="141"/>
      <c r="D835" s="142"/>
      <c r="E835" s="140"/>
      <c r="F835" s="140"/>
      <c r="G835" s="140"/>
      <c r="H835" s="140"/>
      <c r="I835" s="140"/>
      <c r="J835" s="140"/>
      <c r="K835" s="140"/>
      <c r="L835" s="143"/>
      <c r="M835" s="143"/>
      <c r="N835" s="140"/>
    </row>
    <row r="836" spans="1:14" s="20" customFormat="1" ht="24.95" customHeight="1">
      <c r="A836" s="134"/>
      <c r="B836" s="140"/>
      <c r="C836" s="141"/>
      <c r="D836" s="142"/>
      <c r="E836" s="140"/>
      <c r="F836" s="140"/>
      <c r="G836" s="140"/>
      <c r="H836" s="140"/>
      <c r="I836" s="140"/>
      <c r="J836" s="140"/>
      <c r="K836" s="140"/>
      <c r="L836" s="143"/>
      <c r="M836" s="143"/>
      <c r="N836" s="140"/>
    </row>
    <row r="837" spans="1:14" s="20" customFormat="1" ht="24.95" customHeight="1">
      <c r="A837" s="134"/>
      <c r="B837" s="140"/>
      <c r="C837" s="141"/>
      <c r="D837" s="142"/>
      <c r="E837" s="140"/>
      <c r="F837" s="140"/>
      <c r="G837" s="140"/>
      <c r="H837" s="140"/>
      <c r="I837" s="140"/>
      <c r="J837" s="140"/>
      <c r="K837" s="140"/>
      <c r="L837" s="143"/>
      <c r="M837" s="143"/>
      <c r="N837" s="140"/>
    </row>
    <row r="838" spans="1:14" s="20" customFormat="1" ht="24.95" customHeight="1">
      <c r="A838" s="134"/>
      <c r="B838" s="140"/>
      <c r="C838" s="141"/>
      <c r="D838" s="142"/>
      <c r="E838" s="140"/>
      <c r="F838" s="140"/>
      <c r="G838" s="140"/>
      <c r="H838" s="140"/>
      <c r="I838" s="140"/>
      <c r="J838" s="140"/>
      <c r="K838" s="140"/>
      <c r="L838" s="143"/>
      <c r="M838" s="143"/>
      <c r="N838" s="140"/>
    </row>
    <row r="839" spans="1:14" s="20" customFormat="1" ht="24.95" customHeight="1">
      <c r="A839" s="134"/>
      <c r="B839" s="140"/>
      <c r="C839" s="141"/>
      <c r="D839" s="142"/>
      <c r="E839" s="140"/>
      <c r="F839" s="140"/>
      <c r="G839" s="140"/>
      <c r="H839" s="140"/>
      <c r="I839" s="140"/>
      <c r="J839" s="140"/>
      <c r="K839" s="140"/>
      <c r="L839" s="143"/>
      <c r="M839" s="143"/>
      <c r="N839" s="140"/>
    </row>
    <row r="840" spans="1:14" s="20" customFormat="1" ht="24.95" customHeight="1">
      <c r="A840" s="134"/>
      <c r="B840" s="140"/>
      <c r="C840" s="141"/>
      <c r="D840" s="142"/>
      <c r="E840" s="140"/>
      <c r="F840" s="140"/>
      <c r="G840" s="140"/>
      <c r="H840" s="140"/>
      <c r="I840" s="140"/>
      <c r="J840" s="140"/>
      <c r="K840" s="140"/>
      <c r="L840" s="143"/>
      <c r="M840" s="143"/>
      <c r="N840" s="140"/>
    </row>
    <row r="841" spans="1:14" s="20" customFormat="1" ht="24.95" customHeight="1">
      <c r="A841" s="134"/>
      <c r="B841" s="140"/>
      <c r="C841" s="141"/>
      <c r="D841" s="142"/>
      <c r="E841" s="140"/>
      <c r="F841" s="140"/>
      <c r="G841" s="140"/>
      <c r="H841" s="140"/>
      <c r="I841" s="140"/>
      <c r="J841" s="140"/>
      <c r="K841" s="140"/>
      <c r="L841" s="143"/>
      <c r="M841" s="143"/>
      <c r="N841" s="140"/>
    </row>
    <row r="842" spans="1:14" s="20" customFormat="1" ht="24.95" customHeight="1">
      <c r="A842" s="134"/>
      <c r="B842" s="140"/>
      <c r="C842" s="141"/>
      <c r="D842" s="142"/>
      <c r="E842" s="140"/>
      <c r="F842" s="140"/>
      <c r="G842" s="140"/>
      <c r="H842" s="140"/>
      <c r="I842" s="140"/>
      <c r="J842" s="140"/>
      <c r="K842" s="140"/>
      <c r="L842" s="143"/>
      <c r="M842" s="143"/>
      <c r="N842" s="140"/>
    </row>
    <row r="843" spans="1:14" s="20" customFormat="1" ht="24.95" customHeight="1">
      <c r="A843" s="134"/>
      <c r="B843" s="140"/>
      <c r="C843" s="141"/>
      <c r="D843" s="142"/>
      <c r="E843" s="140"/>
      <c r="F843" s="140"/>
      <c r="G843" s="140"/>
      <c r="H843" s="140"/>
      <c r="I843" s="140"/>
      <c r="J843" s="140"/>
      <c r="K843" s="140"/>
      <c r="L843" s="143"/>
      <c r="M843" s="143"/>
      <c r="N843" s="140"/>
    </row>
    <row r="844" spans="1:14" s="20" customFormat="1" ht="24.95" customHeight="1">
      <c r="A844" s="134"/>
      <c r="B844" s="140"/>
      <c r="C844" s="141"/>
      <c r="D844" s="142"/>
      <c r="E844" s="140"/>
      <c r="F844" s="140"/>
      <c r="G844" s="140"/>
      <c r="H844" s="140"/>
      <c r="I844" s="140"/>
      <c r="J844" s="140"/>
      <c r="K844" s="140"/>
      <c r="L844" s="143"/>
      <c r="M844" s="143"/>
      <c r="N844" s="140"/>
    </row>
    <row r="845" spans="1:14" s="20" customFormat="1" ht="24.95" customHeight="1">
      <c r="A845" s="134"/>
      <c r="B845" s="140"/>
      <c r="C845" s="141"/>
      <c r="D845" s="142"/>
      <c r="E845" s="140"/>
      <c r="F845" s="140"/>
      <c r="G845" s="140"/>
      <c r="H845" s="140"/>
      <c r="I845" s="140"/>
      <c r="J845" s="140"/>
      <c r="K845" s="140"/>
      <c r="L845" s="143"/>
      <c r="M845" s="143"/>
      <c r="N845" s="140"/>
    </row>
    <row r="846" spans="1:14" s="20" customFormat="1" ht="24.95" customHeight="1">
      <c r="A846" s="134"/>
      <c r="B846" s="140"/>
      <c r="C846" s="141"/>
      <c r="D846" s="142"/>
      <c r="E846" s="140"/>
      <c r="F846" s="140"/>
      <c r="G846" s="140"/>
      <c r="H846" s="140"/>
      <c r="I846" s="140"/>
      <c r="J846" s="140"/>
      <c r="K846" s="140"/>
      <c r="L846" s="143"/>
      <c r="M846" s="143"/>
      <c r="N846" s="140"/>
    </row>
    <row r="847" spans="1:14" s="20" customFormat="1" ht="24.95" customHeight="1">
      <c r="A847" s="134"/>
      <c r="B847" s="140"/>
      <c r="C847" s="141"/>
      <c r="D847" s="142"/>
      <c r="E847" s="140"/>
      <c r="F847" s="140"/>
      <c r="G847" s="140"/>
      <c r="H847" s="140"/>
      <c r="I847" s="140"/>
      <c r="J847" s="140"/>
      <c r="K847" s="140"/>
      <c r="L847" s="143"/>
      <c r="M847" s="143"/>
      <c r="N847" s="140"/>
    </row>
    <row r="848" spans="1:14" s="20" customFormat="1" ht="24.95" customHeight="1">
      <c r="A848" s="134"/>
      <c r="B848" s="140"/>
      <c r="C848" s="141"/>
      <c r="D848" s="142"/>
      <c r="E848" s="140"/>
      <c r="F848" s="140"/>
      <c r="G848" s="140"/>
      <c r="H848" s="140"/>
      <c r="I848" s="140"/>
      <c r="J848" s="140"/>
      <c r="K848" s="140"/>
      <c r="L848" s="143"/>
      <c r="M848" s="143"/>
      <c r="N848" s="140"/>
    </row>
    <row r="849" spans="1:14" s="20" customFormat="1" ht="24.95" customHeight="1">
      <c r="A849" s="134"/>
      <c r="B849" s="140"/>
      <c r="C849" s="141"/>
      <c r="D849" s="142"/>
      <c r="E849" s="140"/>
      <c r="F849" s="140"/>
      <c r="G849" s="140"/>
      <c r="H849" s="140"/>
      <c r="I849" s="140"/>
      <c r="J849" s="140"/>
      <c r="K849" s="140"/>
      <c r="L849" s="143"/>
      <c r="M849" s="143"/>
      <c r="N849" s="140"/>
    </row>
    <row r="850" spans="1:14" s="20" customFormat="1" ht="24.95" customHeight="1">
      <c r="A850" s="134"/>
      <c r="B850" s="140"/>
      <c r="C850" s="141"/>
      <c r="D850" s="142"/>
      <c r="E850" s="140"/>
      <c r="F850" s="140"/>
      <c r="G850" s="140"/>
      <c r="H850" s="140"/>
      <c r="I850" s="140"/>
      <c r="J850" s="140"/>
      <c r="K850" s="140"/>
      <c r="L850" s="143"/>
      <c r="M850" s="143"/>
      <c r="N850" s="140"/>
    </row>
    <row r="851" spans="1:14" s="20" customFormat="1" ht="24.95" customHeight="1">
      <c r="A851" s="134"/>
      <c r="B851" s="140"/>
      <c r="C851" s="141"/>
      <c r="D851" s="142"/>
      <c r="E851" s="140"/>
      <c r="F851" s="140"/>
      <c r="G851" s="140"/>
      <c r="H851" s="140"/>
      <c r="I851" s="140"/>
      <c r="J851" s="140"/>
      <c r="K851" s="140"/>
      <c r="L851" s="143"/>
      <c r="M851" s="143"/>
      <c r="N851" s="140"/>
    </row>
    <row r="852" spans="1:14" s="20" customFormat="1" ht="24.95" customHeight="1">
      <c r="A852" s="134"/>
      <c r="B852" s="140"/>
      <c r="C852" s="141"/>
      <c r="D852" s="142"/>
      <c r="E852" s="140"/>
      <c r="F852" s="140"/>
      <c r="G852" s="140"/>
      <c r="H852" s="140"/>
      <c r="I852" s="140"/>
      <c r="J852" s="140"/>
      <c r="K852" s="140"/>
      <c r="L852" s="143"/>
      <c r="M852" s="143"/>
      <c r="N852" s="140"/>
    </row>
    <row r="853" spans="1:14" s="20" customFormat="1" ht="24.95" customHeight="1">
      <c r="A853" s="134"/>
      <c r="B853" s="140"/>
      <c r="C853" s="141"/>
      <c r="D853" s="142"/>
      <c r="E853" s="140"/>
      <c r="F853" s="140"/>
      <c r="G853" s="140"/>
      <c r="H853" s="140"/>
      <c r="I853" s="140"/>
      <c r="J853" s="140"/>
      <c r="K853" s="140"/>
      <c r="L853" s="143"/>
      <c r="M853" s="143"/>
      <c r="N853" s="140"/>
    </row>
    <row r="854" spans="1:14" s="20" customFormat="1" ht="24.95" customHeight="1">
      <c r="A854" s="134"/>
      <c r="B854" s="140"/>
      <c r="C854" s="141"/>
      <c r="D854" s="142"/>
      <c r="E854" s="140"/>
      <c r="F854" s="140"/>
      <c r="G854" s="140"/>
      <c r="H854" s="140"/>
      <c r="I854" s="140"/>
      <c r="J854" s="140"/>
      <c r="K854" s="140"/>
      <c r="L854" s="143"/>
      <c r="M854" s="143"/>
      <c r="N854" s="140"/>
    </row>
    <row r="855" spans="1:14" s="20" customFormat="1" ht="24.95" customHeight="1">
      <c r="A855" s="134"/>
      <c r="B855" s="140"/>
      <c r="C855" s="141"/>
      <c r="D855" s="142"/>
      <c r="E855" s="140"/>
      <c r="F855" s="140"/>
      <c r="G855" s="140"/>
      <c r="H855" s="140"/>
      <c r="I855" s="140"/>
      <c r="J855" s="140"/>
      <c r="K855" s="140"/>
      <c r="L855" s="143"/>
      <c r="M855" s="143"/>
      <c r="N855" s="140"/>
    </row>
    <row r="856" spans="1:14" s="20" customFormat="1" ht="24.95" customHeight="1">
      <c r="A856" s="134"/>
      <c r="B856" s="140"/>
      <c r="C856" s="141"/>
      <c r="D856" s="142"/>
      <c r="E856" s="140"/>
      <c r="F856" s="140"/>
      <c r="G856" s="140"/>
      <c r="H856" s="140"/>
      <c r="I856" s="140"/>
      <c r="J856" s="140"/>
      <c r="K856" s="140"/>
      <c r="L856" s="143"/>
      <c r="M856" s="143"/>
      <c r="N856" s="140"/>
    </row>
    <row r="857" spans="1:14" s="20" customFormat="1" ht="24.95" customHeight="1">
      <c r="A857" s="134"/>
      <c r="B857" s="140"/>
      <c r="C857" s="141"/>
      <c r="D857" s="142"/>
      <c r="E857" s="140"/>
      <c r="F857" s="140"/>
      <c r="G857" s="140"/>
      <c r="H857" s="140"/>
      <c r="I857" s="140"/>
      <c r="J857" s="140"/>
      <c r="K857" s="140"/>
      <c r="L857" s="143"/>
      <c r="M857" s="143"/>
      <c r="N857" s="140"/>
    </row>
    <row r="858" spans="1:14" s="20" customFormat="1" ht="24.95" customHeight="1">
      <c r="A858" s="134"/>
      <c r="B858" s="140"/>
      <c r="C858" s="141"/>
      <c r="D858" s="142"/>
      <c r="E858" s="140"/>
      <c r="F858" s="140"/>
      <c r="G858" s="140"/>
      <c r="H858" s="140"/>
      <c r="I858" s="140"/>
      <c r="J858" s="140"/>
      <c r="K858" s="140"/>
      <c r="L858" s="143"/>
      <c r="M858" s="143"/>
      <c r="N858" s="140"/>
    </row>
    <row r="859" spans="1:14" s="20" customFormat="1" ht="24.95" customHeight="1">
      <c r="A859" s="134"/>
      <c r="B859" s="140"/>
      <c r="C859" s="141"/>
      <c r="D859" s="142"/>
      <c r="E859" s="140"/>
      <c r="F859" s="140"/>
      <c r="G859" s="140"/>
      <c r="H859" s="140"/>
      <c r="I859" s="140"/>
      <c r="J859" s="140"/>
      <c r="K859" s="140"/>
      <c r="L859" s="143"/>
      <c r="M859" s="143"/>
      <c r="N859" s="140"/>
    </row>
    <row r="860" spans="1:14" s="20" customFormat="1" ht="24.95" customHeight="1">
      <c r="A860" s="134"/>
      <c r="B860" s="140"/>
      <c r="C860" s="141"/>
      <c r="D860" s="142"/>
      <c r="E860" s="140"/>
      <c r="F860" s="140"/>
      <c r="G860" s="140"/>
      <c r="H860" s="140"/>
      <c r="I860" s="140"/>
      <c r="J860" s="140"/>
      <c r="K860" s="140"/>
      <c r="L860" s="143"/>
      <c r="M860" s="143"/>
      <c r="N860" s="140"/>
    </row>
    <row r="861" spans="1:14" s="20" customFormat="1" ht="24.95" customHeight="1">
      <c r="A861" s="134"/>
      <c r="B861" s="140"/>
      <c r="C861" s="141"/>
      <c r="D861" s="142"/>
      <c r="E861" s="140"/>
      <c r="F861" s="140"/>
      <c r="G861" s="140"/>
      <c r="H861" s="140"/>
      <c r="I861" s="140"/>
      <c r="J861" s="140"/>
      <c r="K861" s="140"/>
      <c r="L861" s="143"/>
      <c r="M861" s="143"/>
      <c r="N861" s="140"/>
    </row>
    <row r="862" spans="1:14" s="20" customFormat="1" ht="24.95" customHeight="1">
      <c r="A862" s="134"/>
      <c r="B862" s="140"/>
      <c r="C862" s="141"/>
      <c r="D862" s="142"/>
      <c r="E862" s="140"/>
      <c r="F862" s="140"/>
      <c r="G862" s="140"/>
      <c r="H862" s="140"/>
      <c r="I862" s="140"/>
      <c r="J862" s="140"/>
      <c r="K862" s="140"/>
      <c r="L862" s="143"/>
      <c r="M862" s="143"/>
      <c r="N862" s="140"/>
    </row>
    <row r="863" spans="1:14" s="20" customFormat="1" ht="24.95" customHeight="1">
      <c r="A863" s="134"/>
      <c r="B863" s="140"/>
      <c r="C863" s="141"/>
      <c r="D863" s="142"/>
      <c r="E863" s="140"/>
      <c r="F863" s="140"/>
      <c r="G863" s="140"/>
      <c r="H863" s="140"/>
      <c r="I863" s="140"/>
      <c r="J863" s="140"/>
      <c r="K863" s="140"/>
      <c r="L863" s="143"/>
      <c r="M863" s="143"/>
      <c r="N863" s="140"/>
    </row>
    <row r="864" spans="1:14" s="20" customFormat="1" ht="24.95" customHeight="1">
      <c r="A864" s="134"/>
      <c r="B864" s="140"/>
      <c r="C864" s="141"/>
      <c r="D864" s="142"/>
      <c r="E864" s="140"/>
      <c r="F864" s="140"/>
      <c r="G864" s="140"/>
      <c r="H864" s="140"/>
      <c r="I864" s="140"/>
      <c r="J864" s="140"/>
      <c r="K864" s="140"/>
      <c r="L864" s="143"/>
      <c r="M864" s="143"/>
      <c r="N864" s="140"/>
    </row>
    <row r="865" spans="1:14" s="20" customFormat="1" ht="24.95" customHeight="1">
      <c r="A865" s="134"/>
      <c r="B865" s="140"/>
      <c r="C865" s="141"/>
      <c r="D865" s="142"/>
      <c r="E865" s="140"/>
      <c r="F865" s="140"/>
      <c r="G865" s="140"/>
      <c r="H865" s="140"/>
      <c r="I865" s="140"/>
      <c r="J865" s="140"/>
      <c r="K865" s="140"/>
      <c r="L865" s="143"/>
      <c r="M865" s="143"/>
      <c r="N865" s="140"/>
    </row>
    <row r="866" spans="1:14" s="20" customFormat="1" ht="24.95" customHeight="1">
      <c r="A866" s="134"/>
      <c r="B866" s="140"/>
      <c r="C866" s="141"/>
      <c r="D866" s="142"/>
      <c r="E866" s="140"/>
      <c r="F866" s="140"/>
      <c r="G866" s="140"/>
      <c r="H866" s="140"/>
      <c r="I866" s="140"/>
      <c r="J866" s="140"/>
      <c r="K866" s="140"/>
      <c r="L866" s="143"/>
      <c r="M866" s="143"/>
      <c r="N866" s="140"/>
    </row>
    <row r="867" spans="1:14" s="20" customFormat="1" ht="24.95" customHeight="1">
      <c r="A867" s="134"/>
      <c r="B867" s="140"/>
      <c r="C867" s="141"/>
      <c r="D867" s="142"/>
      <c r="E867" s="140"/>
      <c r="F867" s="140"/>
      <c r="G867" s="140"/>
      <c r="H867" s="140"/>
      <c r="I867" s="140"/>
      <c r="J867" s="140"/>
      <c r="K867" s="140"/>
      <c r="L867" s="143"/>
      <c r="M867" s="143"/>
      <c r="N867" s="140"/>
    </row>
    <row r="868" spans="1:14" s="20" customFormat="1" ht="24.95" customHeight="1">
      <c r="A868" s="134"/>
      <c r="B868" s="140"/>
      <c r="C868" s="141"/>
      <c r="D868" s="142"/>
      <c r="E868" s="140"/>
      <c r="F868" s="140"/>
      <c r="G868" s="140"/>
      <c r="H868" s="140"/>
      <c r="I868" s="140"/>
      <c r="J868" s="140"/>
      <c r="K868" s="140"/>
      <c r="L868" s="143"/>
      <c r="M868" s="143"/>
      <c r="N868" s="140"/>
    </row>
    <row r="869" spans="1:14" s="20" customFormat="1" ht="24.95" customHeight="1">
      <c r="A869" s="134"/>
      <c r="B869" s="140"/>
      <c r="C869" s="141"/>
      <c r="D869" s="142"/>
      <c r="E869" s="140"/>
      <c r="F869" s="140"/>
      <c r="G869" s="140"/>
      <c r="H869" s="140"/>
      <c r="I869" s="140"/>
      <c r="J869" s="140"/>
      <c r="K869" s="140"/>
      <c r="L869" s="143"/>
      <c r="M869" s="143"/>
      <c r="N869" s="140"/>
    </row>
    <row r="870" spans="1:14" s="20" customFormat="1" ht="24.95" customHeight="1">
      <c r="A870" s="134"/>
      <c r="B870" s="140"/>
      <c r="C870" s="141"/>
      <c r="D870" s="142"/>
      <c r="E870" s="140"/>
      <c r="F870" s="140"/>
      <c r="G870" s="140"/>
      <c r="H870" s="140"/>
      <c r="I870" s="140"/>
      <c r="J870" s="140"/>
      <c r="K870" s="140"/>
      <c r="L870" s="143"/>
      <c r="M870" s="143"/>
      <c r="N870" s="140"/>
    </row>
    <row r="871" spans="1:14" s="20" customFormat="1" ht="24.95" customHeight="1">
      <c r="A871" s="134"/>
      <c r="B871" s="140"/>
      <c r="C871" s="141"/>
      <c r="D871" s="142"/>
      <c r="E871" s="140"/>
      <c r="F871" s="140"/>
      <c r="G871" s="140"/>
      <c r="H871" s="140"/>
      <c r="I871" s="140"/>
      <c r="J871" s="140"/>
      <c r="K871" s="140"/>
      <c r="L871" s="143"/>
      <c r="M871" s="143"/>
      <c r="N871" s="140"/>
    </row>
    <row r="872" spans="1:14" s="20" customFormat="1" ht="24.95" customHeight="1">
      <c r="A872" s="134"/>
      <c r="B872" s="140"/>
      <c r="C872" s="141"/>
      <c r="D872" s="142"/>
      <c r="E872" s="140"/>
      <c r="F872" s="140"/>
      <c r="G872" s="140"/>
      <c r="H872" s="140"/>
      <c r="I872" s="140"/>
      <c r="J872" s="140"/>
      <c r="K872" s="140"/>
      <c r="L872" s="143"/>
      <c r="M872" s="143"/>
      <c r="N872" s="140"/>
    </row>
    <row r="873" spans="1:14" s="20" customFormat="1" ht="24.95" customHeight="1">
      <c r="A873" s="134"/>
      <c r="B873" s="140"/>
      <c r="C873" s="141"/>
      <c r="D873" s="142"/>
      <c r="E873" s="140"/>
      <c r="F873" s="140"/>
      <c r="G873" s="140"/>
      <c r="H873" s="140"/>
      <c r="I873" s="140"/>
      <c r="J873" s="140"/>
      <c r="K873" s="140"/>
      <c r="L873" s="143"/>
      <c r="M873" s="143"/>
      <c r="N873" s="140"/>
    </row>
    <row r="874" spans="1:14" s="20" customFormat="1" ht="24.95" customHeight="1">
      <c r="A874" s="134"/>
      <c r="B874" s="140"/>
      <c r="C874" s="141"/>
      <c r="D874" s="142"/>
      <c r="E874" s="140"/>
      <c r="F874" s="140"/>
      <c r="G874" s="140"/>
      <c r="H874" s="140"/>
      <c r="I874" s="140"/>
      <c r="J874" s="140"/>
      <c r="K874" s="140"/>
      <c r="L874" s="143"/>
      <c r="M874" s="143"/>
      <c r="N874" s="140"/>
    </row>
    <row r="875" spans="1:14" s="20" customFormat="1" ht="24.95" customHeight="1">
      <c r="A875" s="134"/>
      <c r="B875" s="140"/>
      <c r="C875" s="141"/>
      <c r="D875" s="142"/>
      <c r="E875" s="140"/>
      <c r="F875" s="140"/>
      <c r="G875" s="140"/>
      <c r="H875" s="140"/>
      <c r="I875" s="140"/>
      <c r="J875" s="140"/>
      <c r="K875" s="140"/>
      <c r="L875" s="143"/>
      <c r="M875" s="143"/>
      <c r="N875" s="140"/>
    </row>
    <row r="876" spans="1:14" s="20" customFormat="1" ht="24.95" customHeight="1">
      <c r="A876" s="134"/>
      <c r="B876" s="140"/>
      <c r="C876" s="141"/>
      <c r="D876" s="142"/>
      <c r="E876" s="140"/>
      <c r="F876" s="140"/>
      <c r="G876" s="140"/>
      <c r="H876" s="140"/>
      <c r="I876" s="140"/>
      <c r="J876" s="140"/>
      <c r="K876" s="140"/>
      <c r="L876" s="143"/>
      <c r="M876" s="143"/>
      <c r="N876" s="140"/>
    </row>
    <row r="877" spans="1:14" s="20" customFormat="1" ht="24.95" customHeight="1">
      <c r="A877" s="134"/>
      <c r="B877" s="140"/>
      <c r="C877" s="141"/>
      <c r="D877" s="142"/>
      <c r="E877" s="140"/>
      <c r="F877" s="140"/>
      <c r="G877" s="140"/>
      <c r="H877" s="140"/>
      <c r="I877" s="140"/>
      <c r="J877" s="140"/>
      <c r="K877" s="140"/>
      <c r="L877" s="143"/>
      <c r="M877" s="143"/>
      <c r="N877" s="140"/>
    </row>
    <row r="878" spans="1:14" s="20" customFormat="1" ht="24.95" customHeight="1">
      <c r="A878" s="134"/>
      <c r="B878" s="140"/>
      <c r="C878" s="141"/>
      <c r="D878" s="142"/>
      <c r="E878" s="140"/>
      <c r="F878" s="140"/>
      <c r="G878" s="140"/>
      <c r="H878" s="140"/>
      <c r="I878" s="140"/>
      <c r="J878" s="140"/>
      <c r="K878" s="140"/>
      <c r="L878" s="143"/>
      <c r="M878" s="143"/>
      <c r="N878" s="140"/>
    </row>
    <row r="879" spans="1:14" s="20" customFormat="1" ht="24.95" customHeight="1">
      <c r="A879" s="134"/>
      <c r="B879" s="140"/>
      <c r="C879" s="141"/>
      <c r="D879" s="142"/>
      <c r="E879" s="140"/>
      <c r="F879" s="140"/>
      <c r="G879" s="140"/>
      <c r="H879" s="140"/>
      <c r="I879" s="140"/>
      <c r="J879" s="140"/>
      <c r="K879" s="140"/>
      <c r="L879" s="143"/>
      <c r="M879" s="143"/>
      <c r="N879" s="140"/>
    </row>
    <row r="880" spans="1:14" s="20" customFormat="1" ht="24.95" customHeight="1">
      <c r="A880" s="134"/>
      <c r="B880" s="140"/>
      <c r="C880" s="141"/>
      <c r="D880" s="142"/>
      <c r="E880" s="140"/>
      <c r="F880" s="140"/>
      <c r="G880" s="140"/>
      <c r="H880" s="140"/>
      <c r="I880" s="140"/>
      <c r="J880" s="140"/>
      <c r="K880" s="140"/>
      <c r="L880" s="143"/>
      <c r="M880" s="143"/>
      <c r="N880" s="140"/>
    </row>
    <row r="881" spans="1:14" s="20" customFormat="1" ht="24.95" customHeight="1">
      <c r="A881" s="134"/>
      <c r="B881" s="140"/>
      <c r="C881" s="141"/>
      <c r="D881" s="142"/>
      <c r="E881" s="140"/>
      <c r="F881" s="140"/>
      <c r="G881" s="140"/>
      <c r="H881" s="140"/>
      <c r="I881" s="140"/>
      <c r="J881" s="140"/>
      <c r="K881" s="140"/>
      <c r="L881" s="143"/>
      <c r="M881" s="143"/>
      <c r="N881" s="140"/>
    </row>
    <row r="882" spans="1:14" s="20" customFormat="1" ht="24.95" customHeight="1">
      <c r="A882" s="134"/>
      <c r="B882" s="140"/>
      <c r="C882" s="141"/>
      <c r="D882" s="142"/>
      <c r="E882" s="140"/>
      <c r="F882" s="140"/>
      <c r="G882" s="140"/>
      <c r="H882" s="140"/>
      <c r="I882" s="140"/>
      <c r="J882" s="140"/>
      <c r="K882" s="140"/>
      <c r="L882" s="143"/>
      <c r="M882" s="143"/>
      <c r="N882" s="140"/>
    </row>
    <row r="883" spans="1:14" s="20" customFormat="1" ht="24.95" customHeight="1">
      <c r="A883" s="134"/>
      <c r="B883" s="140"/>
      <c r="C883" s="141"/>
      <c r="D883" s="142"/>
      <c r="E883" s="140"/>
      <c r="F883" s="140"/>
      <c r="G883" s="140"/>
      <c r="H883" s="140"/>
      <c r="I883" s="140"/>
      <c r="J883" s="140"/>
      <c r="K883" s="140"/>
      <c r="L883" s="143"/>
      <c r="M883" s="143"/>
      <c r="N883" s="140"/>
    </row>
    <row r="884" spans="1:14" s="20" customFormat="1" ht="24.95" customHeight="1">
      <c r="A884" s="134"/>
      <c r="B884" s="140"/>
      <c r="C884" s="141"/>
      <c r="D884" s="142"/>
      <c r="E884" s="140"/>
      <c r="F884" s="140"/>
      <c r="G884" s="140"/>
      <c r="H884" s="140"/>
      <c r="I884" s="140"/>
      <c r="J884" s="140"/>
      <c r="K884" s="140"/>
      <c r="L884" s="143"/>
      <c r="M884" s="143"/>
      <c r="N884" s="140"/>
    </row>
    <row r="885" spans="1:14" s="20" customFormat="1" ht="24.95" customHeight="1">
      <c r="A885" s="134"/>
      <c r="B885" s="140"/>
      <c r="C885" s="141"/>
      <c r="D885" s="142"/>
      <c r="E885" s="140"/>
      <c r="F885" s="140"/>
      <c r="G885" s="140"/>
      <c r="H885" s="140"/>
      <c r="I885" s="140"/>
      <c r="J885" s="140"/>
      <c r="K885" s="140"/>
      <c r="L885" s="143"/>
      <c r="M885" s="143"/>
      <c r="N885" s="140"/>
    </row>
    <row r="886" spans="1:14" s="20" customFormat="1" ht="24.95" customHeight="1">
      <c r="A886" s="134"/>
      <c r="B886" s="140"/>
      <c r="C886" s="141"/>
      <c r="D886" s="142"/>
      <c r="E886" s="140"/>
      <c r="F886" s="140"/>
      <c r="G886" s="140"/>
      <c r="H886" s="140"/>
      <c r="I886" s="140"/>
      <c r="J886" s="140"/>
      <c r="K886" s="140"/>
      <c r="L886" s="143"/>
      <c r="M886" s="143"/>
      <c r="N886" s="140"/>
    </row>
    <row r="887" spans="1:14" s="20" customFormat="1" ht="24.95" customHeight="1">
      <c r="A887" s="134"/>
      <c r="B887" s="140"/>
      <c r="C887" s="141"/>
      <c r="D887" s="142"/>
      <c r="E887" s="140"/>
      <c r="F887" s="140"/>
      <c r="G887" s="140"/>
      <c r="H887" s="140"/>
      <c r="I887" s="140"/>
      <c r="J887" s="140"/>
      <c r="K887" s="140"/>
      <c r="L887" s="143"/>
      <c r="M887" s="143"/>
      <c r="N887" s="140"/>
    </row>
    <row r="888" spans="1:14" s="20" customFormat="1" ht="24.95" customHeight="1">
      <c r="A888" s="134"/>
      <c r="B888" s="140"/>
      <c r="C888" s="141"/>
      <c r="D888" s="142"/>
      <c r="E888" s="140"/>
      <c r="F888" s="140"/>
      <c r="G888" s="140"/>
      <c r="H888" s="140"/>
      <c r="I888" s="140"/>
      <c r="J888" s="140"/>
      <c r="K888" s="140"/>
      <c r="L888" s="143"/>
      <c r="M888" s="143"/>
      <c r="N888" s="140"/>
    </row>
    <row r="889" spans="1:14" s="20" customFormat="1" ht="24.95" customHeight="1">
      <c r="A889" s="134"/>
      <c r="B889" s="140"/>
      <c r="C889" s="141"/>
      <c r="D889" s="142"/>
      <c r="E889" s="140"/>
      <c r="F889" s="140"/>
      <c r="G889" s="140"/>
      <c r="H889" s="140"/>
      <c r="I889" s="140"/>
      <c r="J889" s="140"/>
      <c r="K889" s="140"/>
      <c r="L889" s="143"/>
      <c r="M889" s="143"/>
      <c r="N889" s="140"/>
    </row>
    <row r="890" spans="1:14" s="20" customFormat="1" ht="24.95" customHeight="1">
      <c r="A890" s="134"/>
      <c r="B890" s="140"/>
      <c r="C890" s="141"/>
      <c r="D890" s="142"/>
      <c r="E890" s="140"/>
      <c r="F890" s="140"/>
      <c r="G890" s="140"/>
      <c r="H890" s="140"/>
      <c r="I890" s="140"/>
      <c r="J890" s="140"/>
      <c r="K890" s="140"/>
      <c r="L890" s="143"/>
      <c r="M890" s="143"/>
      <c r="N890" s="140"/>
    </row>
    <row r="891" spans="1:14" s="20" customFormat="1" ht="24.95" customHeight="1">
      <c r="A891" s="134"/>
      <c r="B891" s="140"/>
      <c r="C891" s="141"/>
      <c r="D891" s="142"/>
      <c r="E891" s="140"/>
      <c r="F891" s="140"/>
      <c r="G891" s="140"/>
      <c r="H891" s="140"/>
      <c r="I891" s="140"/>
      <c r="J891" s="140"/>
      <c r="K891" s="140"/>
      <c r="L891" s="143"/>
      <c r="M891" s="143"/>
      <c r="N891" s="140"/>
    </row>
    <row r="892" spans="1:14" s="20" customFormat="1" ht="24.95" customHeight="1">
      <c r="A892" s="134"/>
      <c r="B892" s="140"/>
      <c r="C892" s="141"/>
      <c r="D892" s="142"/>
      <c r="E892" s="140"/>
      <c r="F892" s="140"/>
      <c r="G892" s="140"/>
      <c r="H892" s="140"/>
      <c r="I892" s="140"/>
      <c r="J892" s="140"/>
      <c r="K892" s="140"/>
      <c r="L892" s="143"/>
      <c r="M892" s="143"/>
      <c r="N892" s="140"/>
    </row>
    <row r="893" spans="1:14" s="20" customFormat="1" ht="24.95" customHeight="1">
      <c r="A893" s="134"/>
      <c r="B893" s="140"/>
      <c r="C893" s="141"/>
      <c r="D893" s="142"/>
      <c r="E893" s="140"/>
      <c r="F893" s="140"/>
      <c r="G893" s="140"/>
      <c r="H893" s="140"/>
      <c r="I893" s="140"/>
      <c r="J893" s="140"/>
      <c r="K893" s="140"/>
      <c r="L893" s="143"/>
      <c r="M893" s="143"/>
      <c r="N893" s="140"/>
    </row>
    <row r="894" spans="1:14" s="20" customFormat="1" ht="24.95" customHeight="1">
      <c r="A894" s="134"/>
      <c r="B894" s="140"/>
      <c r="C894" s="141"/>
      <c r="D894" s="142"/>
      <c r="E894" s="140"/>
      <c r="F894" s="140"/>
      <c r="G894" s="140"/>
      <c r="H894" s="140"/>
      <c r="I894" s="140"/>
      <c r="J894" s="140"/>
      <c r="K894" s="140"/>
      <c r="L894" s="143"/>
      <c r="M894" s="143"/>
      <c r="N894" s="140"/>
    </row>
    <row r="895" spans="1:14" s="20" customFormat="1" ht="24.95" customHeight="1">
      <c r="A895" s="134"/>
      <c r="B895" s="140"/>
      <c r="C895" s="141"/>
      <c r="D895" s="142"/>
      <c r="E895" s="140"/>
      <c r="F895" s="140"/>
      <c r="G895" s="140"/>
      <c r="H895" s="140"/>
      <c r="I895" s="140"/>
      <c r="J895" s="140"/>
      <c r="K895" s="140"/>
      <c r="L895" s="143"/>
      <c r="M895" s="143"/>
      <c r="N895" s="140"/>
    </row>
    <row r="896" spans="1:14" s="20" customFormat="1" ht="24.95" customHeight="1">
      <c r="A896" s="134"/>
      <c r="B896" s="140"/>
      <c r="C896" s="141"/>
      <c r="D896" s="142"/>
      <c r="E896" s="140"/>
      <c r="F896" s="140"/>
      <c r="G896" s="140"/>
      <c r="H896" s="140"/>
      <c r="I896" s="140"/>
      <c r="J896" s="140"/>
      <c r="K896" s="140"/>
      <c r="L896" s="143"/>
      <c r="M896" s="143"/>
      <c r="N896" s="140"/>
    </row>
    <row r="897" spans="1:14" s="20" customFormat="1" ht="24.95" customHeight="1">
      <c r="A897" s="134"/>
      <c r="B897" s="140"/>
      <c r="C897" s="141"/>
      <c r="D897" s="142"/>
      <c r="E897" s="140"/>
      <c r="F897" s="140"/>
      <c r="G897" s="140"/>
      <c r="H897" s="140"/>
      <c r="I897" s="140"/>
      <c r="J897" s="140"/>
      <c r="K897" s="140"/>
      <c r="L897" s="143"/>
      <c r="M897" s="143"/>
      <c r="N897" s="140"/>
    </row>
    <row r="898" spans="1:14" s="20" customFormat="1" ht="24.95" customHeight="1">
      <c r="A898" s="134"/>
      <c r="B898" s="140"/>
      <c r="C898" s="141"/>
      <c r="D898" s="142"/>
      <c r="E898" s="140"/>
      <c r="F898" s="140"/>
      <c r="G898" s="140"/>
      <c r="H898" s="140"/>
      <c r="I898" s="140"/>
      <c r="J898" s="140"/>
      <c r="K898" s="140"/>
      <c r="L898" s="143"/>
      <c r="M898" s="143"/>
      <c r="N898" s="140"/>
    </row>
    <row r="899" spans="1:14" s="20" customFormat="1" ht="24.95" customHeight="1">
      <c r="A899" s="134"/>
      <c r="B899" s="140"/>
      <c r="C899" s="141"/>
      <c r="D899" s="142"/>
      <c r="E899" s="140"/>
      <c r="F899" s="140"/>
      <c r="G899" s="140"/>
      <c r="H899" s="140"/>
      <c r="I899" s="140"/>
      <c r="J899" s="140"/>
      <c r="K899" s="140"/>
      <c r="L899" s="143"/>
      <c r="M899" s="143"/>
      <c r="N899" s="140"/>
    </row>
    <row r="900" spans="1:14" s="20" customFormat="1" ht="24.95" customHeight="1">
      <c r="A900" s="134"/>
      <c r="B900" s="140"/>
      <c r="C900" s="141"/>
      <c r="D900" s="142"/>
      <c r="E900" s="140"/>
      <c r="F900" s="140"/>
      <c r="G900" s="140"/>
      <c r="H900" s="140"/>
      <c r="I900" s="140"/>
      <c r="J900" s="140"/>
      <c r="K900" s="140"/>
      <c r="L900" s="143"/>
      <c r="M900" s="143"/>
      <c r="N900" s="140"/>
    </row>
    <row r="901" spans="1:14" s="20" customFormat="1" ht="24.95" customHeight="1">
      <c r="A901" s="134"/>
      <c r="B901" s="140"/>
      <c r="C901" s="141"/>
      <c r="D901" s="142"/>
      <c r="E901" s="140"/>
      <c r="F901" s="140"/>
      <c r="G901" s="140"/>
      <c r="H901" s="140"/>
      <c r="I901" s="140"/>
      <c r="J901" s="140"/>
      <c r="K901" s="140"/>
      <c r="L901" s="143"/>
      <c r="M901" s="143"/>
      <c r="N901" s="140"/>
    </row>
    <row r="902" spans="1:14" s="20" customFormat="1" ht="24.95" customHeight="1">
      <c r="A902" s="134"/>
      <c r="B902" s="140"/>
      <c r="C902" s="141"/>
      <c r="D902" s="142"/>
      <c r="E902" s="140"/>
      <c r="F902" s="140"/>
      <c r="G902" s="140"/>
      <c r="H902" s="140"/>
      <c r="I902" s="140"/>
      <c r="J902" s="140"/>
      <c r="K902" s="140"/>
      <c r="L902" s="143"/>
      <c r="M902" s="143"/>
      <c r="N902" s="140"/>
    </row>
    <row r="903" spans="1:14" s="20" customFormat="1" ht="24.95" customHeight="1">
      <c r="A903" s="134"/>
      <c r="B903" s="140"/>
      <c r="C903" s="141"/>
      <c r="D903" s="142"/>
      <c r="E903" s="140"/>
      <c r="F903" s="140"/>
      <c r="G903" s="140"/>
      <c r="H903" s="140"/>
      <c r="I903" s="140"/>
      <c r="J903" s="140"/>
      <c r="K903" s="140"/>
      <c r="L903" s="143"/>
      <c r="M903" s="143"/>
      <c r="N903" s="140"/>
    </row>
    <row r="904" spans="1:14" s="20" customFormat="1" ht="24.95" customHeight="1">
      <c r="A904" s="134"/>
      <c r="B904" s="140"/>
      <c r="C904" s="141"/>
      <c r="D904" s="142"/>
      <c r="E904" s="140"/>
      <c r="F904" s="140"/>
      <c r="G904" s="140"/>
      <c r="H904" s="140"/>
      <c r="I904" s="140"/>
      <c r="J904" s="140"/>
      <c r="K904" s="140"/>
      <c r="L904" s="143"/>
      <c r="M904" s="143"/>
      <c r="N904" s="140"/>
    </row>
    <row r="905" spans="1:14" s="20" customFormat="1" ht="24.95" customHeight="1">
      <c r="A905" s="134"/>
      <c r="B905" s="140"/>
      <c r="C905" s="141"/>
      <c r="D905" s="142"/>
      <c r="E905" s="140"/>
      <c r="F905" s="140"/>
      <c r="G905" s="140"/>
      <c r="H905" s="140"/>
      <c r="I905" s="140"/>
      <c r="J905" s="140"/>
      <c r="K905" s="140"/>
      <c r="L905" s="143"/>
      <c r="M905" s="143"/>
      <c r="N905" s="140"/>
    </row>
    <row r="906" spans="1:14" s="20" customFormat="1" ht="24.95" customHeight="1">
      <c r="A906" s="134"/>
      <c r="B906" s="140"/>
      <c r="C906" s="141"/>
      <c r="D906" s="142"/>
      <c r="E906" s="140"/>
      <c r="F906" s="140"/>
      <c r="G906" s="140"/>
      <c r="H906" s="140"/>
      <c r="I906" s="140"/>
      <c r="J906" s="140"/>
      <c r="K906" s="140"/>
      <c r="L906" s="143"/>
      <c r="M906" s="143"/>
      <c r="N906" s="140"/>
    </row>
    <row r="907" spans="1:14" s="20" customFormat="1" ht="24.95" customHeight="1">
      <c r="A907" s="134"/>
      <c r="B907" s="140"/>
      <c r="C907" s="141"/>
      <c r="D907" s="142"/>
      <c r="E907" s="140"/>
      <c r="F907" s="140"/>
      <c r="G907" s="140"/>
      <c r="H907" s="140"/>
      <c r="I907" s="140"/>
      <c r="J907" s="140"/>
      <c r="K907" s="140"/>
      <c r="L907" s="143"/>
      <c r="M907" s="143"/>
      <c r="N907" s="140"/>
    </row>
    <row r="908" spans="1:14" s="20" customFormat="1" ht="24.95" customHeight="1">
      <c r="A908" s="134"/>
      <c r="B908" s="140"/>
      <c r="C908" s="141"/>
      <c r="D908" s="142"/>
      <c r="E908" s="140"/>
      <c r="F908" s="140"/>
      <c r="G908" s="140"/>
      <c r="H908" s="140"/>
      <c r="I908" s="140"/>
      <c r="J908" s="140"/>
      <c r="K908" s="140"/>
      <c r="L908" s="143"/>
      <c r="M908" s="143"/>
      <c r="N908" s="140"/>
    </row>
    <row r="909" spans="1:14" s="20" customFormat="1" ht="24.95" customHeight="1">
      <c r="A909" s="134"/>
      <c r="B909" s="140"/>
      <c r="C909" s="141"/>
      <c r="D909" s="142"/>
      <c r="E909" s="140"/>
      <c r="F909" s="140"/>
      <c r="G909" s="140"/>
      <c r="H909" s="140"/>
      <c r="I909" s="140"/>
      <c r="J909" s="140"/>
      <c r="K909" s="140"/>
      <c r="L909" s="143"/>
      <c r="M909" s="143"/>
      <c r="N909" s="140"/>
    </row>
    <row r="910" spans="1:14" s="20" customFormat="1" ht="24.95" customHeight="1">
      <c r="A910" s="134"/>
      <c r="B910" s="140"/>
      <c r="C910" s="141"/>
      <c r="D910" s="142"/>
      <c r="E910" s="140"/>
      <c r="F910" s="140"/>
      <c r="G910" s="140"/>
      <c r="H910" s="140"/>
      <c r="I910" s="140"/>
      <c r="J910" s="140"/>
      <c r="K910" s="140"/>
      <c r="L910" s="143"/>
      <c r="M910" s="143"/>
      <c r="N910" s="140"/>
    </row>
    <row r="911" spans="1:14" s="20" customFormat="1" ht="24.95" customHeight="1">
      <c r="A911" s="134"/>
      <c r="B911" s="140"/>
      <c r="C911" s="141"/>
      <c r="D911" s="142"/>
      <c r="E911" s="140"/>
      <c r="F911" s="140"/>
      <c r="G911" s="140"/>
      <c r="H911" s="140"/>
      <c r="I911" s="140"/>
      <c r="J911" s="140"/>
      <c r="K911" s="140"/>
      <c r="L911" s="143"/>
      <c r="M911" s="143"/>
      <c r="N911" s="140"/>
    </row>
    <row r="912" spans="1:14" s="20" customFormat="1" ht="24.95" customHeight="1">
      <c r="A912" s="134"/>
      <c r="B912" s="140"/>
      <c r="C912" s="141"/>
      <c r="D912" s="142"/>
      <c r="E912" s="140"/>
      <c r="F912" s="140"/>
      <c r="G912" s="140"/>
      <c r="H912" s="140"/>
      <c r="I912" s="140"/>
      <c r="J912" s="140"/>
      <c r="K912" s="140"/>
      <c r="L912" s="143"/>
      <c r="M912" s="143"/>
      <c r="N912" s="140"/>
    </row>
    <row r="913" spans="1:14" s="20" customFormat="1" ht="24.95" customHeight="1">
      <c r="A913" s="134"/>
      <c r="B913" s="140"/>
      <c r="C913" s="141"/>
      <c r="D913" s="142"/>
      <c r="E913" s="140"/>
      <c r="F913" s="140"/>
      <c r="G913" s="140"/>
      <c r="H913" s="140"/>
      <c r="I913" s="140"/>
      <c r="J913" s="140"/>
      <c r="K913" s="140"/>
      <c r="L913" s="143"/>
      <c r="M913" s="143"/>
      <c r="N913" s="140"/>
    </row>
    <row r="914" spans="1:14" s="20" customFormat="1" ht="24.95" customHeight="1">
      <c r="A914" s="134"/>
      <c r="B914" s="140"/>
      <c r="C914" s="141"/>
      <c r="D914" s="142"/>
      <c r="E914" s="140"/>
      <c r="F914" s="140"/>
      <c r="G914" s="140"/>
      <c r="H914" s="140"/>
      <c r="I914" s="140"/>
      <c r="J914" s="140"/>
      <c r="K914" s="140"/>
      <c r="L914" s="143"/>
      <c r="M914" s="143"/>
      <c r="N914" s="140"/>
    </row>
    <row r="915" spans="1:14" s="20" customFormat="1" ht="24.95" customHeight="1">
      <c r="A915" s="134"/>
      <c r="B915" s="140"/>
      <c r="C915" s="141"/>
      <c r="D915" s="142"/>
      <c r="E915" s="140"/>
      <c r="F915" s="140"/>
      <c r="G915" s="140"/>
      <c r="H915" s="140"/>
      <c r="I915" s="140"/>
      <c r="J915" s="140"/>
      <c r="K915" s="140"/>
      <c r="L915" s="143"/>
      <c r="M915" s="143"/>
      <c r="N915" s="140"/>
    </row>
    <row r="916" spans="1:14" s="20" customFormat="1" ht="24.95" customHeight="1">
      <c r="A916" s="134"/>
      <c r="B916" s="140"/>
      <c r="C916" s="141"/>
      <c r="D916" s="142"/>
      <c r="E916" s="140"/>
      <c r="F916" s="140"/>
      <c r="G916" s="140"/>
      <c r="H916" s="140"/>
      <c r="I916" s="140"/>
      <c r="J916" s="140"/>
      <c r="K916" s="140"/>
      <c r="L916" s="143"/>
      <c r="M916" s="143"/>
      <c r="N916" s="140"/>
    </row>
    <row r="917" spans="1:14" s="20" customFormat="1" ht="24.95" customHeight="1">
      <c r="A917" s="134"/>
      <c r="B917" s="140"/>
      <c r="C917" s="141"/>
      <c r="D917" s="142"/>
      <c r="E917" s="140"/>
      <c r="F917" s="140"/>
      <c r="G917" s="140"/>
      <c r="H917" s="140"/>
      <c r="I917" s="140"/>
      <c r="J917" s="140"/>
      <c r="K917" s="140"/>
      <c r="L917" s="143"/>
      <c r="M917" s="143"/>
      <c r="N917" s="140"/>
    </row>
    <row r="918" spans="1:14" s="20" customFormat="1" ht="24.95" customHeight="1">
      <c r="A918" s="134"/>
      <c r="B918" s="140"/>
      <c r="C918" s="141"/>
      <c r="D918" s="142"/>
      <c r="E918" s="140"/>
      <c r="F918" s="140"/>
      <c r="G918" s="140"/>
      <c r="H918" s="140"/>
      <c r="I918" s="140"/>
      <c r="J918" s="140"/>
      <c r="K918" s="140"/>
      <c r="L918" s="143"/>
      <c r="M918" s="143"/>
      <c r="N918" s="140"/>
    </row>
    <row r="919" spans="1:14" s="20" customFormat="1" ht="24.95" customHeight="1">
      <c r="A919" s="134"/>
      <c r="B919" s="140"/>
      <c r="C919" s="141"/>
      <c r="D919" s="142"/>
      <c r="E919" s="140"/>
      <c r="F919" s="140"/>
      <c r="G919" s="140"/>
      <c r="H919" s="140"/>
      <c r="I919" s="140"/>
      <c r="J919" s="140"/>
      <c r="K919" s="140"/>
      <c r="L919" s="143"/>
      <c r="M919" s="143"/>
      <c r="N919" s="140"/>
    </row>
    <row r="920" spans="1:14" s="20" customFormat="1" ht="24.95" customHeight="1">
      <c r="A920" s="134"/>
      <c r="B920" s="140"/>
      <c r="C920" s="141"/>
      <c r="D920" s="142"/>
      <c r="E920" s="140"/>
      <c r="F920" s="140"/>
      <c r="G920" s="140"/>
      <c r="H920" s="140"/>
      <c r="I920" s="140"/>
      <c r="J920" s="140"/>
      <c r="K920" s="140"/>
      <c r="L920" s="143"/>
      <c r="M920" s="143"/>
      <c r="N920" s="140"/>
    </row>
    <row r="921" spans="1:14" s="20" customFormat="1" ht="24.95" customHeight="1">
      <c r="A921" s="134"/>
      <c r="B921" s="140"/>
      <c r="C921" s="141"/>
      <c r="D921" s="142"/>
      <c r="E921" s="140"/>
      <c r="F921" s="140"/>
      <c r="G921" s="140"/>
      <c r="H921" s="140"/>
      <c r="I921" s="140"/>
      <c r="J921" s="140"/>
      <c r="K921" s="140"/>
      <c r="L921" s="143"/>
      <c r="M921" s="143"/>
      <c r="N921" s="140"/>
    </row>
    <row r="922" spans="1:14" s="20" customFormat="1" ht="24.95" customHeight="1">
      <c r="A922" s="134"/>
      <c r="B922" s="140"/>
      <c r="C922" s="141"/>
      <c r="D922" s="142"/>
      <c r="E922" s="140"/>
      <c r="F922" s="140"/>
      <c r="G922" s="140"/>
      <c r="H922" s="140"/>
      <c r="I922" s="140"/>
      <c r="J922" s="140"/>
      <c r="K922" s="140"/>
      <c r="L922" s="143"/>
      <c r="M922" s="143"/>
      <c r="N922" s="140"/>
    </row>
    <row r="923" spans="1:14" s="20" customFormat="1" ht="24.95" customHeight="1">
      <c r="A923" s="134"/>
      <c r="B923" s="140"/>
      <c r="C923" s="141"/>
      <c r="D923" s="142"/>
      <c r="E923" s="140"/>
      <c r="F923" s="140"/>
      <c r="G923" s="140"/>
      <c r="H923" s="140"/>
      <c r="I923" s="140"/>
      <c r="J923" s="140"/>
      <c r="K923" s="140"/>
      <c r="L923" s="143"/>
      <c r="M923" s="143"/>
      <c r="N923" s="140"/>
    </row>
    <row r="924" spans="1:14" s="20" customFormat="1" ht="24.95" customHeight="1">
      <c r="A924" s="134"/>
      <c r="B924" s="140"/>
      <c r="C924" s="141"/>
      <c r="D924" s="142"/>
      <c r="E924" s="140"/>
      <c r="F924" s="140"/>
      <c r="G924" s="140"/>
      <c r="H924" s="140"/>
      <c r="I924" s="140"/>
      <c r="J924" s="140"/>
      <c r="K924" s="140"/>
      <c r="L924" s="143"/>
      <c r="M924" s="143"/>
      <c r="N924" s="140"/>
    </row>
    <row r="925" spans="1:14" s="20" customFormat="1" ht="24.95" customHeight="1">
      <c r="A925" s="134"/>
      <c r="B925" s="140"/>
      <c r="C925" s="141"/>
      <c r="D925" s="142"/>
      <c r="E925" s="140"/>
      <c r="F925" s="140"/>
      <c r="G925" s="140"/>
      <c r="H925" s="140"/>
      <c r="I925" s="140"/>
      <c r="J925" s="140"/>
      <c r="K925" s="140"/>
      <c r="L925" s="143"/>
      <c r="M925" s="143"/>
      <c r="N925" s="140"/>
    </row>
    <row r="926" spans="1:14" s="20" customFormat="1" ht="24.95" customHeight="1">
      <c r="A926" s="134"/>
      <c r="B926" s="140"/>
      <c r="C926" s="141"/>
      <c r="D926" s="142"/>
      <c r="E926" s="140"/>
      <c r="F926" s="140"/>
      <c r="G926" s="140"/>
      <c r="H926" s="140"/>
      <c r="I926" s="140"/>
      <c r="J926" s="140"/>
      <c r="K926" s="140"/>
      <c r="L926" s="143"/>
      <c r="M926" s="143"/>
      <c r="N926" s="140"/>
    </row>
    <row r="927" spans="1:14" s="20" customFormat="1" ht="24.95" customHeight="1">
      <c r="A927" s="134"/>
      <c r="B927" s="140"/>
      <c r="C927" s="141"/>
      <c r="D927" s="142"/>
      <c r="E927" s="140"/>
      <c r="F927" s="140"/>
      <c r="G927" s="140"/>
      <c r="H927" s="140"/>
      <c r="I927" s="140"/>
      <c r="J927" s="140"/>
      <c r="K927" s="140"/>
      <c r="L927" s="143"/>
      <c r="M927" s="143"/>
      <c r="N927" s="140"/>
    </row>
    <row r="928" spans="1:14" s="20" customFormat="1" ht="24.95" customHeight="1">
      <c r="A928" s="134"/>
      <c r="B928" s="140"/>
      <c r="C928" s="141"/>
      <c r="D928" s="142"/>
      <c r="E928" s="140"/>
      <c r="F928" s="140"/>
      <c r="G928" s="140"/>
      <c r="H928" s="140"/>
      <c r="I928" s="140"/>
      <c r="J928" s="140"/>
      <c r="K928" s="140"/>
      <c r="L928" s="143"/>
      <c r="M928" s="143"/>
      <c r="N928" s="140"/>
    </row>
    <row r="929" spans="1:14" s="20" customFormat="1" ht="24.95" customHeight="1">
      <c r="A929" s="134"/>
      <c r="B929" s="140"/>
      <c r="C929" s="141"/>
      <c r="D929" s="142"/>
      <c r="E929" s="140"/>
      <c r="F929" s="140"/>
      <c r="G929" s="140"/>
      <c r="H929" s="140"/>
      <c r="I929" s="140"/>
      <c r="J929" s="140"/>
      <c r="K929" s="140"/>
      <c r="L929" s="143"/>
      <c r="M929" s="143"/>
      <c r="N929" s="140"/>
    </row>
    <row r="930" spans="1:14" s="20" customFormat="1" ht="24.95" customHeight="1">
      <c r="A930" s="134"/>
      <c r="B930" s="140"/>
      <c r="C930" s="141"/>
      <c r="D930" s="142"/>
      <c r="E930" s="140"/>
      <c r="F930" s="140"/>
      <c r="G930" s="140"/>
      <c r="H930" s="140"/>
      <c r="I930" s="140"/>
      <c r="J930" s="140"/>
      <c r="K930" s="140"/>
      <c r="L930" s="143"/>
      <c r="M930" s="143"/>
      <c r="N930" s="140"/>
    </row>
    <row r="931" spans="1:14" s="20" customFormat="1" ht="24.95" customHeight="1">
      <c r="A931" s="134"/>
      <c r="B931" s="140"/>
      <c r="C931" s="141"/>
      <c r="D931" s="142"/>
      <c r="E931" s="140"/>
      <c r="F931" s="140"/>
      <c r="G931" s="140"/>
      <c r="H931" s="140"/>
      <c r="I931" s="140"/>
      <c r="J931" s="140"/>
      <c r="K931" s="140"/>
      <c r="L931" s="143"/>
      <c r="M931" s="143"/>
      <c r="N931" s="140"/>
    </row>
    <row r="932" spans="1:14" s="20" customFormat="1" ht="24.95" customHeight="1">
      <c r="A932" s="134"/>
      <c r="B932" s="140"/>
      <c r="C932" s="141"/>
      <c r="D932" s="142"/>
      <c r="E932" s="140"/>
      <c r="F932" s="140"/>
      <c r="G932" s="140"/>
      <c r="H932" s="140"/>
      <c r="I932" s="140"/>
      <c r="J932" s="140"/>
      <c r="K932" s="140"/>
      <c r="L932" s="143"/>
      <c r="M932" s="143"/>
      <c r="N932" s="140"/>
    </row>
    <row r="933" spans="1:14" s="20" customFormat="1" ht="24.95" customHeight="1">
      <c r="A933" s="134"/>
      <c r="B933" s="140"/>
      <c r="C933" s="141"/>
      <c r="D933" s="142"/>
      <c r="E933" s="140"/>
      <c r="F933" s="140"/>
      <c r="G933" s="140"/>
      <c r="H933" s="140"/>
      <c r="I933" s="140"/>
      <c r="J933" s="140"/>
      <c r="K933" s="140"/>
      <c r="L933" s="143"/>
      <c r="M933" s="143"/>
      <c r="N933" s="140"/>
    </row>
    <row r="934" spans="1:14" s="20" customFormat="1" ht="24.95" customHeight="1">
      <c r="A934" s="134"/>
      <c r="B934" s="140"/>
      <c r="C934" s="141"/>
      <c r="D934" s="142"/>
      <c r="E934" s="140"/>
      <c r="F934" s="140"/>
      <c r="G934" s="140"/>
      <c r="H934" s="140"/>
      <c r="I934" s="140"/>
      <c r="J934" s="140"/>
      <c r="K934" s="140"/>
      <c r="L934" s="143"/>
      <c r="M934" s="143"/>
      <c r="N934" s="140"/>
    </row>
    <row r="935" spans="1:14" s="20" customFormat="1" ht="24.95" customHeight="1">
      <c r="A935" s="134"/>
      <c r="B935" s="140"/>
      <c r="C935" s="141"/>
      <c r="D935" s="142"/>
      <c r="E935" s="140"/>
      <c r="F935" s="140"/>
      <c r="G935" s="140"/>
      <c r="H935" s="140"/>
      <c r="I935" s="140"/>
      <c r="J935" s="140"/>
      <c r="K935" s="140"/>
      <c r="L935" s="143"/>
      <c r="M935" s="143"/>
      <c r="N935" s="140"/>
    </row>
    <row r="936" spans="1:14" s="20" customFormat="1" ht="24.95" customHeight="1">
      <c r="A936" s="134"/>
      <c r="B936" s="140"/>
      <c r="C936" s="141"/>
      <c r="D936" s="142"/>
      <c r="E936" s="140"/>
      <c r="F936" s="140"/>
      <c r="G936" s="140"/>
      <c r="H936" s="140"/>
      <c r="I936" s="140"/>
      <c r="J936" s="140"/>
      <c r="K936" s="140"/>
      <c r="L936" s="143"/>
      <c r="M936" s="143"/>
      <c r="N936" s="140"/>
    </row>
    <row r="937" spans="1:14" s="20" customFormat="1" ht="24.95" customHeight="1">
      <c r="A937" s="134"/>
      <c r="B937" s="140"/>
      <c r="C937" s="141"/>
      <c r="D937" s="142"/>
      <c r="E937" s="140"/>
      <c r="F937" s="140"/>
      <c r="G937" s="140"/>
      <c r="H937" s="140"/>
      <c r="I937" s="140"/>
      <c r="J937" s="140"/>
      <c r="K937" s="140"/>
      <c r="L937" s="143"/>
      <c r="M937" s="143"/>
      <c r="N937" s="140"/>
    </row>
    <row r="938" spans="1:14" s="20" customFormat="1" ht="24.95" customHeight="1">
      <c r="A938" s="134"/>
      <c r="B938" s="140"/>
      <c r="C938" s="141"/>
      <c r="D938" s="142"/>
      <c r="E938" s="140"/>
      <c r="F938" s="140"/>
      <c r="G938" s="140"/>
      <c r="H938" s="140"/>
      <c r="I938" s="140"/>
      <c r="J938" s="140"/>
      <c r="K938" s="140"/>
      <c r="L938" s="143"/>
      <c r="M938" s="143"/>
      <c r="N938" s="140"/>
    </row>
    <row r="939" spans="1:14" s="20" customFormat="1" ht="24.95" customHeight="1">
      <c r="A939" s="134"/>
      <c r="B939" s="140"/>
      <c r="C939" s="141"/>
      <c r="D939" s="142"/>
      <c r="E939" s="140"/>
      <c r="F939" s="140"/>
      <c r="G939" s="140"/>
      <c r="H939" s="140"/>
      <c r="I939" s="140"/>
      <c r="J939" s="140"/>
      <c r="K939" s="140"/>
      <c r="L939" s="143"/>
      <c r="M939" s="143"/>
      <c r="N939" s="140"/>
    </row>
    <row r="940" spans="1:14" s="20" customFormat="1" ht="24.95" customHeight="1">
      <c r="A940" s="134"/>
      <c r="B940" s="140"/>
      <c r="C940" s="141"/>
      <c r="D940" s="142"/>
      <c r="E940" s="140"/>
      <c r="F940" s="140"/>
      <c r="G940" s="140"/>
      <c r="H940" s="140"/>
      <c r="I940" s="140"/>
      <c r="J940" s="140"/>
      <c r="K940" s="140"/>
      <c r="L940" s="143"/>
      <c r="M940" s="143"/>
      <c r="N940" s="140"/>
    </row>
    <row r="941" spans="1:14" s="20" customFormat="1" ht="24.95" customHeight="1">
      <c r="A941" s="134"/>
      <c r="B941" s="140"/>
      <c r="C941" s="141"/>
      <c r="D941" s="142"/>
      <c r="E941" s="140"/>
      <c r="F941" s="140"/>
      <c r="G941" s="140"/>
      <c r="H941" s="140"/>
      <c r="I941" s="140"/>
      <c r="J941" s="140"/>
      <c r="K941" s="140"/>
      <c r="L941" s="143"/>
      <c r="M941" s="143"/>
      <c r="N941" s="140"/>
    </row>
    <row r="942" spans="1:14" s="20" customFormat="1" ht="24.95" customHeight="1">
      <c r="A942" s="134"/>
      <c r="B942" s="140"/>
      <c r="C942" s="141"/>
      <c r="D942" s="142"/>
      <c r="E942" s="140"/>
      <c r="F942" s="140"/>
      <c r="G942" s="140"/>
      <c r="H942" s="140"/>
      <c r="I942" s="140"/>
      <c r="J942" s="140"/>
      <c r="K942" s="140"/>
      <c r="L942" s="143"/>
      <c r="M942" s="143"/>
      <c r="N942" s="140"/>
    </row>
    <row r="943" spans="1:14" s="20" customFormat="1" ht="24.95" customHeight="1">
      <c r="A943" s="134"/>
      <c r="B943" s="140"/>
      <c r="C943" s="141"/>
      <c r="D943" s="142"/>
      <c r="E943" s="140"/>
      <c r="F943" s="140"/>
      <c r="G943" s="140"/>
      <c r="H943" s="140"/>
      <c r="I943" s="140"/>
      <c r="J943" s="140"/>
      <c r="K943" s="140"/>
      <c r="L943" s="143"/>
      <c r="M943" s="143"/>
      <c r="N943" s="140"/>
    </row>
    <row r="944" spans="1:14" s="20" customFormat="1" ht="24.95" customHeight="1">
      <c r="A944" s="134"/>
      <c r="B944" s="140"/>
      <c r="C944" s="141"/>
      <c r="D944" s="142"/>
      <c r="E944" s="140"/>
      <c r="F944" s="140"/>
      <c r="G944" s="140"/>
      <c r="H944" s="140"/>
      <c r="I944" s="140"/>
      <c r="J944" s="140"/>
      <c r="K944" s="140"/>
      <c r="L944" s="143"/>
      <c r="M944" s="143"/>
      <c r="N944" s="140"/>
    </row>
    <row r="945" spans="1:14" s="20" customFormat="1" ht="24.95" customHeight="1">
      <c r="A945" s="134"/>
      <c r="B945" s="140"/>
      <c r="C945" s="141"/>
      <c r="D945" s="142"/>
      <c r="E945" s="140"/>
      <c r="F945" s="140"/>
      <c r="G945" s="140"/>
      <c r="H945" s="140"/>
      <c r="I945" s="140"/>
      <c r="J945" s="140"/>
      <c r="K945" s="140"/>
      <c r="L945" s="143"/>
      <c r="M945" s="143"/>
      <c r="N945" s="140"/>
    </row>
    <row r="946" spans="1:14" s="20" customFormat="1" ht="24.95" customHeight="1">
      <c r="A946" s="134"/>
      <c r="B946" s="140"/>
      <c r="C946" s="141"/>
      <c r="D946" s="142"/>
      <c r="E946" s="140"/>
      <c r="F946" s="140"/>
      <c r="G946" s="140"/>
      <c r="H946" s="140"/>
      <c r="I946" s="140"/>
      <c r="J946" s="140"/>
      <c r="K946" s="140"/>
      <c r="L946" s="143"/>
      <c r="M946" s="143"/>
      <c r="N946" s="140"/>
    </row>
    <row r="947" spans="1:14" s="20" customFormat="1" ht="24.95" customHeight="1">
      <c r="A947" s="134"/>
      <c r="B947" s="140"/>
      <c r="C947" s="141"/>
      <c r="D947" s="142"/>
      <c r="E947" s="140"/>
      <c r="F947" s="140"/>
      <c r="G947" s="140"/>
      <c r="H947" s="140"/>
      <c r="I947" s="140"/>
      <c r="J947" s="140"/>
      <c r="K947" s="140"/>
      <c r="L947" s="143"/>
      <c r="M947" s="143"/>
      <c r="N947" s="140"/>
    </row>
    <row r="948" spans="1:14" s="20" customFormat="1" ht="24.95" customHeight="1">
      <c r="A948" s="134"/>
      <c r="B948" s="140"/>
      <c r="C948" s="141"/>
      <c r="D948" s="142"/>
      <c r="E948" s="140"/>
      <c r="F948" s="140"/>
      <c r="G948" s="140"/>
      <c r="H948" s="140"/>
      <c r="I948" s="140"/>
      <c r="J948" s="140"/>
      <c r="K948" s="140"/>
      <c r="L948" s="143"/>
      <c r="M948" s="143"/>
      <c r="N948" s="140"/>
    </row>
    <row r="949" spans="1:14" s="20" customFormat="1" ht="24.95" customHeight="1">
      <c r="A949" s="134"/>
      <c r="B949" s="140"/>
      <c r="C949" s="141"/>
      <c r="D949" s="142"/>
      <c r="E949" s="140"/>
      <c r="F949" s="140"/>
      <c r="G949" s="140"/>
      <c r="H949" s="140"/>
      <c r="I949" s="140"/>
      <c r="J949" s="140"/>
      <c r="K949" s="140"/>
      <c r="L949" s="143"/>
      <c r="M949" s="143"/>
      <c r="N949" s="140"/>
    </row>
    <row r="950" spans="1:14" s="20" customFormat="1" ht="24.95" customHeight="1">
      <c r="A950" s="134"/>
      <c r="B950" s="140"/>
      <c r="C950" s="141"/>
      <c r="D950" s="142"/>
      <c r="E950" s="140"/>
      <c r="F950" s="140"/>
      <c r="G950" s="140"/>
      <c r="H950" s="140"/>
      <c r="I950" s="140"/>
      <c r="J950" s="140"/>
      <c r="K950" s="140"/>
      <c r="L950" s="143"/>
      <c r="M950" s="143"/>
      <c r="N950" s="140"/>
    </row>
    <row r="951" spans="1:14" s="20" customFormat="1" ht="24.95" customHeight="1">
      <c r="A951" s="134"/>
      <c r="B951" s="140"/>
      <c r="C951" s="141"/>
      <c r="D951" s="142"/>
      <c r="E951" s="140"/>
      <c r="F951" s="140"/>
      <c r="G951" s="140"/>
      <c r="H951" s="140"/>
      <c r="I951" s="140"/>
      <c r="J951" s="140"/>
      <c r="K951" s="140"/>
      <c r="L951" s="143"/>
      <c r="M951" s="143"/>
      <c r="N951" s="140"/>
    </row>
    <row r="952" spans="1:14" s="20" customFormat="1" ht="24.95" customHeight="1">
      <c r="A952" s="134"/>
      <c r="B952" s="140"/>
      <c r="C952" s="141"/>
      <c r="D952" s="142"/>
      <c r="E952" s="140"/>
      <c r="F952" s="140"/>
      <c r="G952" s="140"/>
      <c r="H952" s="140"/>
      <c r="I952" s="140"/>
      <c r="J952" s="140"/>
      <c r="K952" s="140"/>
      <c r="L952" s="143"/>
      <c r="M952" s="143"/>
      <c r="N952" s="140"/>
    </row>
    <row r="953" spans="1:14" s="20" customFormat="1" ht="24.95" customHeight="1">
      <c r="A953" s="134"/>
      <c r="B953" s="140"/>
      <c r="C953" s="141"/>
      <c r="D953" s="142"/>
      <c r="E953" s="140"/>
      <c r="F953" s="140"/>
      <c r="G953" s="140"/>
      <c r="H953" s="140"/>
      <c r="I953" s="140"/>
      <c r="J953" s="140"/>
      <c r="K953" s="140"/>
      <c r="L953" s="143"/>
      <c r="M953" s="143"/>
      <c r="N953" s="140"/>
    </row>
    <row r="954" spans="1:14" s="20" customFormat="1" ht="24.95" customHeight="1">
      <c r="A954" s="134"/>
      <c r="B954" s="140"/>
      <c r="C954" s="141"/>
      <c r="D954" s="142"/>
      <c r="E954" s="140"/>
      <c r="F954" s="140"/>
      <c r="G954" s="140"/>
      <c r="H954" s="140"/>
      <c r="I954" s="140"/>
      <c r="J954" s="140"/>
      <c r="K954" s="140"/>
      <c r="L954" s="143"/>
      <c r="M954" s="143"/>
      <c r="N954" s="140"/>
    </row>
    <row r="955" spans="1:14" s="20" customFormat="1" ht="24.95" customHeight="1">
      <c r="A955" s="134"/>
      <c r="B955" s="140"/>
      <c r="C955" s="141"/>
      <c r="D955" s="142"/>
      <c r="E955" s="140"/>
      <c r="F955" s="140"/>
      <c r="G955" s="140"/>
      <c r="H955" s="140"/>
      <c r="I955" s="140"/>
      <c r="J955" s="140"/>
      <c r="K955" s="140"/>
      <c r="L955" s="143"/>
      <c r="M955" s="143"/>
      <c r="N955" s="140"/>
    </row>
    <row r="956" spans="1:14" s="20" customFormat="1" ht="24.95" customHeight="1">
      <c r="A956" s="134"/>
      <c r="B956" s="140"/>
      <c r="C956" s="141"/>
      <c r="D956" s="142"/>
      <c r="E956" s="140"/>
      <c r="F956" s="140"/>
      <c r="G956" s="140"/>
      <c r="H956" s="140"/>
      <c r="I956" s="140"/>
      <c r="J956" s="140"/>
      <c r="K956" s="140"/>
      <c r="L956" s="143"/>
      <c r="M956" s="143"/>
      <c r="N956" s="140"/>
    </row>
    <row r="957" spans="1:14" s="20" customFormat="1" ht="24.95" customHeight="1">
      <c r="A957" s="134"/>
      <c r="B957" s="140"/>
      <c r="C957" s="141"/>
      <c r="D957" s="142"/>
      <c r="E957" s="140"/>
      <c r="F957" s="140"/>
      <c r="G957" s="140"/>
      <c r="H957" s="140"/>
      <c r="I957" s="140"/>
      <c r="J957" s="140"/>
      <c r="K957" s="140"/>
      <c r="L957" s="143"/>
      <c r="M957" s="143"/>
      <c r="N957" s="140"/>
    </row>
    <row r="958" spans="1:14" s="20" customFormat="1" ht="24.95" customHeight="1">
      <c r="A958" s="134"/>
      <c r="B958" s="140"/>
      <c r="C958" s="141"/>
      <c r="D958" s="142"/>
      <c r="E958" s="140"/>
      <c r="F958" s="140"/>
      <c r="G958" s="140"/>
      <c r="H958" s="140"/>
      <c r="I958" s="140"/>
      <c r="J958" s="140"/>
      <c r="K958" s="140"/>
      <c r="L958" s="143"/>
      <c r="M958" s="143"/>
      <c r="N958" s="140"/>
    </row>
    <row r="959" spans="1:14" s="20" customFormat="1" ht="24.95" customHeight="1">
      <c r="A959" s="134"/>
      <c r="B959" s="140"/>
      <c r="C959" s="141"/>
      <c r="D959" s="142"/>
      <c r="E959" s="140"/>
      <c r="F959" s="140"/>
      <c r="G959" s="140"/>
      <c r="H959" s="140"/>
      <c r="I959" s="140"/>
      <c r="J959" s="140"/>
      <c r="K959" s="140"/>
      <c r="L959" s="143"/>
      <c r="M959" s="143"/>
      <c r="N959" s="140"/>
    </row>
    <row r="960" spans="1:14" s="20" customFormat="1" ht="24.95" customHeight="1">
      <c r="A960" s="134"/>
      <c r="B960" s="140"/>
      <c r="C960" s="141"/>
      <c r="D960" s="142"/>
      <c r="E960" s="140"/>
      <c r="F960" s="140"/>
      <c r="G960" s="140"/>
      <c r="H960" s="140"/>
      <c r="I960" s="140"/>
      <c r="J960" s="140"/>
      <c r="K960" s="140"/>
      <c r="L960" s="143"/>
      <c r="M960" s="143"/>
      <c r="N960" s="140"/>
    </row>
    <row r="961" spans="1:14" s="20" customFormat="1" ht="24.95" customHeight="1">
      <c r="A961" s="134"/>
      <c r="B961" s="140"/>
      <c r="C961" s="141"/>
      <c r="D961" s="142"/>
      <c r="E961" s="140"/>
      <c r="F961" s="140"/>
      <c r="G961" s="140"/>
      <c r="H961" s="140"/>
      <c r="I961" s="140"/>
      <c r="J961" s="140"/>
      <c r="K961" s="140"/>
      <c r="L961" s="143"/>
      <c r="M961" s="143"/>
      <c r="N961" s="140"/>
    </row>
    <row r="962" spans="1:14" s="20" customFormat="1" ht="24.95" customHeight="1">
      <c r="A962" s="134"/>
      <c r="B962" s="140"/>
      <c r="C962" s="141"/>
      <c r="D962" s="142"/>
      <c r="E962" s="140"/>
      <c r="F962" s="140"/>
      <c r="G962" s="140"/>
      <c r="H962" s="140"/>
      <c r="I962" s="140"/>
      <c r="J962" s="140"/>
      <c r="K962" s="140"/>
      <c r="L962" s="143"/>
      <c r="M962" s="143"/>
      <c r="N962" s="140"/>
    </row>
    <row r="963" spans="1:14" s="20" customFormat="1" ht="24.95" customHeight="1">
      <c r="A963" s="134"/>
      <c r="B963" s="140"/>
      <c r="C963" s="141"/>
      <c r="D963" s="142"/>
      <c r="E963" s="140"/>
      <c r="F963" s="140"/>
      <c r="G963" s="140"/>
      <c r="H963" s="140"/>
      <c r="I963" s="140"/>
      <c r="J963" s="140"/>
      <c r="K963" s="140"/>
      <c r="L963" s="143"/>
      <c r="M963" s="143"/>
      <c r="N963" s="140"/>
    </row>
    <row r="964" spans="1:14" s="20" customFormat="1" ht="24.95" customHeight="1">
      <c r="A964" s="134"/>
      <c r="B964" s="140"/>
      <c r="C964" s="141"/>
      <c r="D964" s="142"/>
      <c r="E964" s="140"/>
      <c r="F964" s="140"/>
      <c r="G964" s="140"/>
      <c r="H964" s="140"/>
      <c r="I964" s="140"/>
      <c r="J964" s="140"/>
      <c r="K964" s="140"/>
      <c r="L964" s="143"/>
      <c r="M964" s="143"/>
      <c r="N964" s="140"/>
    </row>
    <row r="965" spans="1:14" s="20" customFormat="1" ht="24.95" customHeight="1">
      <c r="A965" s="134"/>
      <c r="B965" s="140"/>
      <c r="C965" s="141"/>
      <c r="D965" s="142"/>
      <c r="E965" s="140"/>
      <c r="F965" s="140"/>
      <c r="G965" s="140"/>
      <c r="H965" s="140"/>
      <c r="I965" s="140"/>
      <c r="J965" s="140"/>
      <c r="K965" s="140"/>
      <c r="L965" s="143"/>
      <c r="M965" s="143"/>
      <c r="N965" s="140"/>
    </row>
    <row r="966" spans="1:14" s="20" customFormat="1" ht="24.95" customHeight="1">
      <c r="A966" s="134"/>
      <c r="B966" s="140"/>
      <c r="C966" s="141"/>
      <c r="D966" s="142"/>
      <c r="E966" s="140"/>
      <c r="F966" s="140"/>
      <c r="G966" s="140"/>
      <c r="H966" s="140"/>
      <c r="I966" s="140"/>
      <c r="J966" s="140"/>
      <c r="K966" s="140"/>
      <c r="L966" s="143"/>
      <c r="M966" s="143"/>
      <c r="N966" s="140"/>
    </row>
    <row r="967" spans="1:14" s="20" customFormat="1" ht="24.95" customHeight="1">
      <c r="A967" s="134"/>
      <c r="B967" s="140"/>
      <c r="C967" s="141"/>
      <c r="D967" s="142"/>
      <c r="E967" s="140"/>
      <c r="F967" s="140"/>
      <c r="G967" s="140"/>
      <c r="H967" s="140"/>
      <c r="I967" s="140"/>
      <c r="J967" s="140"/>
      <c r="K967" s="140"/>
      <c r="L967" s="143"/>
      <c r="M967" s="143"/>
      <c r="N967" s="140"/>
    </row>
    <row r="968" spans="1:14" s="20" customFormat="1" ht="24.95" customHeight="1">
      <c r="A968" s="134"/>
      <c r="B968" s="140"/>
      <c r="C968" s="141"/>
      <c r="D968" s="142"/>
      <c r="E968" s="140"/>
      <c r="F968" s="140"/>
      <c r="G968" s="140"/>
      <c r="H968" s="140"/>
      <c r="I968" s="140"/>
      <c r="J968" s="140"/>
      <c r="K968" s="140"/>
      <c r="L968" s="143"/>
      <c r="M968" s="143"/>
      <c r="N968" s="140"/>
    </row>
    <row r="969" spans="1:14" s="20" customFormat="1" ht="24.95" customHeight="1">
      <c r="A969" s="134"/>
      <c r="B969" s="140"/>
      <c r="C969" s="141"/>
      <c r="D969" s="142"/>
      <c r="E969" s="140"/>
      <c r="F969" s="140"/>
      <c r="G969" s="140"/>
      <c r="H969" s="140"/>
      <c r="I969" s="140"/>
      <c r="J969" s="140"/>
      <c r="K969" s="140"/>
      <c r="L969" s="143"/>
      <c r="M969" s="143"/>
      <c r="N969" s="140"/>
    </row>
    <row r="970" spans="1:14" s="20" customFormat="1" ht="24.95" customHeight="1">
      <c r="A970" s="134"/>
      <c r="B970" s="140"/>
      <c r="C970" s="141"/>
      <c r="D970" s="142"/>
      <c r="E970" s="140"/>
      <c r="F970" s="140"/>
      <c r="G970" s="140"/>
      <c r="H970" s="140"/>
      <c r="I970" s="140"/>
      <c r="J970" s="140"/>
      <c r="K970" s="140"/>
      <c r="L970" s="143"/>
      <c r="M970" s="143"/>
      <c r="N970" s="140"/>
    </row>
    <row r="971" spans="1:14" s="20" customFormat="1" ht="24.95" customHeight="1">
      <c r="A971" s="134"/>
      <c r="B971" s="140"/>
      <c r="C971" s="141"/>
      <c r="D971" s="142"/>
      <c r="E971" s="140"/>
      <c r="F971" s="140"/>
      <c r="G971" s="140"/>
      <c r="H971" s="140"/>
      <c r="I971" s="140"/>
      <c r="J971" s="140"/>
      <c r="K971" s="140"/>
      <c r="L971" s="143"/>
      <c r="M971" s="143"/>
      <c r="N971" s="140"/>
    </row>
    <row r="972" spans="1:14" s="20" customFormat="1" ht="24.95" customHeight="1">
      <c r="A972" s="134"/>
      <c r="B972" s="140"/>
      <c r="C972" s="141"/>
      <c r="D972" s="142"/>
      <c r="E972" s="140"/>
      <c r="F972" s="140"/>
      <c r="G972" s="140"/>
      <c r="H972" s="140"/>
      <c r="I972" s="140"/>
      <c r="J972" s="140"/>
      <c r="K972" s="140"/>
      <c r="L972" s="143"/>
      <c r="M972" s="143"/>
      <c r="N972" s="140"/>
    </row>
    <row r="973" spans="1:14" s="20" customFormat="1" ht="24.95" customHeight="1">
      <c r="A973" s="134"/>
      <c r="B973" s="140"/>
      <c r="C973" s="141"/>
      <c r="D973" s="142"/>
      <c r="E973" s="140"/>
      <c r="F973" s="140"/>
      <c r="G973" s="140"/>
      <c r="H973" s="140"/>
      <c r="I973" s="140"/>
      <c r="J973" s="140"/>
      <c r="K973" s="140"/>
      <c r="L973" s="143"/>
      <c r="M973" s="143"/>
      <c r="N973" s="140"/>
    </row>
    <row r="974" spans="1:14" s="20" customFormat="1" ht="24.95" customHeight="1">
      <c r="A974" s="134"/>
      <c r="B974" s="140"/>
      <c r="C974" s="141"/>
      <c r="D974" s="142"/>
      <c r="E974" s="140"/>
      <c r="F974" s="140"/>
      <c r="G974" s="140"/>
      <c r="H974" s="140"/>
      <c r="I974" s="140"/>
      <c r="J974" s="140"/>
      <c r="K974" s="140"/>
      <c r="L974" s="143"/>
      <c r="M974" s="143"/>
      <c r="N974" s="140"/>
    </row>
    <row r="975" spans="1:14" s="20" customFormat="1" ht="24.95" customHeight="1">
      <c r="A975" s="134"/>
      <c r="B975" s="140"/>
      <c r="C975" s="141"/>
      <c r="D975" s="142"/>
      <c r="E975" s="140"/>
      <c r="F975" s="140"/>
      <c r="G975" s="140"/>
      <c r="H975" s="140"/>
      <c r="I975" s="140"/>
      <c r="J975" s="140"/>
      <c r="K975" s="140"/>
      <c r="L975" s="143"/>
      <c r="M975" s="143"/>
      <c r="N975" s="140"/>
    </row>
    <row r="976" spans="1:14" s="20" customFormat="1" ht="24.95" customHeight="1">
      <c r="A976" s="134"/>
      <c r="B976" s="140"/>
      <c r="C976" s="141"/>
      <c r="D976" s="142"/>
      <c r="E976" s="140"/>
      <c r="F976" s="140"/>
      <c r="G976" s="140"/>
      <c r="H976" s="140"/>
      <c r="I976" s="140"/>
      <c r="J976" s="140"/>
      <c r="K976" s="140"/>
      <c r="L976" s="143"/>
      <c r="M976" s="143"/>
      <c r="N976" s="140"/>
    </row>
    <row r="977" spans="1:14" s="20" customFormat="1" ht="24.95" customHeight="1">
      <c r="A977" s="134"/>
      <c r="B977" s="140"/>
      <c r="C977" s="141"/>
      <c r="D977" s="142"/>
      <c r="E977" s="140"/>
      <c r="F977" s="140"/>
      <c r="G977" s="140"/>
      <c r="H977" s="140"/>
      <c r="I977" s="140"/>
      <c r="J977" s="140"/>
      <c r="K977" s="140"/>
      <c r="L977" s="143"/>
      <c r="M977" s="143"/>
      <c r="N977" s="140"/>
    </row>
    <row r="978" spans="1:14" s="20" customFormat="1" ht="24.95" customHeight="1">
      <c r="A978" s="134"/>
      <c r="B978" s="140"/>
      <c r="C978" s="141"/>
      <c r="D978" s="142"/>
      <c r="E978" s="140"/>
      <c r="F978" s="140"/>
      <c r="G978" s="140"/>
      <c r="H978" s="140"/>
      <c r="I978" s="140"/>
      <c r="J978" s="140"/>
      <c r="K978" s="140"/>
      <c r="L978" s="143"/>
      <c r="M978" s="143"/>
      <c r="N978" s="140"/>
    </row>
    <row r="979" spans="1:14" s="20" customFormat="1" ht="24.95" customHeight="1">
      <c r="A979" s="134"/>
      <c r="B979" s="140"/>
      <c r="C979" s="141"/>
      <c r="D979" s="142"/>
      <c r="E979" s="140"/>
      <c r="F979" s="140"/>
      <c r="G979" s="140"/>
      <c r="H979" s="140"/>
      <c r="I979" s="140"/>
      <c r="J979" s="140"/>
      <c r="K979" s="140"/>
      <c r="L979" s="143"/>
      <c r="M979" s="143"/>
      <c r="N979" s="140"/>
    </row>
    <row r="980" spans="1:14" s="20" customFormat="1" ht="24.95" customHeight="1">
      <c r="A980" s="134"/>
      <c r="B980" s="140"/>
      <c r="C980" s="141"/>
      <c r="D980" s="142"/>
      <c r="E980" s="140"/>
      <c r="F980" s="140"/>
      <c r="G980" s="140"/>
      <c r="H980" s="140"/>
      <c r="I980" s="140"/>
      <c r="J980" s="140"/>
      <c r="K980" s="140"/>
      <c r="L980" s="143"/>
      <c r="M980" s="143"/>
      <c r="N980" s="140"/>
    </row>
    <row r="981" spans="1:14" s="20" customFormat="1" ht="24.95" customHeight="1">
      <c r="A981" s="134"/>
      <c r="B981" s="140"/>
      <c r="C981" s="141"/>
      <c r="D981" s="142"/>
      <c r="E981" s="140"/>
      <c r="F981" s="140"/>
      <c r="G981" s="140"/>
      <c r="H981" s="140"/>
      <c r="I981" s="140"/>
      <c r="J981" s="140"/>
      <c r="K981" s="140"/>
      <c r="L981" s="143"/>
      <c r="M981" s="143"/>
      <c r="N981" s="140"/>
    </row>
    <row r="982" spans="1:14" s="20" customFormat="1" ht="24.95" customHeight="1">
      <c r="A982" s="134"/>
      <c r="B982" s="140"/>
      <c r="C982" s="141"/>
      <c r="D982" s="142"/>
      <c r="E982" s="140"/>
      <c r="F982" s="140"/>
      <c r="G982" s="140"/>
      <c r="H982" s="140"/>
      <c r="I982" s="140"/>
      <c r="J982" s="140"/>
      <c r="K982" s="140"/>
      <c r="L982" s="143"/>
      <c r="M982" s="143"/>
      <c r="N982" s="140"/>
    </row>
    <row r="983" spans="1:14" s="20" customFormat="1" ht="24.95" customHeight="1">
      <c r="A983" s="40"/>
      <c r="B983" s="140"/>
      <c r="C983" s="58"/>
      <c r="D983" s="59"/>
      <c r="E983" s="22"/>
      <c r="F983" s="39"/>
      <c r="G983" s="22"/>
      <c r="H983" s="39"/>
      <c r="I983" s="23"/>
      <c r="J983" s="23"/>
      <c r="K983" s="24"/>
      <c r="L983" s="26"/>
      <c r="M983" s="27"/>
      <c r="N983" s="50"/>
    </row>
    <row r="984" spans="1:14">
      <c r="B984" s="21"/>
    </row>
  </sheetData>
  <autoFilter ref="B100:N252"/>
  <mergeCells count="1">
    <mergeCell ref="L98:M98"/>
  </mergeCells>
  <phoneticPr fontId="18" type="noConversion"/>
  <dataValidations count="1">
    <dataValidation type="list" allowBlank="1" showInputMessage="1" showErrorMessage="1" sqref="G101:G982">
      <formula1>$E$1:$E$87</formula1>
    </dataValidation>
  </dataValidations>
  <printOptions horizontalCentered="1"/>
  <pageMargins left="0.19685039370078741" right="0.23622047244094491" top="0.27559055118110237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ER211"/>
  <sheetViews>
    <sheetView showGridLines="0" topLeftCell="A28" workbookViewId="0">
      <selection activeCell="M3" sqref="M3:N3"/>
    </sheetView>
  </sheetViews>
  <sheetFormatPr defaultRowHeight="12.75"/>
  <cols>
    <col min="1" max="1" width="1" style="62" customWidth="1"/>
    <col min="2" max="2" width="3.7109375" style="62" customWidth="1"/>
    <col min="3" max="4" width="9.140625" style="62"/>
    <col min="5" max="5" width="13.85546875" style="62" customWidth="1"/>
    <col min="6" max="6" width="7.28515625" style="62" customWidth="1"/>
    <col min="7" max="7" width="5.7109375" style="62" customWidth="1"/>
    <col min="8" max="8" width="7.42578125" style="62" customWidth="1"/>
    <col min="9" max="9" width="3" style="62" customWidth="1"/>
    <col min="10" max="11" width="5.42578125" style="62" customWidth="1"/>
    <col min="12" max="12" width="9.7109375" style="62" customWidth="1"/>
    <col min="13" max="13" width="7.7109375" style="62" customWidth="1"/>
    <col min="14" max="14" width="10" style="62" customWidth="1"/>
    <col min="15" max="15" width="1.140625" style="62" customWidth="1"/>
    <col min="16" max="16" width="1.5703125" style="62" customWidth="1"/>
    <col min="17" max="17" width="1" style="62" customWidth="1"/>
    <col min="18" max="148" width="9.140625" style="128"/>
    <col min="149" max="16384" width="9.140625" style="62"/>
  </cols>
  <sheetData>
    <row r="1" spans="2:148" ht="27" customHeight="1">
      <c r="C1" s="63" t="s">
        <v>135</v>
      </c>
    </row>
    <row r="2" spans="2:148" ht="6.75" customHeight="1"/>
    <row r="3" spans="2:148" ht="24" customHeight="1">
      <c r="C3" s="64" t="s">
        <v>160</v>
      </c>
      <c r="M3" s="225">
        <v>101</v>
      </c>
      <c r="N3" s="226"/>
    </row>
    <row r="4" spans="2:148" ht="6" customHeight="1"/>
    <row r="5" spans="2:148" ht="15" customHeight="1">
      <c r="C5" s="65" t="s">
        <v>158</v>
      </c>
      <c r="N5" s="66"/>
      <c r="O5" s="129"/>
    </row>
    <row r="6" spans="2:148">
      <c r="C6" s="138" t="s">
        <v>159</v>
      </c>
    </row>
    <row r="7" spans="2:148" ht="3.75" customHeight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</row>
    <row r="8" spans="2:148" ht="26.25" customHeight="1">
      <c r="B8" s="71"/>
      <c r="C8" s="67"/>
      <c r="D8" s="67"/>
      <c r="E8" s="67"/>
      <c r="F8" s="67"/>
      <c r="G8" s="72"/>
      <c r="H8" s="67"/>
      <c r="I8" s="67"/>
      <c r="J8" s="67"/>
      <c r="K8" s="67"/>
      <c r="L8" s="67"/>
      <c r="M8" s="115" t="s">
        <v>136</v>
      </c>
      <c r="N8" s="227"/>
      <c r="O8" s="228"/>
      <c r="P8" s="73"/>
    </row>
    <row r="9" spans="2:148" s="109" customFormat="1" ht="35.25" customHeight="1">
      <c r="B9" s="110"/>
      <c r="C9" s="216" t="str">
        <f>IF(M3="","",IF(INDEX(юноши!$A$101:$N$952,$M$3-100,14)="","",INDEX(юноши!$A$101:$N$952,$M$3-100,14)))</f>
        <v/>
      </c>
      <c r="D9" s="217"/>
      <c r="E9" s="111"/>
      <c r="F9" s="220"/>
      <c r="G9" s="221"/>
      <c r="H9" s="67"/>
      <c r="I9" s="112"/>
      <c r="J9" s="218" t="str">
        <f>IF(M3="","",IF(INDEX(юноши!$A$101:$N$952,$M$3-100,1)="","",INDEX(юноши!$A$101:$N$952,$M$3-100,1)))</f>
        <v/>
      </c>
      <c r="K9" s="219"/>
      <c r="L9" s="112"/>
      <c r="M9" s="115" t="s">
        <v>154</v>
      </c>
      <c r="N9" s="135" t="str">
        <f>IF(M3="","",CONCATENATE(IF(INDEX(юноши!$A$101:$N$952,$M$3-100,6)="","",INDEX(юноши!$A$101:$N$952,$M$3-100,6)),"  ",IF(INDEX(юноши!$A$101:$N$952,$M$3-100,8)="","",INDEX(юноши!$A$101:$N$952,$M$3-100,8))))</f>
        <v>СШОР№3  60м</v>
      </c>
      <c r="O9" s="113"/>
      <c r="P9" s="114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</row>
    <row r="10" spans="2:148" s="74" customFormat="1" ht="15.75" customHeight="1">
      <c r="B10" s="75"/>
      <c r="C10" s="222" t="s">
        <v>137</v>
      </c>
      <c r="D10" s="222"/>
      <c r="E10" s="108"/>
      <c r="F10" s="229" t="s">
        <v>152</v>
      </c>
      <c r="G10" s="229"/>
      <c r="H10" s="122"/>
      <c r="I10" s="108"/>
      <c r="J10" s="222" t="s">
        <v>153</v>
      </c>
      <c r="K10" s="222"/>
      <c r="L10" s="76"/>
      <c r="M10" s="76"/>
      <c r="N10" s="76"/>
      <c r="O10" s="76"/>
      <c r="P10" s="77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</row>
    <row r="11" spans="2:148" ht="39.75" customHeight="1">
      <c r="B11" s="71"/>
      <c r="C11" s="230" t="str">
        <f>IF(M3="","",IF(INDEX(юноши!$A$101:$N$952,$M$3-100,2)="","",INDEX(юноши!$A$101:$N$952,$M$3-100,2)))</f>
        <v>юноши 2001-02</v>
      </c>
      <c r="D11" s="230"/>
      <c r="E11" s="230"/>
      <c r="F11" s="230"/>
      <c r="G11" s="230"/>
      <c r="H11" s="230"/>
      <c r="I11" s="78"/>
      <c r="J11" s="223" t="str">
        <f>IF(M3="","",IF(INDEX(юноши!$A$101:$N$952,$M$3-100,3)="","",INDEX(юноши!$A$101:$N$952,$M$3-100,3)))</f>
        <v/>
      </c>
      <c r="K11" s="223"/>
      <c r="L11" s="79"/>
      <c r="M11" s="116" t="str">
        <f>IF(M3="","",IF(INDEX(юноши!$A$101:$N$952,$M$3-100,4)="","",INDEX(юноши!$A$101:$N$952,$M$3-100,4)))</f>
        <v/>
      </c>
      <c r="N11" s="67"/>
      <c r="O11" s="67"/>
      <c r="P11" s="73"/>
    </row>
    <row r="12" spans="2:148" s="80" customFormat="1" ht="12.75" customHeight="1">
      <c r="B12" s="81"/>
      <c r="C12" s="82" t="s">
        <v>138</v>
      </c>
      <c r="D12" s="82"/>
      <c r="E12" s="82"/>
      <c r="F12" s="82"/>
      <c r="G12" s="82"/>
      <c r="H12" s="82"/>
      <c r="I12" s="82"/>
      <c r="J12" s="224" t="s">
        <v>125</v>
      </c>
      <c r="K12" s="224"/>
      <c r="L12" s="82"/>
      <c r="M12" s="84" t="s">
        <v>139</v>
      </c>
      <c r="N12" s="82"/>
      <c r="O12" s="82"/>
      <c r="P12" s="85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</row>
    <row r="13" spans="2:148" s="87" customFormat="1" ht="35.25" customHeight="1">
      <c r="B13" s="88"/>
      <c r="C13" s="124" t="str">
        <f>IF(M3="","",IF(INDEX(юноши!$A$101:$N$952,$M$3-100,5)="","",INDEX(юноши!$A$101:$N$952,$M$3-100,5)))</f>
        <v/>
      </c>
      <c r="D13" s="89"/>
      <c r="E13" s="89"/>
      <c r="F13" s="89"/>
      <c r="G13" s="117" t="str">
        <f>IF(M3="","",IF(INDEX(юноши!$A$101:$N$952,$M$3-100,6)="","",CONCATENATE("( ",INDEX(юноши!$A$101:$N$952,$M$3-100,6)," )")))</f>
        <v>( СШОР№3 )</v>
      </c>
      <c r="H13" s="235">
        <f>IF(M3="","",IF(INDEX(юноши!$A$101:$N$952,$M$3-100,9)="","",INDEX(юноши!$A$101:$N$952,$M$3-100,9)))</f>
        <v>123</v>
      </c>
      <c r="I13" s="235"/>
      <c r="J13" s="235"/>
      <c r="K13" s="90"/>
      <c r="L13" s="236"/>
      <c r="M13" s="236"/>
      <c r="N13" s="236"/>
      <c r="O13" s="90"/>
      <c r="P13" s="91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</row>
    <row r="14" spans="2:148" s="80" customFormat="1" ht="11.25" customHeight="1">
      <c r="B14" s="81"/>
      <c r="C14" s="82" t="s">
        <v>142</v>
      </c>
      <c r="D14" s="82"/>
      <c r="E14" s="82"/>
      <c r="F14" s="82"/>
      <c r="G14" s="127"/>
      <c r="H14" s="231" t="s">
        <v>143</v>
      </c>
      <c r="I14" s="231"/>
      <c r="J14" s="231"/>
      <c r="K14" s="82"/>
      <c r="L14" s="232"/>
      <c r="M14" s="232"/>
      <c r="N14" s="232"/>
      <c r="O14" s="82"/>
      <c r="P14" s="85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</row>
    <row r="15" spans="2:148" s="87" customFormat="1" ht="24" customHeight="1">
      <c r="B15" s="88"/>
      <c r="C15" s="123" t="str">
        <f>IF(M3="","",IF(INDEX(юноши!$A$101:$N$952,$M$3-100,7)="","",INDEX(юноши!$A$101:$N$952,$M$3-100,7)))</f>
        <v>Петров П.П.</v>
      </c>
      <c r="D15" s="86"/>
      <c r="E15" s="86"/>
      <c r="F15" s="86"/>
      <c r="G15" s="117" t="str">
        <f>IF(M3="","",IF(INDEX(юноши!$A$101:$N$952,$M$3-100,8)="","",CONCATENATE("( ",INDEX(юноши!$A$101:$N$952,$M$3-100,8)," )")))</f>
        <v>( 60м )</v>
      </c>
      <c r="H15" s="235" t="str">
        <f>IF(M3="","",IF(INDEX(юноши!$A$101:$N$952,$M$3-100,10)="","",INDEX(юноши!$A$101:$N$952,$M$3-100,10)))</f>
        <v/>
      </c>
      <c r="I15" s="235"/>
      <c r="J15" s="235"/>
      <c r="K15" s="235"/>
      <c r="L15" s="235"/>
      <c r="M15" s="235"/>
      <c r="N15" s="235"/>
      <c r="O15" s="90"/>
      <c r="P15" s="91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</row>
    <row r="16" spans="2:148" s="80" customFormat="1" ht="9.9499999999999993" customHeight="1">
      <c r="B16" s="81"/>
      <c r="C16" s="82" t="s">
        <v>144</v>
      </c>
      <c r="D16" s="82"/>
      <c r="E16" s="82"/>
      <c r="F16" s="82"/>
      <c r="G16" s="82"/>
      <c r="H16" s="231" t="s">
        <v>130</v>
      </c>
      <c r="I16" s="231"/>
      <c r="J16" s="231"/>
      <c r="K16" s="231"/>
      <c r="L16" s="231"/>
      <c r="M16" s="231"/>
      <c r="N16" s="82"/>
      <c r="O16" s="82"/>
      <c r="P16" s="85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</row>
    <row r="17" spans="2:148" s="80" customFormat="1" ht="9.9499999999999993" customHeight="1"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5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</row>
    <row r="18" spans="2:148" ht="26.25" customHeight="1">
      <c r="B18" s="71"/>
      <c r="C18" s="121" t="str">
        <f>IF(M3="","",IF(INDEX(юноши!$A$101:$N$952,$M$3-100,11)="","",INDEX(юноши!$A$101:$N$952,$M$3-100,11)))</f>
        <v/>
      </c>
      <c r="D18" s="86"/>
      <c r="E18" s="86"/>
      <c r="F18" s="86"/>
      <c r="G18" s="86"/>
      <c r="H18" s="86"/>
      <c r="I18" s="86"/>
      <c r="J18" s="86"/>
      <c r="K18" s="67"/>
      <c r="L18" s="119" t="str">
        <f>IF(M3="","",IF(INDEX(юноши!$A$101:$N$952,$M$3-100,12)="","",INDEX(юноши!$A$101:$N$952,$M$3-100,12)))</f>
        <v/>
      </c>
      <c r="M18" s="120"/>
      <c r="N18" s="136" t="str">
        <f>IF(M3="","",IF(INDEX(юноши!$A$101:$N$952,$M$3-100,13)="","",INDEX(юноши!$A$101:$N$952,$M$3-100,13)))</f>
        <v/>
      </c>
      <c r="O18" s="67"/>
      <c r="P18" s="73"/>
    </row>
    <row r="19" spans="2:148" s="80" customFormat="1" ht="14.25" customHeight="1">
      <c r="B19" s="81"/>
      <c r="C19" s="82" t="s">
        <v>140</v>
      </c>
      <c r="D19" s="82"/>
      <c r="E19" s="82"/>
      <c r="F19" s="82"/>
      <c r="G19" s="82"/>
      <c r="H19" s="82"/>
      <c r="I19" s="82"/>
      <c r="J19" s="232"/>
      <c r="K19" s="232"/>
      <c r="L19" s="83" t="s">
        <v>141</v>
      </c>
      <c r="M19" s="118"/>
      <c r="N19" s="83" t="s">
        <v>155</v>
      </c>
      <c r="O19" s="82"/>
      <c r="P19" s="85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</row>
    <row r="20" spans="2:148" s="80" customFormat="1" ht="21" customHeight="1">
      <c r="B20" s="81"/>
      <c r="C20" s="82"/>
      <c r="D20" s="82"/>
      <c r="E20" s="82"/>
      <c r="F20" s="82"/>
      <c r="G20" s="82"/>
      <c r="H20" s="82"/>
      <c r="I20" s="82"/>
      <c r="J20" s="84"/>
      <c r="K20" s="84"/>
      <c r="L20" s="82"/>
      <c r="M20" s="84"/>
      <c r="N20" s="84"/>
      <c r="O20" s="82"/>
      <c r="P20" s="85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</row>
    <row r="21" spans="2:148" s="80" customFormat="1" ht="17.25" customHeight="1">
      <c r="B21" s="81"/>
      <c r="C21" s="92" t="s">
        <v>145</v>
      </c>
      <c r="D21" s="93"/>
      <c r="E21" s="94"/>
      <c r="F21" s="125" t="s">
        <v>156</v>
      </c>
      <c r="G21" s="94"/>
      <c r="H21" s="94"/>
      <c r="I21" s="95"/>
      <c r="J21" s="233" t="s">
        <v>157</v>
      </c>
      <c r="K21" s="234"/>
      <c r="L21" s="126" t="s">
        <v>146</v>
      </c>
      <c r="M21" s="126" t="s">
        <v>147</v>
      </c>
      <c r="N21" s="126" t="s">
        <v>148</v>
      </c>
      <c r="O21" s="82"/>
      <c r="P21" s="85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</row>
    <row r="22" spans="2:148" s="80" customFormat="1" ht="24.75" customHeight="1">
      <c r="B22" s="81"/>
      <c r="C22" s="96" t="s">
        <v>149</v>
      </c>
      <c r="D22" s="97"/>
      <c r="E22" s="98"/>
      <c r="F22" s="98"/>
      <c r="G22" s="98"/>
      <c r="H22" s="98"/>
      <c r="I22" s="97"/>
      <c r="J22" s="99"/>
      <c r="K22" s="97"/>
      <c r="L22" s="100"/>
      <c r="M22" s="100"/>
      <c r="N22" s="100"/>
      <c r="O22" s="82"/>
      <c r="P22" s="85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</row>
    <row r="23" spans="2:148" s="80" customFormat="1" ht="24.75" customHeight="1">
      <c r="B23" s="81"/>
      <c r="C23" s="96" t="s">
        <v>150</v>
      </c>
      <c r="D23" s="97"/>
      <c r="E23" s="98"/>
      <c r="F23" s="98"/>
      <c r="G23" s="98"/>
      <c r="H23" s="98"/>
      <c r="I23" s="97"/>
      <c r="J23" s="99"/>
      <c r="K23" s="97"/>
      <c r="L23" s="100"/>
      <c r="M23" s="100"/>
      <c r="N23" s="100"/>
      <c r="O23" s="82"/>
      <c r="P23" s="85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</row>
    <row r="24" spans="2:148" s="80" customFormat="1" ht="24.75" customHeight="1">
      <c r="B24" s="81"/>
      <c r="C24" s="101" t="s">
        <v>151</v>
      </c>
      <c r="D24" s="102"/>
      <c r="E24" s="103"/>
      <c r="F24" s="103"/>
      <c r="G24" s="103"/>
      <c r="H24" s="103"/>
      <c r="I24" s="102"/>
      <c r="J24" s="104"/>
      <c r="K24" s="102"/>
      <c r="L24" s="100"/>
      <c r="M24" s="100"/>
      <c r="N24" s="100"/>
      <c r="O24" s="82"/>
      <c r="P24" s="85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</row>
    <row r="25" spans="2:148" ht="10.5" customHeight="1"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</row>
    <row r="27" spans="2:148" ht="18.75" customHeight="1"/>
    <row r="29" spans="2:148" ht="3.75" customHeight="1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/>
    </row>
    <row r="30" spans="2:148" ht="26.25" customHeight="1">
      <c r="B30" s="71"/>
      <c r="C30" s="67"/>
      <c r="D30" s="67"/>
      <c r="E30" s="67"/>
      <c r="F30" s="67"/>
      <c r="G30" s="72"/>
      <c r="H30" s="67"/>
      <c r="I30" s="67"/>
      <c r="J30" s="67"/>
      <c r="K30" s="67"/>
      <c r="L30" s="67"/>
      <c r="M30" s="115" t="s">
        <v>136</v>
      </c>
      <c r="N30" s="227"/>
      <c r="O30" s="228"/>
      <c r="P30" s="73"/>
    </row>
    <row r="31" spans="2:148" s="109" customFormat="1" ht="35.25" customHeight="1">
      <c r="B31" s="110"/>
      <c r="C31" s="216" t="str">
        <f>IF(M3="","",IF(INDEX(юноши!$A$101:$N$952,$M$3+1-100,14)="","",INDEX(юноши!$A$101:$N$952,$M$3+1-100,14)))</f>
        <v>60 сб</v>
      </c>
      <c r="D31" s="217"/>
      <c r="E31" s="111"/>
      <c r="F31" s="220"/>
      <c r="G31" s="221"/>
      <c r="H31" s="67"/>
      <c r="I31" s="112"/>
      <c r="J31" s="218">
        <f>IF(M3="","",IF(INDEX(юноши!$A$101:$N$952,$M$3+1-100,1)="","",INDEX(юноши!$A$101:$N$952,$M$3+1-100,1)))</f>
        <v>60</v>
      </c>
      <c r="K31" s="219"/>
      <c r="L31" s="112"/>
      <c r="M31" s="115" t="s">
        <v>154</v>
      </c>
      <c r="N31" s="135" t="str">
        <f>IF(M3="","",CONCATENATE(IF(INDEX(юноши!$A$101:$N$952,$M$3+1-100,6)="","",INDEX(юноши!$A$101:$N$952,$M$3+1-100,6)),"  ",IF(INDEX(юноши!$A$101:$N$952,$M$3+1-100,8)="","",INDEX(юноши!$A$101:$N$952,$M$3+1-100,8))))</f>
        <v xml:space="preserve">  </v>
      </c>
      <c r="O31" s="113"/>
      <c r="P31" s="114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</row>
    <row r="32" spans="2:148" s="74" customFormat="1" ht="15.75" customHeight="1">
      <c r="B32" s="75"/>
      <c r="C32" s="222" t="s">
        <v>137</v>
      </c>
      <c r="D32" s="222"/>
      <c r="E32" s="108"/>
      <c r="F32" s="229" t="s">
        <v>152</v>
      </c>
      <c r="G32" s="229"/>
      <c r="H32" s="122"/>
      <c r="I32" s="108"/>
      <c r="J32" s="222" t="s">
        <v>153</v>
      </c>
      <c r="K32" s="222"/>
      <c r="L32" s="76"/>
      <c r="M32" s="76"/>
      <c r="N32" s="76"/>
      <c r="O32" s="76"/>
      <c r="P32" s="77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</row>
    <row r="33" spans="2:148" ht="39.75" customHeight="1">
      <c r="B33" s="71"/>
      <c r="C33" s="230" t="str">
        <f>IF(M3="","",IF(INDEX(юноши!$A$101:$N$952,$M$3+1-100,2)="","",INDEX(юноши!$A$101:$N$952,$M$3+1-100,2)))</f>
        <v>Фёдоров Кирилл</v>
      </c>
      <c r="D33" s="230"/>
      <c r="E33" s="230"/>
      <c r="F33" s="230"/>
      <c r="G33" s="230"/>
      <c r="H33" s="230"/>
      <c r="I33" s="78"/>
      <c r="J33" s="223">
        <f>IF(M3="","",IF(INDEX(юноши!$A$101:$N$952,$M$3+1-100,3)="","",INDEX(юноши!$A$101:$N$952,$M$3+1-100,3)))</f>
        <v>37397</v>
      </c>
      <c r="K33" s="223"/>
      <c r="L33" s="79"/>
      <c r="M33" s="116">
        <f>IF(M3="","",IF(INDEX(юноши!$A$101:$N$952,$M$3+1-100,4)="","",INDEX(юноши!$A$101:$N$952,$M$3+1-100,4)))</f>
        <v>2</v>
      </c>
      <c r="N33" s="67"/>
      <c r="O33" s="67"/>
      <c r="P33" s="73"/>
    </row>
    <row r="34" spans="2:148" s="80" customFormat="1" ht="12.75" customHeight="1">
      <c r="B34" s="81"/>
      <c r="C34" s="82" t="s">
        <v>138</v>
      </c>
      <c r="D34" s="82"/>
      <c r="E34" s="82"/>
      <c r="F34" s="82"/>
      <c r="G34" s="82"/>
      <c r="H34" s="82"/>
      <c r="I34" s="82"/>
      <c r="J34" s="224" t="s">
        <v>125</v>
      </c>
      <c r="K34" s="224"/>
      <c r="L34" s="82"/>
      <c r="M34" s="84" t="s">
        <v>139</v>
      </c>
      <c r="N34" s="82"/>
      <c r="O34" s="82"/>
      <c r="P34" s="85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</row>
    <row r="35" spans="2:148" s="87" customFormat="1" ht="35.25" customHeight="1">
      <c r="B35" s="88"/>
      <c r="C35" s="124" t="str">
        <f>IF(M3="","",IF(INDEX(юноши!$A$101:$N$952,$M$3+1-100,5)="","",INDEX(юноши!$A$101:$N$952,$M$3+1-100,5)))</f>
        <v>НОВОЧЕБОКСАРСК</v>
      </c>
      <c r="D35" s="89"/>
      <c r="E35" s="89"/>
      <c r="F35" s="89"/>
      <c r="G35" s="117" t="str">
        <f>IF(M3="","",IF(INDEX(юноши!$A$101:$N$952,$M$3+1-100,6)="","",CONCATENATE("( ",INDEX(юноши!$A$101:$N$952,$M$3+1-100,6)," )")))</f>
        <v/>
      </c>
      <c r="H35" s="235" t="str">
        <f>IF(M3="","",IF(INDEX(юноши!$A$101:$N$952,$M$3+1-100,9)="","",INDEX(юноши!$A$101:$N$952,$M$3+1-100,9)))</f>
        <v/>
      </c>
      <c r="I35" s="235"/>
      <c r="J35" s="235"/>
      <c r="K35" s="90"/>
      <c r="L35" s="236"/>
      <c r="M35" s="236"/>
      <c r="N35" s="236"/>
      <c r="O35" s="90"/>
      <c r="P35" s="91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</row>
    <row r="36" spans="2:148" s="80" customFormat="1" ht="11.25" customHeight="1">
      <c r="B36" s="81"/>
      <c r="C36" s="82" t="s">
        <v>142</v>
      </c>
      <c r="D36" s="82"/>
      <c r="E36" s="82"/>
      <c r="F36" s="82"/>
      <c r="G36" s="127"/>
      <c r="H36" s="231" t="s">
        <v>143</v>
      </c>
      <c r="I36" s="231"/>
      <c r="J36" s="231"/>
      <c r="K36" s="82"/>
      <c r="L36" s="232"/>
      <c r="M36" s="232"/>
      <c r="N36" s="232"/>
      <c r="O36" s="82"/>
      <c r="P36" s="85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</row>
    <row r="37" spans="2:148" s="87" customFormat="1" ht="24" customHeight="1">
      <c r="B37" s="88"/>
      <c r="C37" s="123" t="str">
        <f>IF(M3="","",IF(INDEX(юноши!$A$101:$N$952,$M$3+1-100,7)="","",INDEX(юноши!$A$101:$N$952,$M$3+1-100,7)))</f>
        <v/>
      </c>
      <c r="D37" s="86"/>
      <c r="E37" s="86"/>
      <c r="F37" s="86"/>
      <c r="G37" s="117" t="str">
        <f>IF(M3="","",IF(INDEX(юноши!$A$101:$N$952,$M$3+1-100,8)="","",CONCATENATE("( ",INDEX(юноши!$A$101:$N$952,$M$3+1-100,8)," )")))</f>
        <v/>
      </c>
      <c r="H37" s="235" t="str">
        <f>IF(M3="","",IF(INDEX(юноши!$A$101:$N$952,$M$3+1-100,10)="","",INDEX(юноши!$A$101:$N$952,$M$3+1-100,10)))</f>
        <v>ДЮСШ №2</v>
      </c>
      <c r="I37" s="235"/>
      <c r="J37" s="235"/>
      <c r="K37" s="235"/>
      <c r="L37" s="235"/>
      <c r="M37" s="235"/>
      <c r="N37" s="235"/>
      <c r="O37" s="90"/>
      <c r="P37" s="91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</row>
    <row r="38" spans="2:148" s="80" customFormat="1" ht="9.9499999999999993" customHeight="1">
      <c r="B38" s="81"/>
      <c r="C38" s="82" t="s">
        <v>144</v>
      </c>
      <c r="D38" s="82"/>
      <c r="E38" s="82"/>
      <c r="F38" s="82"/>
      <c r="G38" s="127"/>
      <c r="H38" s="231" t="s">
        <v>130</v>
      </c>
      <c r="I38" s="231"/>
      <c r="J38" s="231"/>
      <c r="K38" s="231"/>
      <c r="L38" s="231"/>
      <c r="M38" s="231"/>
      <c r="N38" s="82"/>
      <c r="O38" s="82"/>
      <c r="P38" s="85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</row>
    <row r="39" spans="2:148" s="80" customFormat="1" ht="9.9499999999999993" customHeight="1"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5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</row>
    <row r="40" spans="2:148" ht="26.25" customHeight="1">
      <c r="B40" s="71"/>
      <c r="C40" s="121" t="str">
        <f>IF(M3="","",IF(INDEX(юноши!$A$101:$N$952,$M$3+1-100,11)="","",INDEX(юноши!$A$101:$N$952,$M$3+1-100,11)))</f>
        <v>Мясоедов К.В,</v>
      </c>
      <c r="D40" s="86"/>
      <c r="E40" s="86"/>
      <c r="F40" s="86"/>
      <c r="G40" s="86"/>
      <c r="H40" s="86"/>
      <c r="I40" s="86"/>
      <c r="J40" s="86"/>
      <c r="K40" s="67"/>
      <c r="L40" s="119" t="str">
        <f>IF(M3="","",IF(INDEX(юноши!$A$101:$N$952,$M$3+1-100,12)="","",INDEX(юноши!$A$101:$N$952,$M$3+1-100,12)))</f>
        <v/>
      </c>
      <c r="M40" s="120"/>
      <c r="N40" s="136" t="str">
        <f>IF(M3="","",IF(INDEX(юноши!$A$101:$N$952,$M$3+1-100,13)="","",INDEX(юноши!$A$101:$N$952,$M$3+1-100,13)))</f>
        <v/>
      </c>
      <c r="O40" s="67"/>
      <c r="P40" s="73"/>
    </row>
    <row r="41" spans="2:148" s="80" customFormat="1" ht="14.25" customHeight="1">
      <c r="B41" s="81"/>
      <c r="C41" s="82" t="s">
        <v>140</v>
      </c>
      <c r="D41" s="82"/>
      <c r="E41" s="82"/>
      <c r="F41" s="82"/>
      <c r="G41" s="82"/>
      <c r="H41" s="82"/>
      <c r="I41" s="82"/>
      <c r="J41" s="232"/>
      <c r="K41" s="232"/>
      <c r="L41" s="83" t="s">
        <v>141</v>
      </c>
      <c r="M41" s="118"/>
      <c r="N41" s="83" t="s">
        <v>155</v>
      </c>
      <c r="O41" s="82"/>
      <c r="P41" s="85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</row>
    <row r="42" spans="2:148" s="80" customFormat="1" ht="21" customHeight="1">
      <c r="B42" s="81"/>
      <c r="C42" s="82"/>
      <c r="D42" s="82"/>
      <c r="E42" s="82"/>
      <c r="F42" s="82"/>
      <c r="G42" s="82"/>
      <c r="H42" s="82"/>
      <c r="I42" s="82"/>
      <c r="J42" s="84"/>
      <c r="K42" s="84"/>
      <c r="L42" s="82"/>
      <c r="M42" s="84"/>
      <c r="N42" s="84"/>
      <c r="O42" s="82"/>
      <c r="P42" s="85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</row>
    <row r="43" spans="2:148" s="80" customFormat="1" ht="17.25" customHeight="1">
      <c r="B43" s="81"/>
      <c r="C43" s="92" t="s">
        <v>145</v>
      </c>
      <c r="D43" s="93"/>
      <c r="E43" s="94"/>
      <c r="F43" s="125" t="s">
        <v>156</v>
      </c>
      <c r="G43" s="94"/>
      <c r="H43" s="94"/>
      <c r="I43" s="95"/>
      <c r="J43" s="233" t="s">
        <v>157</v>
      </c>
      <c r="K43" s="234"/>
      <c r="L43" s="126" t="s">
        <v>146</v>
      </c>
      <c r="M43" s="126" t="s">
        <v>147</v>
      </c>
      <c r="N43" s="126" t="s">
        <v>148</v>
      </c>
      <c r="O43" s="82"/>
      <c r="P43" s="85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  <c r="DL43" s="132"/>
      <c r="DM43" s="132"/>
      <c r="DN43" s="132"/>
      <c r="DO43" s="132"/>
      <c r="DP43" s="132"/>
      <c r="DQ43" s="132"/>
      <c r="DR43" s="132"/>
      <c r="DS43" s="132"/>
      <c r="DT43" s="132"/>
      <c r="DU43" s="132"/>
      <c r="DV43" s="132"/>
      <c r="DW43" s="132"/>
      <c r="DX43" s="132"/>
      <c r="DY43" s="132"/>
      <c r="DZ43" s="132"/>
      <c r="EA43" s="132"/>
      <c r="EB43" s="132"/>
      <c r="EC43" s="132"/>
      <c r="ED43" s="132"/>
      <c r="EE43" s="132"/>
      <c r="EF43" s="132"/>
      <c r="EG43" s="132"/>
      <c r="EH43" s="132"/>
      <c r="EI43" s="132"/>
      <c r="EJ43" s="132"/>
      <c r="EK43" s="132"/>
      <c r="EL43" s="132"/>
      <c r="EM43" s="132"/>
      <c r="EN43" s="132"/>
      <c r="EO43" s="132"/>
      <c r="EP43" s="132"/>
      <c r="EQ43" s="132"/>
      <c r="ER43" s="132"/>
    </row>
    <row r="44" spans="2:148" s="80" customFormat="1" ht="24.75" customHeight="1">
      <c r="B44" s="81"/>
      <c r="C44" s="96" t="s">
        <v>149</v>
      </c>
      <c r="D44" s="97"/>
      <c r="E44" s="98"/>
      <c r="F44" s="98"/>
      <c r="G44" s="98"/>
      <c r="H44" s="98"/>
      <c r="I44" s="97"/>
      <c r="J44" s="99"/>
      <c r="K44" s="97"/>
      <c r="L44" s="100"/>
      <c r="M44" s="100"/>
      <c r="N44" s="100"/>
      <c r="O44" s="82"/>
      <c r="P44" s="85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</row>
    <row r="45" spans="2:148" s="80" customFormat="1" ht="24.75" customHeight="1">
      <c r="B45" s="81"/>
      <c r="C45" s="96" t="s">
        <v>150</v>
      </c>
      <c r="D45" s="97"/>
      <c r="E45" s="98"/>
      <c r="F45" s="98"/>
      <c r="G45" s="98"/>
      <c r="H45" s="98"/>
      <c r="I45" s="97"/>
      <c r="J45" s="99"/>
      <c r="K45" s="97"/>
      <c r="L45" s="100"/>
      <c r="M45" s="100"/>
      <c r="N45" s="100"/>
      <c r="O45" s="82"/>
      <c r="P45" s="85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A45" s="132"/>
      <c r="EB45" s="132"/>
      <c r="EC45" s="132"/>
      <c r="ED45" s="132"/>
      <c r="EE45" s="132"/>
      <c r="EF45" s="132"/>
      <c r="EG45" s="132"/>
      <c r="EH45" s="132"/>
      <c r="EI45" s="132"/>
      <c r="EJ45" s="132"/>
      <c r="EK45" s="132"/>
      <c r="EL45" s="132"/>
      <c r="EM45" s="132"/>
      <c r="EN45" s="132"/>
      <c r="EO45" s="132"/>
      <c r="EP45" s="132"/>
      <c r="EQ45" s="132"/>
      <c r="ER45" s="132"/>
    </row>
    <row r="46" spans="2:148" s="80" customFormat="1" ht="24.75" customHeight="1">
      <c r="B46" s="81"/>
      <c r="C46" s="101" t="s">
        <v>151</v>
      </c>
      <c r="D46" s="102"/>
      <c r="E46" s="103"/>
      <c r="F46" s="103"/>
      <c r="G46" s="103"/>
      <c r="H46" s="103"/>
      <c r="I46" s="102"/>
      <c r="J46" s="104"/>
      <c r="K46" s="102"/>
      <c r="L46" s="100"/>
      <c r="M46" s="100"/>
      <c r="N46" s="100"/>
      <c r="O46" s="82"/>
      <c r="P46" s="85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  <c r="DL46" s="132"/>
      <c r="DM46" s="132"/>
      <c r="DN46" s="132"/>
      <c r="DO46" s="132"/>
      <c r="DP46" s="132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132"/>
      <c r="EE46" s="132"/>
      <c r="EF46" s="132"/>
      <c r="EG46" s="132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132"/>
    </row>
    <row r="47" spans="2:148" s="80" customFormat="1" ht="10.5" customHeight="1">
      <c r="B47" s="104"/>
      <c r="C47" s="137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  <c r="DG47" s="132"/>
      <c r="DH47" s="132"/>
      <c r="DI47" s="132"/>
      <c r="DJ47" s="132"/>
      <c r="DK47" s="132"/>
      <c r="DL47" s="132"/>
      <c r="DM47" s="132"/>
      <c r="DN47" s="132"/>
      <c r="DO47" s="132"/>
      <c r="DP47" s="132"/>
      <c r="DQ47" s="132"/>
      <c r="DR47" s="132"/>
      <c r="DS47" s="132"/>
      <c r="DT47" s="132"/>
      <c r="DU47" s="132"/>
      <c r="DV47" s="132"/>
      <c r="DW47" s="132"/>
      <c r="DX47" s="132"/>
      <c r="DY47" s="132"/>
      <c r="DZ47" s="132"/>
      <c r="EA47" s="132"/>
      <c r="EB47" s="132"/>
      <c r="EC47" s="132"/>
      <c r="ED47" s="132"/>
      <c r="EE47" s="132"/>
      <c r="EF47" s="132"/>
      <c r="EG47" s="132"/>
      <c r="EH47" s="132"/>
      <c r="EI47" s="132"/>
      <c r="EJ47" s="132"/>
      <c r="EK47" s="132"/>
      <c r="EL47" s="132"/>
      <c r="EM47" s="132"/>
      <c r="EN47" s="132"/>
      <c r="EO47" s="132"/>
      <c r="EP47" s="132"/>
      <c r="EQ47" s="132"/>
      <c r="ER47" s="132"/>
    </row>
    <row r="48" spans="2:148" ht="3.75" customHeight="1"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70"/>
    </row>
    <row r="49" spans="2:148" ht="26.25" customHeight="1">
      <c r="B49" s="71"/>
      <c r="C49" s="67"/>
      <c r="D49" s="67"/>
      <c r="E49" s="67"/>
      <c r="F49" s="67"/>
      <c r="G49" s="72"/>
      <c r="H49" s="67"/>
      <c r="I49" s="67"/>
      <c r="J49" s="67"/>
      <c r="K49" s="67"/>
      <c r="L49" s="67"/>
      <c r="M49" s="115" t="s">
        <v>136</v>
      </c>
      <c r="N49" s="227"/>
      <c r="O49" s="228"/>
      <c r="P49" s="73"/>
    </row>
    <row r="50" spans="2:148" s="109" customFormat="1" ht="35.25" customHeight="1">
      <c r="B50" s="110"/>
      <c r="C50" s="216" t="str">
        <f>IF(M$3="","",IF(INDEX(юноши!$A$101:$N$952,$M$3+2-100,14)="","",INDEX(юноши!$A$101:$N$952,$M$3+2-100,14)))</f>
        <v>длина</v>
      </c>
      <c r="D50" s="217"/>
      <c r="E50" s="111"/>
      <c r="F50" s="220"/>
      <c r="G50" s="221"/>
      <c r="H50" s="67"/>
      <c r="I50" s="112"/>
      <c r="J50" s="218">
        <f>IF(M$3="","",IF(INDEX(юноши!$A$101:$N$952,$M$3+2-100,1)="","",INDEX(юноши!$A$101:$N$952,$M$3+2-100,1)))</f>
        <v>60</v>
      </c>
      <c r="K50" s="219"/>
      <c r="L50" s="112"/>
      <c r="M50" s="115" t="s">
        <v>154</v>
      </c>
      <c r="N50" s="135" t="str">
        <f>IF(M$3="","",CONCATENATE(IF(INDEX(юноши!$A$101:$N$952,$M$3+2-100,6)="","",INDEX(юноши!$A$101:$N$952,$M$3+2-100,6)),"  ",IF(INDEX(юноши!$A$101:$N$952,$M$3+2-100,8)="","",INDEX(юноши!$A$101:$N$952,$M$3+2-100,8))))</f>
        <v xml:space="preserve">  </v>
      </c>
      <c r="O50" s="113"/>
      <c r="P50" s="114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0"/>
      <c r="EO50" s="130"/>
      <c r="EP50" s="130"/>
      <c r="EQ50" s="130"/>
      <c r="ER50" s="130"/>
    </row>
    <row r="51" spans="2:148" s="74" customFormat="1" ht="15.75" customHeight="1">
      <c r="B51" s="75"/>
      <c r="C51" s="222" t="s">
        <v>137</v>
      </c>
      <c r="D51" s="222"/>
      <c r="E51" s="108"/>
      <c r="F51" s="229" t="s">
        <v>152</v>
      </c>
      <c r="G51" s="229"/>
      <c r="H51" s="122"/>
      <c r="I51" s="108"/>
      <c r="J51" s="222" t="s">
        <v>153</v>
      </c>
      <c r="K51" s="222"/>
      <c r="L51" s="76"/>
      <c r="M51" s="76"/>
      <c r="N51" s="76"/>
      <c r="O51" s="76"/>
      <c r="P51" s="77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</row>
    <row r="52" spans="2:148" ht="39.75" customHeight="1">
      <c r="B52" s="71"/>
      <c r="C52" s="230" t="str">
        <f>IF(M$3="","",IF(INDEX(юноши!$A$101:$N$952,$M$3+2-100,2)="","",INDEX(юноши!$A$101:$N$952,$M$3+2-100,2)))</f>
        <v>Фёдоров Кирилл</v>
      </c>
      <c r="D52" s="230"/>
      <c r="E52" s="230"/>
      <c r="F52" s="230"/>
      <c r="G52" s="230"/>
      <c r="H52" s="230"/>
      <c r="I52" s="78"/>
      <c r="J52" s="223">
        <f>IF(M$3="","",IF(INDEX(юноши!$A$101:$N$952,$M$3+2-100,3)="","",INDEX(юноши!$A$101:$N$952,$M$3+2-100,3)))</f>
        <v>37397</v>
      </c>
      <c r="K52" s="223"/>
      <c r="L52" s="79"/>
      <c r="M52" s="116">
        <f>IF(M$3="","",IF(INDEX(юноши!$A$101:$N$952,$M$3+2-100,4)="","",INDEX(юноши!$A$101:$N$952,$M$3+2-100,4)))</f>
        <v>2</v>
      </c>
      <c r="N52" s="67"/>
      <c r="O52" s="67"/>
      <c r="P52" s="73"/>
    </row>
    <row r="53" spans="2:148" s="80" customFormat="1" ht="12.75" customHeight="1">
      <c r="B53" s="81"/>
      <c r="C53" s="82" t="s">
        <v>138</v>
      </c>
      <c r="D53" s="82"/>
      <c r="E53" s="82"/>
      <c r="F53" s="82"/>
      <c r="G53" s="82"/>
      <c r="H53" s="82"/>
      <c r="I53" s="82"/>
      <c r="J53" s="224" t="s">
        <v>125</v>
      </c>
      <c r="K53" s="224"/>
      <c r="L53" s="82"/>
      <c r="M53" s="84" t="s">
        <v>139</v>
      </c>
      <c r="N53" s="82"/>
      <c r="O53" s="82"/>
      <c r="P53" s="85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</row>
    <row r="54" spans="2:148" s="87" customFormat="1" ht="35.25" customHeight="1">
      <c r="B54" s="88"/>
      <c r="C54" s="124" t="str">
        <f>IF(M$3="","",IF(INDEX(юноши!$A$101:$N$952,$M$3+2-100,5)="","",INDEX(юноши!$A$101:$N$952,$M$3+2-100,5)))</f>
        <v>НОВОЧЕБОКСАРСК</v>
      </c>
      <c r="D54" s="89"/>
      <c r="E54" s="89"/>
      <c r="F54" s="89"/>
      <c r="G54" s="117" t="str">
        <f>IF(M$3="","",IF(INDEX(юноши!$A$101:$N$952,$M$3+2-100,6)="","",CONCATENATE("( ",INDEX(юноши!$A$101:$N$952,$M$3+2-100,6)," )")))</f>
        <v/>
      </c>
      <c r="H54" s="235" t="str">
        <f>IF(M$3="","",IF(INDEX(юноши!$A$101:$N$952,$M$3+2-100,9)="","",INDEX(юноши!$A$101:$N$952,$M$3+2-100,9)))</f>
        <v/>
      </c>
      <c r="I54" s="235"/>
      <c r="J54" s="235"/>
      <c r="K54" s="90"/>
      <c r="L54" s="236"/>
      <c r="M54" s="236"/>
      <c r="N54" s="236"/>
      <c r="O54" s="90"/>
      <c r="P54" s="91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</row>
    <row r="55" spans="2:148" s="80" customFormat="1" ht="11.25" customHeight="1">
      <c r="B55" s="81"/>
      <c r="C55" s="82" t="s">
        <v>142</v>
      </c>
      <c r="D55" s="82"/>
      <c r="E55" s="82"/>
      <c r="F55" s="82"/>
      <c r="G55" s="127"/>
      <c r="H55" s="231" t="s">
        <v>143</v>
      </c>
      <c r="I55" s="231"/>
      <c r="J55" s="231"/>
      <c r="K55" s="82"/>
      <c r="L55" s="232"/>
      <c r="M55" s="232"/>
      <c r="N55" s="232"/>
      <c r="O55" s="82"/>
      <c r="P55" s="85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2"/>
      <c r="DS55" s="132"/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32"/>
      <c r="EH55" s="132"/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</row>
    <row r="56" spans="2:148" s="87" customFormat="1" ht="24" customHeight="1">
      <c r="B56" s="88"/>
      <c r="C56" s="123" t="str">
        <f>IF(M$3="","",IF(INDEX(юноши!$A$101:$N$952,$M$3+2-100,7)="","",INDEX(юноши!$A$101:$N$952,$M$3+2-100,7)))</f>
        <v/>
      </c>
      <c r="D56" s="86"/>
      <c r="E56" s="86"/>
      <c r="F56" s="86"/>
      <c r="G56" s="117" t="str">
        <f>IF(M$3="","",IF(INDEX(юноши!$A$101:$N$952,$M$3+2-100,8)="","",CONCATENATE("( ",INDEX(юноши!$A$101:$N$952,$M$3+2-100,8)," )")))</f>
        <v/>
      </c>
      <c r="H56" s="235" t="str">
        <f>IF(M$3="","",IF(INDEX(юноши!$A$101:$N$952,$M$3+2-100,10)="","",INDEX(юноши!$A$101:$N$952,$M$3+2-100,10)))</f>
        <v>ДЮСШ №2</v>
      </c>
      <c r="I56" s="235"/>
      <c r="J56" s="235"/>
      <c r="K56" s="235"/>
      <c r="L56" s="235"/>
      <c r="M56" s="235"/>
      <c r="N56" s="235"/>
      <c r="O56" s="90"/>
      <c r="P56" s="91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</row>
    <row r="57" spans="2:148" s="80" customFormat="1" ht="9.9499999999999993" customHeight="1">
      <c r="B57" s="81"/>
      <c r="C57" s="82" t="s">
        <v>144</v>
      </c>
      <c r="D57" s="82"/>
      <c r="E57" s="82"/>
      <c r="F57" s="82"/>
      <c r="G57" s="82"/>
      <c r="H57" s="231" t="s">
        <v>130</v>
      </c>
      <c r="I57" s="231"/>
      <c r="J57" s="231"/>
      <c r="K57" s="231"/>
      <c r="L57" s="231"/>
      <c r="M57" s="231"/>
      <c r="N57" s="82"/>
      <c r="O57" s="82"/>
      <c r="P57" s="85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2"/>
      <c r="DV57" s="132"/>
      <c r="DW57" s="132"/>
      <c r="DX57" s="132"/>
      <c r="DY57" s="132"/>
      <c r="DZ57" s="132"/>
      <c r="EA57" s="132"/>
      <c r="EB57" s="132"/>
      <c r="EC57" s="132"/>
      <c r="ED57" s="132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</row>
    <row r="58" spans="2:148" s="80" customFormat="1" ht="9.9499999999999993" customHeight="1"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5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  <c r="CL58" s="132"/>
      <c r="CM58" s="132"/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132"/>
      <c r="DC58" s="132"/>
      <c r="DD58" s="132"/>
      <c r="DE58" s="132"/>
      <c r="DF58" s="132"/>
      <c r="DG58" s="132"/>
      <c r="DH58" s="132"/>
      <c r="DI58" s="132"/>
      <c r="DJ58" s="132"/>
      <c r="DK58" s="132"/>
      <c r="DL58" s="132"/>
      <c r="DM58" s="132"/>
      <c r="DN58" s="132"/>
      <c r="DO58" s="132"/>
      <c r="DP58" s="132"/>
      <c r="DQ58" s="132"/>
      <c r="DR58" s="132"/>
      <c r="DS58" s="132"/>
      <c r="DT58" s="132"/>
      <c r="DU58" s="132"/>
      <c r="DV58" s="132"/>
      <c r="DW58" s="132"/>
      <c r="DX58" s="132"/>
      <c r="DY58" s="132"/>
      <c r="DZ58" s="132"/>
      <c r="EA58" s="132"/>
      <c r="EB58" s="132"/>
      <c r="EC58" s="132"/>
      <c r="ED58" s="132"/>
      <c r="EE58" s="132"/>
      <c r="EF58" s="132"/>
      <c r="EG58" s="132"/>
      <c r="EH58" s="132"/>
      <c r="EI58" s="132"/>
      <c r="EJ58" s="132"/>
      <c r="EK58" s="132"/>
      <c r="EL58" s="132"/>
      <c r="EM58" s="132"/>
      <c r="EN58" s="132"/>
      <c r="EO58" s="132"/>
      <c r="EP58" s="132"/>
      <c r="EQ58" s="132"/>
      <c r="ER58" s="132"/>
    </row>
    <row r="59" spans="2:148" ht="26.25" customHeight="1">
      <c r="B59" s="71"/>
      <c r="C59" s="121" t="str">
        <f>IF(M$3="","",IF(INDEX(юноши!$A$101:$N$952,$M$3+2-100,11)="","",INDEX(юноши!$A$101:$N$952,$M$3+2-100,11)))</f>
        <v>Мясоедов К.В,</v>
      </c>
      <c r="D59" s="86"/>
      <c r="E59" s="86"/>
      <c r="F59" s="86"/>
      <c r="G59" s="86"/>
      <c r="H59" s="86"/>
      <c r="I59" s="86"/>
      <c r="J59" s="86"/>
      <c r="K59" s="67"/>
      <c r="L59" s="119" t="str">
        <f>IF(M$3="","",IF(INDEX(юноши!$A$101:$N$952,$M$3+2-100,12)="","",INDEX(юноши!$A$101:$N$952,$M$3+2-100,12)))</f>
        <v/>
      </c>
      <c r="M59" s="120"/>
      <c r="N59" s="136" t="str">
        <f>IF(M$3="","",IF(INDEX(юноши!$A$101:$N$952,$M$3+2-100,13)="","",INDEX(юноши!$A$101:$N$952,$M$3+2-100,13)))</f>
        <v/>
      </c>
      <c r="O59" s="67"/>
      <c r="P59" s="73"/>
    </row>
    <row r="60" spans="2:148" s="80" customFormat="1" ht="14.25" customHeight="1">
      <c r="B60" s="81"/>
      <c r="C60" s="82" t="s">
        <v>140</v>
      </c>
      <c r="D60" s="82"/>
      <c r="E60" s="82"/>
      <c r="F60" s="82"/>
      <c r="G60" s="82"/>
      <c r="H60" s="82"/>
      <c r="I60" s="82"/>
      <c r="J60" s="232"/>
      <c r="K60" s="232"/>
      <c r="L60" s="83" t="s">
        <v>141</v>
      </c>
      <c r="M60" s="118"/>
      <c r="N60" s="83" t="s">
        <v>155</v>
      </c>
      <c r="O60" s="82"/>
      <c r="P60" s="85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</row>
    <row r="61" spans="2:148" s="80" customFormat="1" ht="21" customHeight="1">
      <c r="B61" s="81"/>
      <c r="C61" s="82"/>
      <c r="D61" s="82"/>
      <c r="E61" s="82"/>
      <c r="F61" s="82"/>
      <c r="G61" s="82"/>
      <c r="H61" s="82"/>
      <c r="I61" s="82"/>
      <c r="J61" s="84"/>
      <c r="K61" s="84"/>
      <c r="L61" s="82"/>
      <c r="M61" s="84"/>
      <c r="N61" s="84"/>
      <c r="O61" s="82"/>
      <c r="P61" s="85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</row>
    <row r="62" spans="2:148" s="80" customFormat="1" ht="17.25" customHeight="1">
      <c r="B62" s="81"/>
      <c r="C62" s="92" t="s">
        <v>145</v>
      </c>
      <c r="D62" s="93"/>
      <c r="E62" s="94"/>
      <c r="F62" s="125" t="s">
        <v>156</v>
      </c>
      <c r="G62" s="94"/>
      <c r="H62" s="94"/>
      <c r="I62" s="95"/>
      <c r="J62" s="233" t="s">
        <v>157</v>
      </c>
      <c r="K62" s="234"/>
      <c r="L62" s="126" t="s">
        <v>146</v>
      </c>
      <c r="M62" s="126" t="s">
        <v>147</v>
      </c>
      <c r="N62" s="126" t="s">
        <v>148</v>
      </c>
      <c r="O62" s="82"/>
      <c r="P62" s="85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2"/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  <c r="DL62" s="132"/>
      <c r="DM62" s="132"/>
      <c r="DN62" s="132"/>
      <c r="DO62" s="132"/>
      <c r="DP62" s="132"/>
      <c r="DQ62" s="132"/>
      <c r="DR62" s="132"/>
      <c r="DS62" s="132"/>
      <c r="DT62" s="132"/>
      <c r="DU62" s="132"/>
      <c r="DV62" s="132"/>
      <c r="DW62" s="132"/>
      <c r="DX62" s="132"/>
      <c r="DY62" s="132"/>
      <c r="DZ62" s="132"/>
      <c r="EA62" s="132"/>
      <c r="EB62" s="132"/>
      <c r="EC62" s="132"/>
      <c r="ED62" s="132"/>
      <c r="EE62" s="132"/>
      <c r="EF62" s="132"/>
      <c r="EG62" s="132"/>
      <c r="EH62" s="132"/>
      <c r="EI62" s="132"/>
      <c r="EJ62" s="132"/>
      <c r="EK62" s="132"/>
      <c r="EL62" s="132"/>
      <c r="EM62" s="132"/>
      <c r="EN62" s="132"/>
      <c r="EO62" s="132"/>
      <c r="EP62" s="132"/>
      <c r="EQ62" s="132"/>
      <c r="ER62" s="132"/>
    </row>
    <row r="63" spans="2:148" s="80" customFormat="1" ht="24.75" customHeight="1">
      <c r="B63" s="81"/>
      <c r="C63" s="96" t="s">
        <v>149</v>
      </c>
      <c r="D63" s="97"/>
      <c r="E63" s="98"/>
      <c r="F63" s="98"/>
      <c r="G63" s="98"/>
      <c r="H63" s="98"/>
      <c r="I63" s="97"/>
      <c r="J63" s="99"/>
      <c r="K63" s="97"/>
      <c r="L63" s="100"/>
      <c r="M63" s="100"/>
      <c r="N63" s="100"/>
      <c r="O63" s="82"/>
      <c r="P63" s="85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  <c r="DL63" s="132"/>
      <c r="DM63" s="132"/>
      <c r="DN63" s="132"/>
      <c r="DO63" s="132"/>
      <c r="DP63" s="132"/>
      <c r="DQ63" s="132"/>
      <c r="DR63" s="132"/>
      <c r="DS63" s="132"/>
      <c r="DT63" s="132"/>
      <c r="DU63" s="132"/>
      <c r="DV63" s="132"/>
      <c r="DW63" s="132"/>
      <c r="DX63" s="132"/>
      <c r="DY63" s="132"/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</row>
    <row r="64" spans="2:148" s="80" customFormat="1" ht="24.75" customHeight="1">
      <c r="B64" s="81"/>
      <c r="C64" s="96" t="s">
        <v>150</v>
      </c>
      <c r="D64" s="97"/>
      <c r="E64" s="98"/>
      <c r="F64" s="98"/>
      <c r="G64" s="98"/>
      <c r="H64" s="98"/>
      <c r="I64" s="97"/>
      <c r="J64" s="99"/>
      <c r="K64" s="97"/>
      <c r="L64" s="100"/>
      <c r="M64" s="100"/>
      <c r="N64" s="100"/>
      <c r="O64" s="82"/>
      <c r="P64" s="85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</row>
    <row r="65" spans="2:148" s="80" customFormat="1" ht="24.75" customHeight="1">
      <c r="B65" s="81"/>
      <c r="C65" s="101" t="s">
        <v>151</v>
      </c>
      <c r="D65" s="102"/>
      <c r="E65" s="103"/>
      <c r="F65" s="103"/>
      <c r="G65" s="103"/>
      <c r="H65" s="103"/>
      <c r="I65" s="102"/>
      <c r="J65" s="104"/>
      <c r="K65" s="102"/>
      <c r="L65" s="100"/>
      <c r="M65" s="100"/>
      <c r="N65" s="100"/>
      <c r="O65" s="82"/>
      <c r="P65" s="85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  <c r="DT65" s="132"/>
      <c r="DU65" s="132"/>
      <c r="DV65" s="132"/>
      <c r="DW65" s="132"/>
      <c r="DX65" s="132"/>
      <c r="DY65" s="132"/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</row>
    <row r="66" spans="2:148" ht="10.5" customHeight="1">
      <c r="B66" s="105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7"/>
    </row>
    <row r="68" spans="2:148" ht="18.75" customHeight="1"/>
    <row r="70" spans="2:148" ht="3.75" customHeight="1"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70"/>
    </row>
    <row r="71" spans="2:148" ht="26.25" customHeight="1">
      <c r="B71" s="71"/>
      <c r="C71" s="67"/>
      <c r="D71" s="67"/>
      <c r="E71" s="67"/>
      <c r="F71" s="67"/>
      <c r="G71" s="72"/>
      <c r="H71" s="67"/>
      <c r="I71" s="67"/>
      <c r="J71" s="67"/>
      <c r="K71" s="67"/>
      <c r="L71" s="67"/>
      <c r="M71" s="115" t="s">
        <v>136</v>
      </c>
      <c r="N71" s="227"/>
      <c r="O71" s="228"/>
      <c r="P71" s="73"/>
    </row>
    <row r="72" spans="2:148" s="109" customFormat="1" ht="35.25" customHeight="1">
      <c r="B72" s="110"/>
      <c r="C72" s="216" t="str">
        <f>IF(M$3="","",IF(INDEX(юноши!$A$101:$N$952,$M$3+3-100,14)="","",INDEX(юноши!$A$101:$N$952,$M$3+3-100,14)))</f>
        <v/>
      </c>
      <c r="D72" s="217"/>
      <c r="E72" s="111"/>
      <c r="F72" s="220"/>
      <c r="G72" s="221"/>
      <c r="H72" s="67"/>
      <c r="I72" s="112"/>
      <c r="J72" s="218" t="str">
        <f>IF(M$3="","",IF(INDEX(юноши!$A$101:$N$952,$M$3+3-100,1)="","",INDEX(юноши!$A$101:$N$952,$M$3+3-100,1)))</f>
        <v/>
      </c>
      <c r="K72" s="219"/>
      <c r="L72" s="112"/>
      <c r="M72" s="115" t="s">
        <v>154</v>
      </c>
      <c r="N72" s="135" t="str">
        <f>IF(M$3="","",CONCATENATE(IF(INDEX(юноши!$A$101:$N$952,$M$3+3-100,6)="","",INDEX(юноши!$A$101:$N$952,$M$3+3-100,6)),"  ",IF(INDEX(юноши!$A$101:$N$952,$M$3+3-100,8)="","",INDEX(юноши!$A$101:$N$952,$M$3+3-100,8))))</f>
        <v xml:space="preserve">  </v>
      </c>
      <c r="O72" s="113"/>
      <c r="P72" s="114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</row>
    <row r="73" spans="2:148" s="74" customFormat="1" ht="15.75" customHeight="1">
      <c r="B73" s="75"/>
      <c r="C73" s="222" t="s">
        <v>137</v>
      </c>
      <c r="D73" s="222"/>
      <c r="E73" s="108"/>
      <c r="F73" s="229" t="s">
        <v>152</v>
      </c>
      <c r="G73" s="229"/>
      <c r="H73" s="122"/>
      <c r="I73" s="108"/>
      <c r="J73" s="222" t="s">
        <v>153</v>
      </c>
      <c r="K73" s="222"/>
      <c r="L73" s="76"/>
      <c r="M73" s="76"/>
      <c r="N73" s="76"/>
      <c r="O73" s="76"/>
      <c r="P73" s="77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</row>
    <row r="74" spans="2:148" ht="39.75" customHeight="1">
      <c r="B74" s="71"/>
      <c r="C74" s="230" t="str">
        <f>IF(M$3="","",IF(INDEX(юноши!$A$101:$N$952,$M$3+3-100,2)="","",INDEX(юноши!$A$101:$N$952,$M$3+3-100,2)))</f>
        <v/>
      </c>
      <c r="D74" s="230"/>
      <c r="E74" s="230"/>
      <c r="F74" s="230"/>
      <c r="G74" s="230"/>
      <c r="H74" s="230"/>
      <c r="I74" s="78"/>
      <c r="J74" s="223" t="str">
        <f>IF(M$3="","",IF(INDEX(юноши!$A$101:$N$952,$M$3+3-100,3)="","",INDEX(юноши!$A$101:$N$952,$M$3+3-100,3)))</f>
        <v/>
      </c>
      <c r="K74" s="223"/>
      <c r="L74" s="79"/>
      <c r="M74" s="116" t="str">
        <f>IF(M$3="","",IF(INDEX(юноши!$A$101:$N$952,$M$3+3-100,4)="","",INDEX(юноши!$A$101:$N$952,$M$3+3-100,4)))</f>
        <v/>
      </c>
      <c r="N74" s="67"/>
      <c r="O74" s="67"/>
      <c r="P74" s="73"/>
    </row>
    <row r="75" spans="2:148" s="80" customFormat="1" ht="12.75" customHeight="1">
      <c r="B75" s="81"/>
      <c r="C75" s="82" t="s">
        <v>138</v>
      </c>
      <c r="D75" s="82"/>
      <c r="E75" s="82"/>
      <c r="F75" s="82"/>
      <c r="G75" s="82"/>
      <c r="H75" s="82"/>
      <c r="I75" s="82"/>
      <c r="J75" s="224" t="s">
        <v>125</v>
      </c>
      <c r="K75" s="224"/>
      <c r="L75" s="82"/>
      <c r="M75" s="84" t="s">
        <v>139</v>
      </c>
      <c r="N75" s="82"/>
      <c r="O75" s="82"/>
      <c r="P75" s="85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2"/>
      <c r="CO75" s="132"/>
      <c r="CP75" s="132"/>
      <c r="CQ75" s="132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2"/>
      <c r="DC75" s="132"/>
      <c r="DD75" s="132"/>
      <c r="DE75" s="132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2"/>
      <c r="DQ75" s="132"/>
      <c r="DR75" s="132"/>
      <c r="DS75" s="132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2"/>
      <c r="EE75" s="132"/>
      <c r="EF75" s="132"/>
      <c r="EG75" s="132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2"/>
    </row>
    <row r="76" spans="2:148" s="87" customFormat="1" ht="35.25" customHeight="1">
      <c r="B76" s="88"/>
      <c r="C76" s="124" t="str">
        <f>IF(M$3="","",IF(INDEX(юноши!$A$101:$N$952,$M$3+3-100,5)="","",INDEX(юноши!$A$101:$N$952,$M$3+3-100,5)))</f>
        <v/>
      </c>
      <c r="D76" s="89"/>
      <c r="E76" s="89"/>
      <c r="F76" s="89"/>
      <c r="G76" s="117" t="str">
        <f>IF(M$3="","",IF(INDEX(юноши!$A$101:$N$952,$M$3+3-100,6)="","",CONCATENATE("( ",INDEX(юноши!$A$101:$N$952,$M$3+3-100,6)," )")))</f>
        <v/>
      </c>
      <c r="H76" s="235" t="str">
        <f>IF(M$3="","",IF(INDEX(юноши!$A$101:$N$952,$M$3+3-100,9)="","",INDEX(юноши!$A$101:$N$952,$M$3+3-100,9)))</f>
        <v/>
      </c>
      <c r="I76" s="235"/>
      <c r="J76" s="235"/>
      <c r="K76" s="90"/>
      <c r="L76" s="236"/>
      <c r="M76" s="236"/>
      <c r="N76" s="236"/>
      <c r="O76" s="90"/>
      <c r="P76" s="91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</row>
    <row r="77" spans="2:148" s="80" customFormat="1" ht="11.25" customHeight="1">
      <c r="B77" s="81"/>
      <c r="C77" s="82" t="s">
        <v>142</v>
      </c>
      <c r="D77" s="82"/>
      <c r="E77" s="82"/>
      <c r="F77" s="82"/>
      <c r="G77" s="127"/>
      <c r="H77" s="231" t="s">
        <v>143</v>
      </c>
      <c r="I77" s="231"/>
      <c r="J77" s="231"/>
      <c r="K77" s="82"/>
      <c r="L77" s="232"/>
      <c r="M77" s="232"/>
      <c r="N77" s="232"/>
      <c r="O77" s="82"/>
      <c r="P77" s="85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  <c r="CD77" s="132"/>
      <c r="CE77" s="132"/>
      <c r="CF77" s="132"/>
      <c r="CG77" s="132"/>
      <c r="CH77" s="132"/>
      <c r="CI77" s="132"/>
      <c r="CJ77" s="132"/>
      <c r="CK77" s="132"/>
      <c r="CL77" s="132"/>
      <c r="CM77" s="132"/>
      <c r="CN77" s="132"/>
      <c r="CO77" s="132"/>
      <c r="CP77" s="132"/>
      <c r="CQ77" s="132"/>
      <c r="CR77" s="132"/>
      <c r="CS77" s="132"/>
      <c r="CT77" s="132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</row>
    <row r="78" spans="2:148" s="87" customFormat="1" ht="24" customHeight="1">
      <c r="B78" s="88"/>
      <c r="C78" s="123" t="str">
        <f>IF(M$3="","",IF(INDEX(юноши!$A$101:$N$952,$M$3+3-100,7)="","",INDEX(юноши!$A$101:$N$952,$M$3+3-100,7)))</f>
        <v/>
      </c>
      <c r="D78" s="86"/>
      <c r="E78" s="86"/>
      <c r="F78" s="86"/>
      <c r="G78" s="117" t="str">
        <f>IF(M$3="","",IF(INDEX(юноши!$A$101:$N$952,$M$3+3-100,8)="","",CONCATENATE("( ",INDEX(юноши!$A$101:$N$952,$M$3+3-100,8)," )")))</f>
        <v/>
      </c>
      <c r="H78" s="235" t="str">
        <f>IF(M$3="","",IF(INDEX(юноши!$A$101:$N$952,$M$3+3-100,10)="","",INDEX(юноши!$A$101:$N$952,$M$3+3-100,10)))</f>
        <v/>
      </c>
      <c r="I78" s="235"/>
      <c r="J78" s="235"/>
      <c r="K78" s="235"/>
      <c r="L78" s="235"/>
      <c r="M78" s="235"/>
      <c r="N78" s="235"/>
      <c r="O78" s="90"/>
      <c r="P78" s="91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</row>
    <row r="79" spans="2:148" s="80" customFormat="1" ht="9.9499999999999993" customHeight="1">
      <c r="B79" s="81"/>
      <c r="C79" s="82" t="s">
        <v>144</v>
      </c>
      <c r="D79" s="82"/>
      <c r="E79" s="82"/>
      <c r="F79" s="82"/>
      <c r="G79" s="127"/>
      <c r="H79" s="231" t="s">
        <v>130</v>
      </c>
      <c r="I79" s="231"/>
      <c r="J79" s="231"/>
      <c r="K79" s="231"/>
      <c r="L79" s="231"/>
      <c r="M79" s="231"/>
      <c r="N79" s="82"/>
      <c r="O79" s="82"/>
      <c r="P79" s="85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  <c r="CM79" s="132"/>
      <c r="CN79" s="132"/>
      <c r="CO79" s="132"/>
      <c r="CP79" s="132"/>
      <c r="CQ79" s="132"/>
      <c r="CR79" s="132"/>
      <c r="CS79" s="132"/>
      <c r="CT79" s="132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</row>
    <row r="80" spans="2:148" s="80" customFormat="1" ht="9.9499999999999993" customHeight="1">
      <c r="B80" s="8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5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  <c r="CM80" s="132"/>
      <c r="CN80" s="132"/>
      <c r="CO80" s="132"/>
      <c r="CP80" s="132"/>
      <c r="CQ80" s="132"/>
      <c r="CR80" s="132"/>
      <c r="CS80" s="132"/>
      <c r="CT80" s="132"/>
      <c r="CU80" s="132"/>
      <c r="CV80" s="132"/>
      <c r="CW80" s="132"/>
      <c r="CX80" s="132"/>
      <c r="CY80" s="132"/>
      <c r="CZ80" s="132"/>
      <c r="DA80" s="132"/>
      <c r="DB80" s="132"/>
      <c r="DC80" s="132"/>
      <c r="DD80" s="132"/>
      <c r="DE80" s="132"/>
      <c r="DF80" s="132"/>
      <c r="DG80" s="132"/>
      <c r="DH80" s="132"/>
      <c r="DI80" s="132"/>
      <c r="DJ80" s="132"/>
      <c r="DK80" s="132"/>
      <c r="DL80" s="132"/>
      <c r="DM80" s="132"/>
      <c r="DN80" s="132"/>
      <c r="DO80" s="132"/>
      <c r="DP80" s="132"/>
      <c r="DQ80" s="132"/>
      <c r="DR80" s="132"/>
      <c r="DS80" s="132"/>
      <c r="DT80" s="132"/>
      <c r="DU80" s="132"/>
      <c r="DV80" s="132"/>
      <c r="DW80" s="132"/>
      <c r="DX80" s="132"/>
      <c r="DY80" s="132"/>
      <c r="DZ80" s="132"/>
      <c r="EA80" s="132"/>
      <c r="EB80" s="132"/>
      <c r="EC80" s="132"/>
      <c r="ED80" s="132"/>
      <c r="EE80" s="132"/>
      <c r="EF80" s="132"/>
      <c r="EG80" s="132"/>
      <c r="EH80" s="132"/>
      <c r="EI80" s="132"/>
      <c r="EJ80" s="132"/>
      <c r="EK80" s="132"/>
      <c r="EL80" s="132"/>
      <c r="EM80" s="132"/>
      <c r="EN80" s="132"/>
      <c r="EO80" s="132"/>
      <c r="EP80" s="132"/>
      <c r="EQ80" s="132"/>
      <c r="ER80" s="132"/>
    </row>
    <row r="81" spans="2:148" ht="26.25" customHeight="1">
      <c r="B81" s="71"/>
      <c r="C81" s="121" t="str">
        <f>IF(M$3="","",IF(INDEX(юноши!$A$101:$N$952,$M$3+3-100,11)="","",INDEX(юноши!$A$101:$N$952,$M$3+3-100,11)))</f>
        <v/>
      </c>
      <c r="D81" s="86"/>
      <c r="E81" s="86"/>
      <c r="F81" s="86"/>
      <c r="G81" s="86"/>
      <c r="H81" s="86"/>
      <c r="I81" s="86"/>
      <c r="J81" s="86"/>
      <c r="K81" s="67"/>
      <c r="L81" s="119" t="str">
        <f>IF(M$3="","",IF(INDEX(юноши!$A$101:$N$952,$M$3+3-100,12)="","",INDEX(юноши!$A$101:$N$952,$M$3+3-100,12)))</f>
        <v/>
      </c>
      <c r="M81" s="120"/>
      <c r="N81" s="136" t="str">
        <f>IF(M$3="","",IF(INDEX(юноши!$A$101:$N$952,$M$3+3-100,13)="","",INDEX(юноши!$A$101:$N$952,$M$3+3-100,13)))</f>
        <v/>
      </c>
      <c r="O81" s="67"/>
      <c r="P81" s="73"/>
    </row>
    <row r="82" spans="2:148" s="80" customFormat="1" ht="14.25" customHeight="1">
      <c r="B82" s="81"/>
      <c r="C82" s="82" t="s">
        <v>140</v>
      </c>
      <c r="D82" s="82"/>
      <c r="E82" s="82"/>
      <c r="F82" s="82"/>
      <c r="G82" s="82"/>
      <c r="H82" s="82"/>
      <c r="I82" s="82"/>
      <c r="J82" s="232"/>
      <c r="K82" s="232"/>
      <c r="L82" s="83" t="s">
        <v>141</v>
      </c>
      <c r="M82" s="118"/>
      <c r="N82" s="83" t="s">
        <v>155</v>
      </c>
      <c r="O82" s="82"/>
      <c r="P82" s="85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</row>
    <row r="83" spans="2:148" s="80" customFormat="1" ht="21" customHeight="1">
      <c r="B83" s="81"/>
      <c r="C83" s="82"/>
      <c r="D83" s="82"/>
      <c r="E83" s="82"/>
      <c r="F83" s="82"/>
      <c r="G83" s="82"/>
      <c r="H83" s="82"/>
      <c r="I83" s="82"/>
      <c r="J83" s="84"/>
      <c r="K83" s="84"/>
      <c r="L83" s="82"/>
      <c r="M83" s="84"/>
      <c r="N83" s="84"/>
      <c r="O83" s="82"/>
      <c r="P83" s="85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  <c r="CL83" s="132"/>
      <c r="CM83" s="132"/>
      <c r="CN83" s="132"/>
      <c r="CO83" s="132"/>
      <c r="CP83" s="132"/>
      <c r="CQ83" s="132"/>
      <c r="CR83" s="132"/>
      <c r="CS83" s="132"/>
      <c r="CT83" s="132"/>
      <c r="CU83" s="132"/>
      <c r="CV83" s="132"/>
      <c r="CW83" s="132"/>
      <c r="CX83" s="132"/>
      <c r="CY83" s="132"/>
      <c r="CZ83" s="132"/>
      <c r="DA83" s="132"/>
      <c r="DB83" s="132"/>
      <c r="DC83" s="132"/>
      <c r="DD83" s="132"/>
      <c r="DE83" s="132"/>
      <c r="DF83" s="132"/>
      <c r="DG83" s="132"/>
      <c r="DH83" s="132"/>
      <c r="DI83" s="132"/>
      <c r="DJ83" s="132"/>
      <c r="DK83" s="132"/>
      <c r="DL83" s="132"/>
      <c r="DM83" s="132"/>
      <c r="DN83" s="132"/>
      <c r="DO83" s="132"/>
      <c r="DP83" s="132"/>
      <c r="DQ83" s="132"/>
      <c r="DR83" s="132"/>
      <c r="DS83" s="132"/>
      <c r="DT83" s="132"/>
      <c r="DU83" s="132"/>
      <c r="DV83" s="132"/>
      <c r="DW83" s="132"/>
      <c r="DX83" s="132"/>
      <c r="DY83" s="132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</row>
    <row r="84" spans="2:148" s="80" customFormat="1" ht="17.25" customHeight="1">
      <c r="B84" s="81"/>
      <c r="C84" s="92" t="s">
        <v>145</v>
      </c>
      <c r="D84" s="93"/>
      <c r="E84" s="94"/>
      <c r="F84" s="125" t="s">
        <v>156</v>
      </c>
      <c r="G84" s="94"/>
      <c r="H84" s="94"/>
      <c r="I84" s="95"/>
      <c r="J84" s="233" t="s">
        <v>157</v>
      </c>
      <c r="K84" s="234"/>
      <c r="L84" s="126" t="s">
        <v>146</v>
      </c>
      <c r="M84" s="126" t="s">
        <v>147</v>
      </c>
      <c r="N84" s="126" t="s">
        <v>148</v>
      </c>
      <c r="O84" s="82"/>
      <c r="P84" s="85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A84" s="132"/>
      <c r="EB84" s="132"/>
      <c r="EC84" s="132"/>
      <c r="ED84" s="132"/>
      <c r="EE84" s="132"/>
      <c r="EF84" s="132"/>
      <c r="EG84" s="132"/>
      <c r="EH84" s="132"/>
      <c r="EI84" s="132"/>
      <c r="EJ84" s="132"/>
      <c r="EK84" s="132"/>
      <c r="EL84" s="132"/>
      <c r="EM84" s="132"/>
      <c r="EN84" s="132"/>
      <c r="EO84" s="132"/>
      <c r="EP84" s="132"/>
      <c r="EQ84" s="132"/>
      <c r="ER84" s="132"/>
    </row>
    <row r="85" spans="2:148" s="80" customFormat="1" ht="24.75" customHeight="1">
      <c r="B85" s="81"/>
      <c r="C85" s="96" t="s">
        <v>149</v>
      </c>
      <c r="D85" s="97"/>
      <c r="E85" s="98"/>
      <c r="F85" s="98"/>
      <c r="G85" s="98"/>
      <c r="H85" s="98"/>
      <c r="I85" s="97"/>
      <c r="J85" s="99"/>
      <c r="K85" s="97"/>
      <c r="L85" s="100"/>
      <c r="M85" s="100"/>
      <c r="N85" s="100"/>
      <c r="O85" s="82"/>
      <c r="P85" s="85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2"/>
      <c r="CB85" s="132"/>
      <c r="CC85" s="132"/>
      <c r="CD85" s="132"/>
      <c r="CE85" s="132"/>
      <c r="CF85" s="132"/>
      <c r="CG85" s="132"/>
      <c r="CH85" s="132"/>
      <c r="CI85" s="132"/>
      <c r="CJ85" s="132"/>
      <c r="CK85" s="132"/>
      <c r="CL85" s="132"/>
      <c r="CM85" s="132"/>
      <c r="CN85" s="132"/>
      <c r="CO85" s="132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  <c r="DB85" s="132"/>
      <c r="DC85" s="132"/>
      <c r="DD85" s="132"/>
      <c r="DE85" s="132"/>
      <c r="DF85" s="132"/>
      <c r="DG85" s="132"/>
      <c r="DH85" s="132"/>
      <c r="DI85" s="132"/>
      <c r="DJ85" s="132"/>
      <c r="DK85" s="132"/>
      <c r="DL85" s="132"/>
      <c r="DM85" s="132"/>
      <c r="DN85" s="132"/>
      <c r="DO85" s="132"/>
      <c r="DP85" s="132"/>
      <c r="DQ85" s="132"/>
      <c r="DR85" s="132"/>
      <c r="DS85" s="132"/>
      <c r="DT85" s="132"/>
      <c r="DU85" s="132"/>
      <c r="DV85" s="132"/>
      <c r="DW85" s="132"/>
      <c r="DX85" s="132"/>
      <c r="DY85" s="132"/>
      <c r="DZ85" s="132"/>
      <c r="EA85" s="132"/>
      <c r="EB85" s="132"/>
      <c r="EC85" s="132"/>
      <c r="ED85" s="132"/>
      <c r="EE85" s="132"/>
      <c r="EF85" s="132"/>
      <c r="EG85" s="132"/>
      <c r="EH85" s="132"/>
      <c r="EI85" s="132"/>
      <c r="EJ85" s="132"/>
      <c r="EK85" s="132"/>
      <c r="EL85" s="132"/>
      <c r="EM85" s="132"/>
      <c r="EN85" s="132"/>
      <c r="EO85" s="132"/>
      <c r="EP85" s="132"/>
      <c r="EQ85" s="132"/>
      <c r="ER85" s="132"/>
    </row>
    <row r="86" spans="2:148" s="80" customFormat="1" ht="24.75" customHeight="1">
      <c r="B86" s="81"/>
      <c r="C86" s="96" t="s">
        <v>150</v>
      </c>
      <c r="D86" s="97"/>
      <c r="E86" s="98"/>
      <c r="F86" s="98"/>
      <c r="G86" s="98"/>
      <c r="H86" s="98"/>
      <c r="I86" s="97"/>
      <c r="J86" s="99"/>
      <c r="K86" s="97"/>
      <c r="L86" s="100"/>
      <c r="M86" s="100"/>
      <c r="N86" s="100"/>
      <c r="O86" s="82"/>
      <c r="P86" s="85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2"/>
      <c r="DF86" s="132"/>
      <c r="DG86" s="132"/>
      <c r="DH86" s="132"/>
      <c r="DI86" s="132"/>
      <c r="DJ86" s="132"/>
      <c r="DK86" s="132"/>
      <c r="DL86" s="132"/>
      <c r="DM86" s="132"/>
      <c r="DN86" s="132"/>
      <c r="DO86" s="132"/>
      <c r="DP86" s="132"/>
      <c r="DQ86" s="132"/>
      <c r="DR86" s="132"/>
      <c r="DS86" s="132"/>
      <c r="DT86" s="132"/>
      <c r="DU86" s="132"/>
      <c r="DV86" s="132"/>
      <c r="DW86" s="132"/>
      <c r="DX86" s="132"/>
      <c r="DY86" s="132"/>
      <c r="DZ86" s="132"/>
      <c r="EA86" s="132"/>
      <c r="EB86" s="132"/>
      <c r="EC86" s="132"/>
      <c r="ED86" s="132"/>
      <c r="EE86" s="132"/>
      <c r="EF86" s="132"/>
      <c r="EG86" s="132"/>
      <c r="EH86" s="132"/>
      <c r="EI86" s="132"/>
      <c r="EJ86" s="132"/>
      <c r="EK86" s="132"/>
      <c r="EL86" s="132"/>
      <c r="EM86" s="132"/>
      <c r="EN86" s="132"/>
      <c r="EO86" s="132"/>
      <c r="EP86" s="132"/>
      <c r="EQ86" s="132"/>
      <c r="ER86" s="132"/>
    </row>
    <row r="87" spans="2:148" s="80" customFormat="1" ht="24.75" customHeight="1">
      <c r="B87" s="81"/>
      <c r="C87" s="101" t="s">
        <v>151</v>
      </c>
      <c r="D87" s="102"/>
      <c r="E87" s="103"/>
      <c r="F87" s="103"/>
      <c r="G87" s="103"/>
      <c r="H87" s="103"/>
      <c r="I87" s="102"/>
      <c r="J87" s="104"/>
      <c r="K87" s="102"/>
      <c r="L87" s="100"/>
      <c r="M87" s="100"/>
      <c r="N87" s="100"/>
      <c r="O87" s="82"/>
      <c r="P87" s="85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2"/>
      <c r="BW87" s="132"/>
      <c r="BX87" s="132"/>
      <c r="BY87" s="132"/>
      <c r="BZ87" s="132"/>
      <c r="CA87" s="132"/>
      <c r="CB87" s="132"/>
      <c r="CC87" s="132"/>
      <c r="CD87" s="132"/>
      <c r="CE87" s="132"/>
      <c r="CF87" s="132"/>
      <c r="CG87" s="132"/>
      <c r="CH87" s="132"/>
      <c r="CI87" s="132"/>
      <c r="CJ87" s="132"/>
      <c r="CK87" s="132"/>
      <c r="CL87" s="132"/>
      <c r="CM87" s="132"/>
      <c r="CN87" s="132"/>
      <c r="CO87" s="132"/>
      <c r="CP87" s="132"/>
      <c r="CQ87" s="132"/>
      <c r="CR87" s="132"/>
      <c r="CS87" s="132"/>
      <c r="CT87" s="132"/>
      <c r="CU87" s="132"/>
      <c r="CV87" s="132"/>
      <c r="CW87" s="132"/>
      <c r="CX87" s="132"/>
      <c r="CY87" s="132"/>
      <c r="CZ87" s="132"/>
      <c r="DA87" s="132"/>
      <c r="DB87" s="132"/>
      <c r="DC87" s="132"/>
      <c r="DD87" s="132"/>
      <c r="DE87" s="132"/>
      <c r="DF87" s="132"/>
      <c r="DG87" s="132"/>
      <c r="DH87" s="132"/>
      <c r="DI87" s="132"/>
      <c r="DJ87" s="132"/>
      <c r="DK87" s="132"/>
      <c r="DL87" s="132"/>
      <c r="DM87" s="132"/>
      <c r="DN87" s="132"/>
      <c r="DO87" s="132"/>
      <c r="DP87" s="132"/>
      <c r="DQ87" s="132"/>
      <c r="DR87" s="132"/>
      <c r="DS87" s="132"/>
      <c r="DT87" s="132"/>
      <c r="DU87" s="132"/>
      <c r="DV87" s="132"/>
      <c r="DW87" s="132"/>
      <c r="DX87" s="132"/>
      <c r="DY87" s="132"/>
      <c r="DZ87" s="132"/>
      <c r="EA87" s="132"/>
      <c r="EB87" s="132"/>
      <c r="EC87" s="132"/>
      <c r="ED87" s="132"/>
      <c r="EE87" s="132"/>
      <c r="EF87" s="132"/>
      <c r="EG87" s="132"/>
      <c r="EH87" s="132"/>
      <c r="EI87" s="132"/>
      <c r="EJ87" s="132"/>
      <c r="EK87" s="132"/>
      <c r="EL87" s="132"/>
      <c r="EM87" s="132"/>
      <c r="EN87" s="132"/>
      <c r="EO87" s="132"/>
      <c r="EP87" s="132"/>
      <c r="EQ87" s="132"/>
      <c r="ER87" s="132"/>
    </row>
    <row r="88" spans="2:148" s="80" customFormat="1" ht="10.5" customHeight="1">
      <c r="B88" s="104"/>
      <c r="C88" s="137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2"/>
      <c r="CB88" s="132"/>
      <c r="CC88" s="132"/>
      <c r="CD88" s="132"/>
      <c r="CE88" s="132"/>
      <c r="CF88" s="132"/>
      <c r="CG88" s="132"/>
      <c r="CH88" s="132"/>
      <c r="CI88" s="132"/>
      <c r="CJ88" s="132"/>
      <c r="CK88" s="132"/>
      <c r="CL88" s="132"/>
      <c r="CM88" s="132"/>
      <c r="CN88" s="132"/>
      <c r="CO88" s="132"/>
      <c r="CP88" s="132"/>
      <c r="CQ88" s="132"/>
      <c r="CR88" s="132"/>
      <c r="CS88" s="132"/>
      <c r="CT88" s="132"/>
      <c r="CU88" s="132"/>
      <c r="CV88" s="132"/>
      <c r="CW88" s="132"/>
      <c r="CX88" s="132"/>
      <c r="CY88" s="132"/>
      <c r="CZ88" s="132"/>
      <c r="DA88" s="132"/>
      <c r="DB88" s="132"/>
      <c r="DC88" s="132"/>
      <c r="DD88" s="132"/>
      <c r="DE88" s="132"/>
      <c r="DF88" s="132"/>
      <c r="DG88" s="132"/>
      <c r="DH88" s="132"/>
      <c r="DI88" s="132"/>
      <c r="DJ88" s="132"/>
      <c r="DK88" s="132"/>
      <c r="DL88" s="132"/>
      <c r="DM88" s="132"/>
      <c r="DN88" s="132"/>
      <c r="DO88" s="132"/>
      <c r="DP88" s="132"/>
      <c r="DQ88" s="132"/>
      <c r="DR88" s="132"/>
      <c r="DS88" s="132"/>
      <c r="DT88" s="132"/>
      <c r="DU88" s="132"/>
      <c r="DV88" s="132"/>
      <c r="DW88" s="132"/>
      <c r="DX88" s="132"/>
      <c r="DY88" s="132"/>
      <c r="DZ88" s="132"/>
      <c r="EA88" s="132"/>
      <c r="EB88" s="132"/>
      <c r="EC88" s="132"/>
      <c r="ED88" s="132"/>
      <c r="EE88" s="132"/>
      <c r="EF88" s="132"/>
      <c r="EG88" s="132"/>
      <c r="EH88" s="132"/>
      <c r="EI88" s="132"/>
      <c r="EJ88" s="132"/>
      <c r="EK88" s="132"/>
      <c r="EL88" s="132"/>
      <c r="EM88" s="132"/>
      <c r="EN88" s="132"/>
      <c r="EO88" s="132"/>
      <c r="EP88" s="132"/>
      <c r="EQ88" s="132"/>
      <c r="ER88" s="132"/>
    </row>
    <row r="89" spans="2:148" ht="3.75" customHeight="1">
      <c r="B89" s="68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70"/>
    </row>
    <row r="90" spans="2:148" ht="26.25" customHeight="1">
      <c r="B90" s="71"/>
      <c r="C90" s="67"/>
      <c r="D90" s="67"/>
      <c r="E90" s="67"/>
      <c r="F90" s="67"/>
      <c r="G90" s="72"/>
      <c r="H90" s="67"/>
      <c r="I90" s="67"/>
      <c r="J90" s="67"/>
      <c r="K90" s="67"/>
      <c r="L90" s="67"/>
      <c r="M90" s="115" t="s">
        <v>136</v>
      </c>
      <c r="N90" s="227"/>
      <c r="O90" s="228"/>
      <c r="P90" s="73"/>
    </row>
    <row r="91" spans="2:148" s="109" customFormat="1" ht="35.25" customHeight="1">
      <c r="B91" s="110"/>
      <c r="C91" s="216" t="str">
        <f>IF(M$3="","",IF(INDEX(юноши!$A$101:$N$952,$M$3+4-100,14)="","",INDEX(юноши!$A$101:$N$952,$M$3+4-100,14)))</f>
        <v/>
      </c>
      <c r="D91" s="217"/>
      <c r="E91" s="111"/>
      <c r="F91" s="220"/>
      <c r="G91" s="221"/>
      <c r="H91" s="67"/>
      <c r="I91" s="112"/>
      <c r="J91" s="218" t="str">
        <f>IF(M$3="","",IF(INDEX(юноши!$A$101:$N$952,$M$3+4-100,1)="","",INDEX(юноши!$A$101:$N$952,$M$3+4-100,1)))</f>
        <v/>
      </c>
      <c r="K91" s="219"/>
      <c r="L91" s="112"/>
      <c r="M91" s="115" t="s">
        <v>154</v>
      </c>
      <c r="N91" s="135" t="str">
        <f>IF(M$3="","",CONCATENATE(IF(INDEX(юноши!$A$101:$N$952,$M$3+4-100,6)="","",INDEX(юноши!$A$101:$N$952,$M$3+4-100,6)),"  ",IF(INDEX(юноши!$A$101:$N$952,$M$3+4-100,8)="","",INDEX(юноши!$A$101:$N$952,$M$3+4-100,8))))</f>
        <v xml:space="preserve">  </v>
      </c>
      <c r="O91" s="113"/>
      <c r="P91" s="114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30"/>
    </row>
    <row r="92" spans="2:148" s="74" customFormat="1" ht="15.75" customHeight="1">
      <c r="B92" s="75"/>
      <c r="C92" s="222" t="s">
        <v>137</v>
      </c>
      <c r="D92" s="222"/>
      <c r="E92" s="108"/>
      <c r="F92" s="229" t="s">
        <v>152</v>
      </c>
      <c r="G92" s="229"/>
      <c r="H92" s="122"/>
      <c r="I92" s="108"/>
      <c r="J92" s="222" t="s">
        <v>153</v>
      </c>
      <c r="K92" s="222"/>
      <c r="L92" s="76"/>
      <c r="M92" s="76"/>
      <c r="N92" s="76"/>
      <c r="O92" s="76"/>
      <c r="P92" s="77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131"/>
      <c r="BL92" s="131"/>
      <c r="BM92" s="131"/>
      <c r="BN92" s="131"/>
      <c r="BO92" s="131"/>
      <c r="BP92" s="131"/>
      <c r="BQ92" s="131"/>
      <c r="BR92" s="131"/>
      <c r="BS92" s="131"/>
      <c r="BT92" s="131"/>
      <c r="BU92" s="131"/>
      <c r="BV92" s="131"/>
      <c r="BW92" s="131"/>
      <c r="BX92" s="131"/>
      <c r="BY92" s="131"/>
      <c r="BZ92" s="131"/>
      <c r="CA92" s="131"/>
      <c r="CB92" s="131"/>
      <c r="CC92" s="131"/>
      <c r="CD92" s="131"/>
      <c r="CE92" s="131"/>
      <c r="CF92" s="131"/>
      <c r="CG92" s="131"/>
      <c r="CH92" s="131"/>
      <c r="CI92" s="131"/>
      <c r="CJ92" s="131"/>
      <c r="CK92" s="131"/>
      <c r="CL92" s="131"/>
      <c r="CM92" s="131"/>
      <c r="CN92" s="131"/>
      <c r="CO92" s="131"/>
      <c r="CP92" s="131"/>
      <c r="CQ92" s="131"/>
      <c r="CR92" s="131"/>
      <c r="CS92" s="131"/>
      <c r="CT92" s="131"/>
      <c r="CU92" s="131"/>
      <c r="CV92" s="131"/>
      <c r="CW92" s="131"/>
      <c r="CX92" s="131"/>
      <c r="CY92" s="131"/>
      <c r="CZ92" s="131"/>
      <c r="DA92" s="131"/>
      <c r="DB92" s="131"/>
      <c r="DC92" s="131"/>
      <c r="DD92" s="131"/>
      <c r="DE92" s="131"/>
      <c r="DF92" s="131"/>
      <c r="DG92" s="131"/>
      <c r="DH92" s="131"/>
      <c r="DI92" s="131"/>
      <c r="DJ92" s="131"/>
      <c r="DK92" s="131"/>
      <c r="DL92" s="131"/>
      <c r="DM92" s="131"/>
      <c r="DN92" s="131"/>
      <c r="DO92" s="131"/>
      <c r="DP92" s="131"/>
      <c r="DQ92" s="131"/>
      <c r="DR92" s="131"/>
      <c r="DS92" s="131"/>
      <c r="DT92" s="131"/>
      <c r="DU92" s="131"/>
      <c r="DV92" s="131"/>
      <c r="DW92" s="131"/>
      <c r="DX92" s="131"/>
      <c r="DY92" s="131"/>
      <c r="DZ92" s="131"/>
      <c r="EA92" s="131"/>
      <c r="EB92" s="131"/>
      <c r="EC92" s="131"/>
      <c r="ED92" s="131"/>
      <c r="EE92" s="131"/>
      <c r="EF92" s="131"/>
      <c r="EG92" s="131"/>
      <c r="EH92" s="131"/>
      <c r="EI92" s="131"/>
      <c r="EJ92" s="131"/>
      <c r="EK92" s="131"/>
      <c r="EL92" s="131"/>
      <c r="EM92" s="131"/>
      <c r="EN92" s="131"/>
      <c r="EO92" s="131"/>
      <c r="EP92" s="131"/>
      <c r="EQ92" s="131"/>
      <c r="ER92" s="131"/>
    </row>
    <row r="93" spans="2:148" ht="39.75" customHeight="1">
      <c r="B93" s="71"/>
      <c r="C93" s="230" t="str">
        <f>IF(M$3="","",IF(INDEX(юноши!$A$101:$N$952,$M$3+4-100,2)="","",INDEX(юноши!$A$101:$N$952,$M$3+4-100,2)))</f>
        <v/>
      </c>
      <c r="D93" s="230"/>
      <c r="E93" s="230"/>
      <c r="F93" s="230"/>
      <c r="G93" s="230"/>
      <c r="H93" s="230"/>
      <c r="I93" s="78"/>
      <c r="J93" s="223" t="str">
        <f>IF(M$3="","",IF(INDEX(юноши!$A$101:$N$952,$M$3+4-100,3)="","",INDEX(юноши!$A$101:$N$952,$M$3+4-100,3)))</f>
        <v/>
      </c>
      <c r="K93" s="223"/>
      <c r="L93" s="79"/>
      <c r="M93" s="116" t="str">
        <f>IF(M$3="","",IF(INDEX(юноши!$A$101:$N$952,$M$3+4-100,4)="","",INDEX(юноши!$A$101:$N$952,$M$3+4-100,4)))</f>
        <v/>
      </c>
      <c r="N93" s="67"/>
      <c r="O93" s="67"/>
      <c r="P93" s="73"/>
    </row>
    <row r="94" spans="2:148" s="80" customFormat="1" ht="12.75" customHeight="1">
      <c r="B94" s="81"/>
      <c r="C94" s="82" t="s">
        <v>138</v>
      </c>
      <c r="D94" s="82"/>
      <c r="E94" s="82"/>
      <c r="F94" s="82"/>
      <c r="G94" s="82"/>
      <c r="H94" s="82"/>
      <c r="I94" s="82"/>
      <c r="J94" s="224" t="s">
        <v>125</v>
      </c>
      <c r="K94" s="224"/>
      <c r="L94" s="82"/>
      <c r="M94" s="84" t="s">
        <v>139</v>
      </c>
      <c r="N94" s="82"/>
      <c r="O94" s="82"/>
      <c r="P94" s="85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  <c r="CL94" s="132"/>
      <c r="CM94" s="132"/>
      <c r="CN94" s="132"/>
      <c r="CO94" s="132"/>
      <c r="CP94" s="132"/>
      <c r="CQ94" s="132"/>
      <c r="CR94" s="132"/>
      <c r="CS94" s="132"/>
      <c r="CT94" s="132"/>
      <c r="CU94" s="132"/>
      <c r="CV94" s="132"/>
      <c r="CW94" s="132"/>
      <c r="CX94" s="132"/>
      <c r="CY94" s="132"/>
      <c r="CZ94" s="132"/>
      <c r="DA94" s="132"/>
      <c r="DB94" s="132"/>
      <c r="DC94" s="132"/>
      <c r="DD94" s="132"/>
      <c r="DE94" s="132"/>
      <c r="DF94" s="132"/>
      <c r="DG94" s="132"/>
      <c r="DH94" s="132"/>
      <c r="DI94" s="132"/>
      <c r="DJ94" s="132"/>
      <c r="DK94" s="132"/>
      <c r="DL94" s="132"/>
      <c r="DM94" s="132"/>
      <c r="DN94" s="132"/>
      <c r="DO94" s="132"/>
      <c r="DP94" s="132"/>
      <c r="DQ94" s="132"/>
      <c r="DR94" s="132"/>
      <c r="DS94" s="132"/>
      <c r="DT94" s="132"/>
      <c r="DU94" s="132"/>
      <c r="DV94" s="132"/>
      <c r="DW94" s="132"/>
      <c r="DX94" s="132"/>
      <c r="DY94" s="132"/>
      <c r="DZ94" s="132"/>
      <c r="EA94" s="132"/>
      <c r="EB94" s="132"/>
      <c r="EC94" s="132"/>
      <c r="ED94" s="132"/>
      <c r="EE94" s="132"/>
      <c r="EF94" s="132"/>
      <c r="EG94" s="132"/>
      <c r="EH94" s="132"/>
      <c r="EI94" s="132"/>
      <c r="EJ94" s="132"/>
      <c r="EK94" s="132"/>
      <c r="EL94" s="132"/>
      <c r="EM94" s="132"/>
      <c r="EN94" s="132"/>
      <c r="EO94" s="132"/>
      <c r="EP94" s="132"/>
      <c r="EQ94" s="132"/>
      <c r="ER94" s="132"/>
    </row>
    <row r="95" spans="2:148" s="87" customFormat="1" ht="35.25" customHeight="1">
      <c r="B95" s="88"/>
      <c r="C95" s="124" t="str">
        <f>IF(M$3="","",IF(INDEX(юноши!$A$101:$N$952,$M$3+4-100,5)="","",INDEX(юноши!$A$101:$N$952,$M$3+4-100,5)))</f>
        <v/>
      </c>
      <c r="D95" s="89"/>
      <c r="E95" s="89"/>
      <c r="F95" s="89"/>
      <c r="G95" s="117" t="str">
        <f>IF(M$3="","",IF(INDEX(юноши!$A$101:$N$952,$M$3+4-100,6)="","",CONCATENATE("( ",INDEX(юноши!$A$101:$N$952,$M$3+4-100,6)," )")))</f>
        <v/>
      </c>
      <c r="H95" s="235" t="str">
        <f>IF(M$3="","",IF(INDEX(юноши!$A$101:$N$952,$M$3+4-100,9)="","",INDEX(юноши!$A$101:$N$952,$M$3+4-100,9)))</f>
        <v/>
      </c>
      <c r="I95" s="235"/>
      <c r="J95" s="235"/>
      <c r="K95" s="90"/>
      <c r="L95" s="236"/>
      <c r="M95" s="236"/>
      <c r="N95" s="236"/>
      <c r="O95" s="90"/>
      <c r="P95" s="91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133"/>
      <c r="CB95" s="133"/>
      <c r="CC95" s="133"/>
      <c r="CD95" s="133"/>
      <c r="CE95" s="133"/>
      <c r="CF95" s="133"/>
      <c r="CG95" s="133"/>
      <c r="CH95" s="133"/>
      <c r="CI95" s="133"/>
      <c r="CJ95" s="133"/>
      <c r="CK95" s="133"/>
      <c r="CL95" s="133"/>
      <c r="CM95" s="133"/>
      <c r="CN95" s="133"/>
      <c r="CO95" s="133"/>
      <c r="CP95" s="133"/>
      <c r="CQ95" s="133"/>
      <c r="CR95" s="133"/>
      <c r="CS95" s="133"/>
      <c r="CT95" s="133"/>
      <c r="CU95" s="133"/>
      <c r="CV95" s="133"/>
      <c r="CW95" s="133"/>
      <c r="CX95" s="133"/>
      <c r="CY95" s="133"/>
      <c r="CZ95" s="133"/>
      <c r="DA95" s="133"/>
      <c r="DB95" s="133"/>
      <c r="DC95" s="133"/>
      <c r="DD95" s="133"/>
      <c r="DE95" s="133"/>
      <c r="DF95" s="133"/>
      <c r="DG95" s="133"/>
      <c r="DH95" s="133"/>
      <c r="DI95" s="133"/>
      <c r="DJ95" s="133"/>
      <c r="DK95" s="133"/>
      <c r="DL95" s="133"/>
      <c r="DM95" s="133"/>
      <c r="DN95" s="133"/>
      <c r="DO95" s="133"/>
      <c r="DP95" s="133"/>
      <c r="DQ95" s="133"/>
      <c r="DR95" s="133"/>
      <c r="DS95" s="133"/>
      <c r="DT95" s="133"/>
      <c r="DU95" s="133"/>
      <c r="DV95" s="133"/>
      <c r="DW95" s="133"/>
      <c r="DX95" s="133"/>
      <c r="DY95" s="133"/>
      <c r="DZ95" s="133"/>
      <c r="EA95" s="133"/>
      <c r="EB95" s="133"/>
      <c r="EC95" s="133"/>
      <c r="ED95" s="133"/>
      <c r="EE95" s="133"/>
      <c r="EF95" s="133"/>
      <c r="EG95" s="133"/>
      <c r="EH95" s="133"/>
      <c r="EI95" s="133"/>
      <c r="EJ95" s="133"/>
      <c r="EK95" s="133"/>
      <c r="EL95" s="133"/>
      <c r="EM95" s="133"/>
      <c r="EN95" s="133"/>
      <c r="EO95" s="133"/>
      <c r="EP95" s="133"/>
      <c r="EQ95" s="133"/>
      <c r="ER95" s="133"/>
    </row>
    <row r="96" spans="2:148" s="80" customFormat="1" ht="11.25" customHeight="1">
      <c r="B96" s="81"/>
      <c r="C96" s="82" t="s">
        <v>142</v>
      </c>
      <c r="D96" s="82"/>
      <c r="E96" s="82"/>
      <c r="F96" s="82"/>
      <c r="G96" s="127"/>
      <c r="H96" s="231" t="s">
        <v>143</v>
      </c>
      <c r="I96" s="231"/>
      <c r="J96" s="231"/>
      <c r="K96" s="82"/>
      <c r="L96" s="232"/>
      <c r="M96" s="232"/>
      <c r="N96" s="232"/>
      <c r="O96" s="82"/>
      <c r="P96" s="85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2"/>
      <c r="CD96" s="132"/>
      <c r="CE96" s="132"/>
      <c r="CF96" s="132"/>
      <c r="CG96" s="132"/>
      <c r="CH96" s="132"/>
      <c r="CI96" s="132"/>
      <c r="CJ96" s="132"/>
      <c r="CK96" s="132"/>
      <c r="CL96" s="132"/>
      <c r="CM96" s="132"/>
      <c r="CN96" s="132"/>
      <c r="CO96" s="132"/>
      <c r="CP96" s="132"/>
      <c r="CQ96" s="132"/>
      <c r="CR96" s="132"/>
      <c r="CS96" s="132"/>
      <c r="CT96" s="132"/>
      <c r="CU96" s="132"/>
      <c r="CV96" s="132"/>
      <c r="CW96" s="132"/>
      <c r="CX96" s="132"/>
      <c r="CY96" s="132"/>
      <c r="CZ96" s="132"/>
      <c r="DA96" s="132"/>
      <c r="DB96" s="132"/>
      <c r="DC96" s="132"/>
      <c r="DD96" s="132"/>
      <c r="DE96" s="132"/>
      <c r="DF96" s="132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2"/>
      <c r="DS96" s="132"/>
      <c r="DT96" s="132"/>
      <c r="DU96" s="132"/>
      <c r="DV96" s="132"/>
      <c r="DW96" s="132"/>
      <c r="DX96" s="132"/>
      <c r="DY96" s="132"/>
      <c r="DZ96" s="132"/>
      <c r="EA96" s="132"/>
      <c r="EB96" s="132"/>
      <c r="EC96" s="132"/>
      <c r="ED96" s="132"/>
      <c r="EE96" s="132"/>
      <c r="EF96" s="132"/>
      <c r="EG96" s="132"/>
      <c r="EH96" s="132"/>
      <c r="EI96" s="132"/>
      <c r="EJ96" s="132"/>
      <c r="EK96" s="132"/>
      <c r="EL96" s="132"/>
      <c r="EM96" s="132"/>
      <c r="EN96" s="132"/>
      <c r="EO96" s="132"/>
      <c r="EP96" s="132"/>
      <c r="EQ96" s="132"/>
      <c r="ER96" s="132"/>
    </row>
    <row r="97" spans="2:148" s="87" customFormat="1" ht="24" customHeight="1">
      <c r="B97" s="88"/>
      <c r="C97" s="123" t="str">
        <f>IF(M$3="","",IF(INDEX(юноши!$A$101:$N$952,$M$3+4-100,7)="","",INDEX(юноши!$A$101:$N$952,$M$3+4-100,7)))</f>
        <v/>
      </c>
      <c r="D97" s="86"/>
      <c r="E97" s="86"/>
      <c r="F97" s="86"/>
      <c r="G97" s="117" t="str">
        <f>IF(M$3="","",IF(INDEX(юноши!$A$101:$N$952,$M$3+4-100,8)="","",CONCATENATE("( ",INDEX(юноши!$A$101:$N$952,$M$3+4-100,8)," )")))</f>
        <v/>
      </c>
      <c r="H97" s="235" t="str">
        <f>IF(M$3="","",IF(INDEX(юноши!$A$101:$N$952,$M$3+4-100,10)="","",INDEX(юноши!$A$101:$N$952,$M$3+4-100,10)))</f>
        <v/>
      </c>
      <c r="I97" s="235"/>
      <c r="J97" s="235"/>
      <c r="K97" s="235"/>
      <c r="L97" s="235"/>
      <c r="M97" s="235"/>
      <c r="N97" s="235"/>
      <c r="O97" s="90"/>
      <c r="P97" s="91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  <c r="CO97" s="133"/>
      <c r="CP97" s="133"/>
      <c r="CQ97" s="133"/>
      <c r="CR97" s="133"/>
      <c r="CS97" s="133"/>
      <c r="CT97" s="133"/>
      <c r="CU97" s="133"/>
      <c r="CV97" s="133"/>
      <c r="CW97" s="133"/>
      <c r="CX97" s="133"/>
      <c r="CY97" s="133"/>
      <c r="CZ97" s="133"/>
      <c r="DA97" s="133"/>
      <c r="DB97" s="133"/>
      <c r="DC97" s="133"/>
      <c r="DD97" s="133"/>
      <c r="DE97" s="133"/>
      <c r="DF97" s="133"/>
      <c r="DG97" s="133"/>
      <c r="DH97" s="133"/>
      <c r="DI97" s="133"/>
      <c r="DJ97" s="133"/>
      <c r="DK97" s="133"/>
      <c r="DL97" s="133"/>
      <c r="DM97" s="133"/>
      <c r="DN97" s="133"/>
      <c r="DO97" s="133"/>
      <c r="DP97" s="133"/>
      <c r="DQ97" s="133"/>
      <c r="DR97" s="133"/>
      <c r="DS97" s="133"/>
      <c r="DT97" s="133"/>
      <c r="DU97" s="133"/>
      <c r="DV97" s="133"/>
      <c r="DW97" s="133"/>
      <c r="DX97" s="133"/>
      <c r="DY97" s="133"/>
      <c r="DZ97" s="133"/>
      <c r="EA97" s="133"/>
      <c r="EB97" s="133"/>
      <c r="EC97" s="133"/>
      <c r="ED97" s="133"/>
      <c r="EE97" s="133"/>
      <c r="EF97" s="133"/>
      <c r="EG97" s="133"/>
      <c r="EH97" s="133"/>
      <c r="EI97" s="133"/>
      <c r="EJ97" s="133"/>
      <c r="EK97" s="133"/>
      <c r="EL97" s="133"/>
      <c r="EM97" s="133"/>
      <c r="EN97" s="133"/>
      <c r="EO97" s="133"/>
      <c r="EP97" s="133"/>
      <c r="EQ97" s="133"/>
      <c r="ER97" s="133"/>
    </row>
    <row r="98" spans="2:148" s="80" customFormat="1" ht="9.9499999999999993" customHeight="1">
      <c r="B98" s="81"/>
      <c r="C98" s="82" t="s">
        <v>144</v>
      </c>
      <c r="D98" s="82"/>
      <c r="E98" s="82"/>
      <c r="F98" s="82"/>
      <c r="G98" s="82"/>
      <c r="H98" s="231" t="s">
        <v>130</v>
      </c>
      <c r="I98" s="231"/>
      <c r="J98" s="231"/>
      <c r="K98" s="231"/>
      <c r="L98" s="231"/>
      <c r="M98" s="231"/>
      <c r="N98" s="82"/>
      <c r="O98" s="82"/>
      <c r="P98" s="85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  <c r="CM98" s="132"/>
      <c r="CN98" s="132"/>
      <c r="CO98" s="132"/>
      <c r="CP98" s="132"/>
      <c r="CQ98" s="132"/>
      <c r="CR98" s="132"/>
      <c r="CS98" s="132"/>
      <c r="CT98" s="132"/>
      <c r="CU98" s="132"/>
      <c r="CV98" s="132"/>
      <c r="CW98" s="132"/>
      <c r="CX98" s="132"/>
      <c r="CY98" s="132"/>
      <c r="CZ98" s="132"/>
      <c r="DA98" s="132"/>
      <c r="DB98" s="132"/>
      <c r="DC98" s="132"/>
      <c r="DD98" s="132"/>
      <c r="DE98" s="132"/>
      <c r="DF98" s="132"/>
      <c r="DG98" s="132"/>
      <c r="DH98" s="132"/>
      <c r="DI98" s="132"/>
      <c r="DJ98" s="132"/>
      <c r="DK98" s="132"/>
      <c r="DL98" s="132"/>
      <c r="DM98" s="132"/>
      <c r="DN98" s="132"/>
      <c r="DO98" s="132"/>
      <c r="DP98" s="132"/>
      <c r="DQ98" s="132"/>
      <c r="DR98" s="132"/>
      <c r="DS98" s="132"/>
      <c r="DT98" s="132"/>
      <c r="DU98" s="132"/>
      <c r="DV98" s="132"/>
      <c r="DW98" s="132"/>
      <c r="DX98" s="132"/>
      <c r="DY98" s="132"/>
      <c r="DZ98" s="132"/>
      <c r="EA98" s="132"/>
      <c r="EB98" s="132"/>
      <c r="EC98" s="132"/>
      <c r="ED98" s="132"/>
      <c r="EE98" s="132"/>
      <c r="EF98" s="132"/>
      <c r="EG98" s="132"/>
      <c r="EH98" s="132"/>
      <c r="EI98" s="132"/>
      <c r="EJ98" s="132"/>
      <c r="EK98" s="132"/>
      <c r="EL98" s="132"/>
      <c r="EM98" s="132"/>
      <c r="EN98" s="132"/>
      <c r="EO98" s="132"/>
      <c r="EP98" s="132"/>
      <c r="EQ98" s="132"/>
      <c r="ER98" s="132"/>
    </row>
    <row r="99" spans="2:148" s="80" customFormat="1" ht="9.9499999999999993" customHeight="1">
      <c r="B99" s="81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5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  <c r="CD99" s="132"/>
      <c r="CE99" s="132"/>
      <c r="CF99" s="132"/>
      <c r="CG99" s="132"/>
      <c r="CH99" s="132"/>
      <c r="CI99" s="132"/>
      <c r="CJ99" s="132"/>
      <c r="CK99" s="132"/>
      <c r="CL99" s="132"/>
      <c r="CM99" s="132"/>
      <c r="CN99" s="132"/>
      <c r="CO99" s="132"/>
      <c r="CP99" s="132"/>
      <c r="CQ99" s="132"/>
      <c r="CR99" s="132"/>
      <c r="CS99" s="132"/>
      <c r="CT99" s="132"/>
      <c r="CU99" s="132"/>
      <c r="CV99" s="132"/>
      <c r="CW99" s="132"/>
      <c r="CX99" s="132"/>
      <c r="CY99" s="132"/>
      <c r="CZ99" s="132"/>
      <c r="DA99" s="132"/>
      <c r="DB99" s="132"/>
      <c r="DC99" s="132"/>
      <c r="DD99" s="132"/>
      <c r="DE99" s="132"/>
      <c r="DF99" s="132"/>
      <c r="DG99" s="132"/>
      <c r="DH99" s="132"/>
      <c r="DI99" s="132"/>
      <c r="DJ99" s="132"/>
      <c r="DK99" s="132"/>
      <c r="DL99" s="132"/>
      <c r="DM99" s="132"/>
      <c r="DN99" s="132"/>
      <c r="DO99" s="132"/>
      <c r="DP99" s="132"/>
      <c r="DQ99" s="132"/>
      <c r="DR99" s="132"/>
      <c r="DS99" s="132"/>
      <c r="DT99" s="132"/>
      <c r="DU99" s="132"/>
      <c r="DV99" s="132"/>
      <c r="DW99" s="132"/>
      <c r="DX99" s="132"/>
      <c r="DY99" s="132"/>
      <c r="DZ99" s="132"/>
      <c r="EA99" s="132"/>
      <c r="EB99" s="132"/>
      <c r="EC99" s="132"/>
      <c r="ED99" s="132"/>
      <c r="EE99" s="132"/>
      <c r="EF99" s="132"/>
      <c r="EG99" s="132"/>
      <c r="EH99" s="132"/>
      <c r="EI99" s="132"/>
      <c r="EJ99" s="132"/>
      <c r="EK99" s="132"/>
      <c r="EL99" s="132"/>
      <c r="EM99" s="132"/>
      <c r="EN99" s="132"/>
      <c r="EO99" s="132"/>
      <c r="EP99" s="132"/>
      <c r="EQ99" s="132"/>
      <c r="ER99" s="132"/>
    </row>
    <row r="100" spans="2:148" ht="26.25" customHeight="1">
      <c r="B100" s="71"/>
      <c r="C100" s="121" t="str">
        <f>IF(M$3="","",IF(INDEX(юноши!$A$101:$N$952,$M$3+4-100,11)="","",INDEX(юноши!$A$101:$N$952,$M$3+4-100,11)))</f>
        <v/>
      </c>
      <c r="D100" s="86"/>
      <c r="E100" s="86"/>
      <c r="F100" s="86"/>
      <c r="G100" s="86"/>
      <c r="H100" s="86"/>
      <c r="I100" s="86"/>
      <c r="J100" s="86"/>
      <c r="K100" s="67"/>
      <c r="L100" s="119" t="str">
        <f>IF(M$3="","",IF(INDEX(юноши!$A$101:$N$952,$M$3+4-100,12)="","",INDEX(юноши!$A$101:$N$952,$M$3+4-100,12)))</f>
        <v/>
      </c>
      <c r="M100" s="120"/>
      <c r="N100" s="136" t="str">
        <f>IF(M$3="","",IF(INDEX(юноши!$A$101:$N$952,$M$3+4-100,13)="","",INDEX(юноши!$A$101:$N$952,$M$3+4-100,13)))</f>
        <v/>
      </c>
      <c r="O100" s="67"/>
      <c r="P100" s="73"/>
    </row>
    <row r="101" spans="2:148" s="80" customFormat="1" ht="14.25" customHeight="1">
      <c r="B101" s="81"/>
      <c r="C101" s="82" t="s">
        <v>140</v>
      </c>
      <c r="D101" s="82"/>
      <c r="E101" s="82"/>
      <c r="F101" s="82"/>
      <c r="G101" s="82"/>
      <c r="H101" s="82"/>
      <c r="I101" s="82"/>
      <c r="J101" s="232"/>
      <c r="K101" s="232"/>
      <c r="L101" s="83" t="s">
        <v>141</v>
      </c>
      <c r="M101" s="118"/>
      <c r="N101" s="83" t="s">
        <v>155</v>
      </c>
      <c r="O101" s="82"/>
      <c r="P101" s="85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132"/>
      <c r="BV101" s="132"/>
      <c r="BW101" s="132"/>
      <c r="BX101" s="132"/>
      <c r="BY101" s="132"/>
      <c r="BZ101" s="132"/>
      <c r="CA101" s="132"/>
      <c r="CB101" s="132"/>
      <c r="CC101" s="132"/>
      <c r="CD101" s="132"/>
      <c r="CE101" s="132"/>
      <c r="CF101" s="132"/>
      <c r="CG101" s="132"/>
      <c r="CH101" s="132"/>
      <c r="CI101" s="132"/>
      <c r="CJ101" s="132"/>
      <c r="CK101" s="132"/>
      <c r="CL101" s="132"/>
      <c r="CM101" s="132"/>
      <c r="CN101" s="132"/>
      <c r="CO101" s="132"/>
      <c r="CP101" s="132"/>
      <c r="CQ101" s="132"/>
      <c r="CR101" s="132"/>
      <c r="CS101" s="132"/>
      <c r="CT101" s="132"/>
      <c r="CU101" s="132"/>
      <c r="CV101" s="132"/>
      <c r="CW101" s="132"/>
      <c r="CX101" s="132"/>
      <c r="CY101" s="132"/>
      <c r="CZ101" s="132"/>
      <c r="DA101" s="132"/>
      <c r="DB101" s="132"/>
      <c r="DC101" s="132"/>
      <c r="DD101" s="132"/>
      <c r="DE101" s="132"/>
      <c r="DF101" s="132"/>
      <c r="DG101" s="132"/>
      <c r="DH101" s="132"/>
      <c r="DI101" s="132"/>
      <c r="DJ101" s="132"/>
      <c r="DK101" s="132"/>
      <c r="DL101" s="132"/>
      <c r="DM101" s="132"/>
      <c r="DN101" s="132"/>
      <c r="DO101" s="132"/>
      <c r="DP101" s="132"/>
      <c r="DQ101" s="132"/>
      <c r="DR101" s="132"/>
      <c r="DS101" s="132"/>
      <c r="DT101" s="132"/>
      <c r="DU101" s="132"/>
      <c r="DV101" s="132"/>
      <c r="DW101" s="132"/>
      <c r="DX101" s="132"/>
      <c r="DY101" s="132"/>
      <c r="DZ101" s="132"/>
      <c r="EA101" s="132"/>
      <c r="EB101" s="132"/>
      <c r="EC101" s="132"/>
      <c r="ED101" s="132"/>
      <c r="EE101" s="132"/>
      <c r="EF101" s="132"/>
      <c r="EG101" s="132"/>
      <c r="EH101" s="132"/>
      <c r="EI101" s="132"/>
      <c r="EJ101" s="132"/>
      <c r="EK101" s="132"/>
      <c r="EL101" s="132"/>
      <c r="EM101" s="132"/>
      <c r="EN101" s="132"/>
      <c r="EO101" s="132"/>
      <c r="EP101" s="132"/>
      <c r="EQ101" s="132"/>
      <c r="ER101" s="132"/>
    </row>
    <row r="102" spans="2:148" s="80" customFormat="1" ht="21" customHeight="1">
      <c r="B102" s="81"/>
      <c r="C102" s="82"/>
      <c r="D102" s="82"/>
      <c r="E102" s="82"/>
      <c r="F102" s="82"/>
      <c r="G102" s="82"/>
      <c r="H102" s="82"/>
      <c r="I102" s="82"/>
      <c r="J102" s="84"/>
      <c r="K102" s="84"/>
      <c r="L102" s="82"/>
      <c r="M102" s="84"/>
      <c r="N102" s="84"/>
      <c r="O102" s="82"/>
      <c r="P102" s="85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  <c r="BT102" s="132"/>
      <c r="BU102" s="132"/>
      <c r="BV102" s="132"/>
      <c r="BW102" s="132"/>
      <c r="BX102" s="132"/>
      <c r="BY102" s="132"/>
      <c r="BZ102" s="132"/>
      <c r="CA102" s="132"/>
      <c r="CB102" s="132"/>
      <c r="CC102" s="132"/>
      <c r="CD102" s="132"/>
      <c r="CE102" s="132"/>
      <c r="CF102" s="132"/>
      <c r="CG102" s="132"/>
      <c r="CH102" s="132"/>
      <c r="CI102" s="132"/>
      <c r="CJ102" s="132"/>
      <c r="CK102" s="132"/>
      <c r="CL102" s="132"/>
      <c r="CM102" s="132"/>
      <c r="CN102" s="132"/>
      <c r="CO102" s="132"/>
      <c r="CP102" s="132"/>
      <c r="CQ102" s="132"/>
      <c r="CR102" s="132"/>
      <c r="CS102" s="132"/>
      <c r="CT102" s="132"/>
      <c r="CU102" s="132"/>
      <c r="CV102" s="132"/>
      <c r="CW102" s="132"/>
      <c r="CX102" s="132"/>
      <c r="CY102" s="132"/>
      <c r="CZ102" s="132"/>
      <c r="DA102" s="132"/>
      <c r="DB102" s="132"/>
      <c r="DC102" s="132"/>
      <c r="DD102" s="132"/>
      <c r="DE102" s="132"/>
      <c r="DF102" s="132"/>
      <c r="DG102" s="132"/>
      <c r="DH102" s="132"/>
      <c r="DI102" s="132"/>
      <c r="DJ102" s="132"/>
      <c r="DK102" s="132"/>
      <c r="DL102" s="132"/>
      <c r="DM102" s="132"/>
      <c r="DN102" s="132"/>
      <c r="DO102" s="132"/>
      <c r="DP102" s="132"/>
      <c r="DQ102" s="132"/>
      <c r="DR102" s="132"/>
      <c r="DS102" s="132"/>
      <c r="DT102" s="132"/>
      <c r="DU102" s="132"/>
      <c r="DV102" s="132"/>
      <c r="DW102" s="132"/>
      <c r="DX102" s="132"/>
      <c r="DY102" s="132"/>
      <c r="DZ102" s="132"/>
      <c r="EA102" s="132"/>
      <c r="EB102" s="132"/>
      <c r="EC102" s="132"/>
      <c r="ED102" s="132"/>
      <c r="EE102" s="132"/>
      <c r="EF102" s="132"/>
      <c r="EG102" s="132"/>
      <c r="EH102" s="132"/>
      <c r="EI102" s="132"/>
      <c r="EJ102" s="132"/>
      <c r="EK102" s="132"/>
      <c r="EL102" s="132"/>
      <c r="EM102" s="132"/>
      <c r="EN102" s="132"/>
      <c r="EO102" s="132"/>
      <c r="EP102" s="132"/>
      <c r="EQ102" s="132"/>
      <c r="ER102" s="132"/>
    </row>
    <row r="103" spans="2:148" s="80" customFormat="1" ht="17.25" customHeight="1">
      <c r="B103" s="81"/>
      <c r="C103" s="92" t="s">
        <v>145</v>
      </c>
      <c r="D103" s="93"/>
      <c r="E103" s="94"/>
      <c r="F103" s="125" t="s">
        <v>156</v>
      </c>
      <c r="G103" s="94"/>
      <c r="H103" s="94"/>
      <c r="I103" s="95"/>
      <c r="J103" s="233" t="s">
        <v>157</v>
      </c>
      <c r="K103" s="234"/>
      <c r="L103" s="126" t="s">
        <v>146</v>
      </c>
      <c r="M103" s="126" t="s">
        <v>147</v>
      </c>
      <c r="N103" s="126" t="s">
        <v>148</v>
      </c>
      <c r="O103" s="82"/>
      <c r="P103" s="85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132"/>
      <c r="BV103" s="132"/>
      <c r="BW103" s="132"/>
      <c r="BX103" s="132"/>
      <c r="BY103" s="132"/>
      <c r="BZ103" s="132"/>
      <c r="CA103" s="132"/>
      <c r="CB103" s="132"/>
      <c r="CC103" s="132"/>
      <c r="CD103" s="132"/>
      <c r="CE103" s="132"/>
      <c r="CF103" s="132"/>
      <c r="CG103" s="132"/>
      <c r="CH103" s="132"/>
      <c r="CI103" s="132"/>
      <c r="CJ103" s="132"/>
      <c r="CK103" s="132"/>
      <c r="CL103" s="132"/>
      <c r="CM103" s="132"/>
      <c r="CN103" s="132"/>
      <c r="CO103" s="132"/>
      <c r="CP103" s="132"/>
      <c r="CQ103" s="132"/>
      <c r="CR103" s="132"/>
      <c r="CS103" s="132"/>
      <c r="CT103" s="132"/>
      <c r="CU103" s="132"/>
      <c r="CV103" s="132"/>
      <c r="CW103" s="132"/>
      <c r="CX103" s="132"/>
      <c r="CY103" s="132"/>
      <c r="CZ103" s="132"/>
      <c r="DA103" s="132"/>
      <c r="DB103" s="132"/>
      <c r="DC103" s="132"/>
      <c r="DD103" s="132"/>
      <c r="DE103" s="132"/>
      <c r="DF103" s="132"/>
      <c r="DG103" s="132"/>
      <c r="DH103" s="132"/>
      <c r="DI103" s="132"/>
      <c r="DJ103" s="132"/>
      <c r="DK103" s="132"/>
      <c r="DL103" s="132"/>
      <c r="DM103" s="132"/>
      <c r="DN103" s="132"/>
      <c r="DO103" s="132"/>
      <c r="DP103" s="132"/>
      <c r="DQ103" s="132"/>
      <c r="DR103" s="132"/>
      <c r="DS103" s="132"/>
      <c r="DT103" s="132"/>
      <c r="DU103" s="132"/>
      <c r="DV103" s="132"/>
      <c r="DW103" s="132"/>
      <c r="DX103" s="132"/>
      <c r="DY103" s="132"/>
      <c r="DZ103" s="132"/>
      <c r="EA103" s="132"/>
      <c r="EB103" s="132"/>
      <c r="EC103" s="132"/>
      <c r="ED103" s="132"/>
      <c r="EE103" s="132"/>
      <c r="EF103" s="132"/>
      <c r="EG103" s="132"/>
      <c r="EH103" s="132"/>
      <c r="EI103" s="132"/>
      <c r="EJ103" s="132"/>
      <c r="EK103" s="132"/>
      <c r="EL103" s="132"/>
      <c r="EM103" s="132"/>
      <c r="EN103" s="132"/>
      <c r="EO103" s="132"/>
      <c r="EP103" s="132"/>
      <c r="EQ103" s="132"/>
      <c r="ER103" s="132"/>
    </row>
    <row r="104" spans="2:148" s="80" customFormat="1" ht="24.75" customHeight="1">
      <c r="B104" s="81"/>
      <c r="C104" s="96" t="s">
        <v>149</v>
      </c>
      <c r="D104" s="97"/>
      <c r="E104" s="98"/>
      <c r="F104" s="98"/>
      <c r="G104" s="98"/>
      <c r="H104" s="98"/>
      <c r="I104" s="97"/>
      <c r="J104" s="99"/>
      <c r="K104" s="97"/>
      <c r="L104" s="100"/>
      <c r="M104" s="100"/>
      <c r="N104" s="100"/>
      <c r="O104" s="82"/>
      <c r="P104" s="85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2"/>
      <c r="BR104" s="132"/>
      <c r="BS104" s="132"/>
      <c r="BT104" s="132"/>
      <c r="BU104" s="132"/>
      <c r="BV104" s="132"/>
      <c r="BW104" s="132"/>
      <c r="BX104" s="132"/>
      <c r="BY104" s="132"/>
      <c r="BZ104" s="132"/>
      <c r="CA104" s="132"/>
      <c r="CB104" s="132"/>
      <c r="CC104" s="132"/>
      <c r="CD104" s="132"/>
      <c r="CE104" s="132"/>
      <c r="CF104" s="132"/>
      <c r="CG104" s="132"/>
      <c r="CH104" s="132"/>
      <c r="CI104" s="132"/>
      <c r="CJ104" s="132"/>
      <c r="CK104" s="132"/>
      <c r="CL104" s="132"/>
      <c r="CM104" s="132"/>
      <c r="CN104" s="132"/>
      <c r="CO104" s="132"/>
      <c r="CP104" s="132"/>
      <c r="CQ104" s="132"/>
      <c r="CR104" s="132"/>
      <c r="CS104" s="132"/>
      <c r="CT104" s="132"/>
      <c r="CU104" s="132"/>
      <c r="CV104" s="132"/>
      <c r="CW104" s="132"/>
      <c r="CX104" s="132"/>
      <c r="CY104" s="132"/>
      <c r="CZ104" s="132"/>
      <c r="DA104" s="132"/>
      <c r="DB104" s="132"/>
      <c r="DC104" s="132"/>
      <c r="DD104" s="132"/>
      <c r="DE104" s="132"/>
      <c r="DF104" s="132"/>
      <c r="DG104" s="132"/>
      <c r="DH104" s="132"/>
      <c r="DI104" s="132"/>
      <c r="DJ104" s="132"/>
      <c r="DK104" s="132"/>
      <c r="DL104" s="132"/>
      <c r="DM104" s="132"/>
      <c r="DN104" s="132"/>
      <c r="DO104" s="132"/>
      <c r="DP104" s="132"/>
      <c r="DQ104" s="132"/>
      <c r="DR104" s="132"/>
      <c r="DS104" s="132"/>
      <c r="DT104" s="132"/>
      <c r="DU104" s="132"/>
      <c r="DV104" s="132"/>
      <c r="DW104" s="132"/>
      <c r="DX104" s="132"/>
      <c r="DY104" s="132"/>
      <c r="DZ104" s="132"/>
      <c r="EA104" s="132"/>
      <c r="EB104" s="132"/>
      <c r="EC104" s="132"/>
      <c r="ED104" s="132"/>
      <c r="EE104" s="132"/>
      <c r="EF104" s="132"/>
      <c r="EG104" s="132"/>
      <c r="EH104" s="132"/>
      <c r="EI104" s="132"/>
      <c r="EJ104" s="132"/>
      <c r="EK104" s="132"/>
      <c r="EL104" s="132"/>
      <c r="EM104" s="132"/>
      <c r="EN104" s="132"/>
      <c r="EO104" s="132"/>
      <c r="EP104" s="132"/>
      <c r="EQ104" s="132"/>
      <c r="ER104" s="132"/>
    </row>
    <row r="105" spans="2:148" s="80" customFormat="1" ht="24.75" customHeight="1">
      <c r="B105" s="81"/>
      <c r="C105" s="96" t="s">
        <v>150</v>
      </c>
      <c r="D105" s="97"/>
      <c r="E105" s="98"/>
      <c r="F105" s="98"/>
      <c r="G105" s="98"/>
      <c r="H105" s="98"/>
      <c r="I105" s="97"/>
      <c r="J105" s="99"/>
      <c r="K105" s="97"/>
      <c r="L105" s="100"/>
      <c r="M105" s="100"/>
      <c r="N105" s="100"/>
      <c r="O105" s="82"/>
      <c r="P105" s="85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  <c r="BT105" s="132"/>
      <c r="BU105" s="132"/>
      <c r="BV105" s="132"/>
      <c r="BW105" s="132"/>
      <c r="BX105" s="132"/>
      <c r="BY105" s="132"/>
      <c r="BZ105" s="132"/>
      <c r="CA105" s="132"/>
      <c r="CB105" s="132"/>
      <c r="CC105" s="132"/>
      <c r="CD105" s="132"/>
      <c r="CE105" s="132"/>
      <c r="CF105" s="132"/>
      <c r="CG105" s="132"/>
      <c r="CH105" s="132"/>
      <c r="CI105" s="132"/>
      <c r="CJ105" s="132"/>
      <c r="CK105" s="132"/>
      <c r="CL105" s="132"/>
      <c r="CM105" s="132"/>
      <c r="CN105" s="132"/>
      <c r="CO105" s="132"/>
      <c r="CP105" s="132"/>
      <c r="CQ105" s="132"/>
      <c r="CR105" s="132"/>
      <c r="CS105" s="132"/>
      <c r="CT105" s="132"/>
      <c r="CU105" s="132"/>
      <c r="CV105" s="132"/>
      <c r="CW105" s="132"/>
      <c r="CX105" s="132"/>
      <c r="CY105" s="132"/>
      <c r="CZ105" s="132"/>
      <c r="DA105" s="132"/>
      <c r="DB105" s="132"/>
      <c r="DC105" s="132"/>
      <c r="DD105" s="132"/>
      <c r="DE105" s="132"/>
      <c r="DF105" s="132"/>
      <c r="DG105" s="132"/>
      <c r="DH105" s="132"/>
      <c r="DI105" s="132"/>
      <c r="DJ105" s="132"/>
      <c r="DK105" s="132"/>
      <c r="DL105" s="132"/>
      <c r="DM105" s="132"/>
      <c r="DN105" s="132"/>
      <c r="DO105" s="132"/>
      <c r="DP105" s="132"/>
      <c r="DQ105" s="132"/>
      <c r="DR105" s="132"/>
      <c r="DS105" s="132"/>
      <c r="DT105" s="132"/>
      <c r="DU105" s="132"/>
      <c r="DV105" s="132"/>
      <c r="DW105" s="132"/>
      <c r="DX105" s="132"/>
      <c r="DY105" s="132"/>
      <c r="DZ105" s="132"/>
      <c r="EA105" s="132"/>
      <c r="EB105" s="132"/>
      <c r="EC105" s="132"/>
      <c r="ED105" s="132"/>
      <c r="EE105" s="132"/>
      <c r="EF105" s="132"/>
      <c r="EG105" s="132"/>
      <c r="EH105" s="132"/>
      <c r="EI105" s="132"/>
      <c r="EJ105" s="132"/>
      <c r="EK105" s="132"/>
      <c r="EL105" s="132"/>
      <c r="EM105" s="132"/>
      <c r="EN105" s="132"/>
      <c r="EO105" s="132"/>
      <c r="EP105" s="132"/>
      <c r="EQ105" s="132"/>
      <c r="ER105" s="132"/>
    </row>
    <row r="106" spans="2:148" s="80" customFormat="1" ht="24.75" customHeight="1">
      <c r="B106" s="81"/>
      <c r="C106" s="101" t="s">
        <v>151</v>
      </c>
      <c r="D106" s="102"/>
      <c r="E106" s="103"/>
      <c r="F106" s="103"/>
      <c r="G106" s="103"/>
      <c r="H106" s="103"/>
      <c r="I106" s="102"/>
      <c r="J106" s="104"/>
      <c r="K106" s="102"/>
      <c r="L106" s="100"/>
      <c r="M106" s="100"/>
      <c r="N106" s="100"/>
      <c r="O106" s="82"/>
      <c r="P106" s="85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  <c r="BT106" s="132"/>
      <c r="BU106" s="132"/>
      <c r="BV106" s="132"/>
      <c r="BW106" s="132"/>
      <c r="BX106" s="132"/>
      <c r="BY106" s="132"/>
      <c r="BZ106" s="132"/>
      <c r="CA106" s="132"/>
      <c r="CB106" s="132"/>
      <c r="CC106" s="132"/>
      <c r="CD106" s="132"/>
      <c r="CE106" s="132"/>
      <c r="CF106" s="132"/>
      <c r="CG106" s="132"/>
      <c r="CH106" s="132"/>
      <c r="CI106" s="132"/>
      <c r="CJ106" s="132"/>
      <c r="CK106" s="132"/>
      <c r="CL106" s="132"/>
      <c r="CM106" s="132"/>
      <c r="CN106" s="132"/>
      <c r="CO106" s="132"/>
      <c r="CP106" s="132"/>
      <c r="CQ106" s="132"/>
      <c r="CR106" s="132"/>
      <c r="CS106" s="132"/>
      <c r="CT106" s="132"/>
      <c r="CU106" s="132"/>
      <c r="CV106" s="132"/>
      <c r="CW106" s="132"/>
      <c r="CX106" s="132"/>
      <c r="CY106" s="132"/>
      <c r="CZ106" s="132"/>
      <c r="DA106" s="132"/>
      <c r="DB106" s="132"/>
      <c r="DC106" s="132"/>
      <c r="DD106" s="132"/>
      <c r="DE106" s="132"/>
      <c r="DF106" s="132"/>
      <c r="DG106" s="132"/>
      <c r="DH106" s="132"/>
      <c r="DI106" s="132"/>
      <c r="DJ106" s="132"/>
      <c r="DK106" s="132"/>
      <c r="DL106" s="132"/>
      <c r="DM106" s="132"/>
      <c r="DN106" s="132"/>
      <c r="DO106" s="132"/>
      <c r="DP106" s="132"/>
      <c r="DQ106" s="132"/>
      <c r="DR106" s="132"/>
      <c r="DS106" s="132"/>
      <c r="DT106" s="132"/>
      <c r="DU106" s="132"/>
      <c r="DV106" s="132"/>
      <c r="DW106" s="132"/>
      <c r="DX106" s="132"/>
      <c r="DY106" s="132"/>
      <c r="DZ106" s="132"/>
      <c r="EA106" s="132"/>
      <c r="EB106" s="132"/>
      <c r="EC106" s="132"/>
      <c r="ED106" s="132"/>
      <c r="EE106" s="132"/>
      <c r="EF106" s="132"/>
      <c r="EG106" s="132"/>
      <c r="EH106" s="132"/>
      <c r="EI106" s="132"/>
      <c r="EJ106" s="132"/>
      <c r="EK106" s="132"/>
      <c r="EL106" s="132"/>
      <c r="EM106" s="132"/>
      <c r="EN106" s="132"/>
      <c r="EO106" s="132"/>
      <c r="EP106" s="132"/>
      <c r="EQ106" s="132"/>
      <c r="ER106" s="132"/>
    </row>
    <row r="107" spans="2:148" ht="10.5" customHeight="1">
      <c r="B107" s="105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7"/>
    </row>
    <row r="109" spans="2:148" ht="18.75" customHeight="1"/>
    <row r="111" spans="2:148" ht="3.75" customHeight="1"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70"/>
    </row>
    <row r="112" spans="2:148" ht="26.25" customHeight="1">
      <c r="B112" s="71"/>
      <c r="C112" s="67"/>
      <c r="D112" s="67"/>
      <c r="E112" s="67"/>
      <c r="F112" s="67"/>
      <c r="G112" s="72"/>
      <c r="H112" s="67"/>
      <c r="I112" s="67"/>
      <c r="J112" s="67"/>
      <c r="K112" s="67"/>
      <c r="L112" s="67"/>
      <c r="M112" s="115" t="s">
        <v>136</v>
      </c>
      <c r="N112" s="227"/>
      <c r="O112" s="228"/>
      <c r="P112" s="73"/>
    </row>
    <row r="113" spans="2:148" s="109" customFormat="1" ht="35.25" customHeight="1">
      <c r="B113" s="110"/>
      <c r="C113" s="216" t="str">
        <f>IF(M$3="","",IF(INDEX(юноши!$A$101:$N$952,$M$3+5-100,14)="","",INDEX(юноши!$A$101:$N$952,$M$3+5-100,14)))</f>
        <v/>
      </c>
      <c r="D113" s="217"/>
      <c r="E113" s="111"/>
      <c r="F113" s="220"/>
      <c r="G113" s="221"/>
      <c r="H113" s="67"/>
      <c r="I113" s="112"/>
      <c r="J113" s="218" t="str">
        <f>IF(M$3="","",IF(INDEX(юноши!$A$101:$N$952,$M$3+5-100,1)="","",INDEX(юноши!$A$101:$N$952,$M$3+5-100,1)))</f>
        <v/>
      </c>
      <c r="K113" s="219"/>
      <c r="L113" s="112"/>
      <c r="M113" s="115" t="s">
        <v>154</v>
      </c>
      <c r="N113" s="135" t="str">
        <f>IF(M$3="","",CONCATENATE(IF(INDEX(юноши!$A$101:$N$952,$M$3+5-100,6)="","",INDEX(юноши!$A$101:$N$952,$M$3+5-100,6)),"  ",IF(INDEX(юноши!$A$101:$N$952,$M$3+5-100,8)="","",INDEX(юноши!$A$101:$N$952,$M$3+5-100,8))))</f>
        <v>СШОР№3  60м</v>
      </c>
      <c r="O113" s="113"/>
      <c r="P113" s="114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30"/>
      <c r="CA113" s="130"/>
      <c r="CB113" s="130"/>
      <c r="CC113" s="130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  <c r="CQ113" s="130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30"/>
      <c r="DC113" s="130"/>
      <c r="DD113" s="130"/>
      <c r="DE113" s="130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30"/>
      <c r="DQ113" s="130"/>
      <c r="DR113" s="130"/>
      <c r="DS113" s="130"/>
      <c r="DT113" s="130"/>
      <c r="DU113" s="130"/>
      <c r="DV113" s="130"/>
      <c r="DW113" s="130"/>
      <c r="DX113" s="130"/>
      <c r="DY113" s="130"/>
      <c r="DZ113" s="130"/>
      <c r="EA113" s="130"/>
      <c r="EB113" s="130"/>
      <c r="EC113" s="130"/>
      <c r="ED113" s="130"/>
      <c r="EE113" s="130"/>
      <c r="EF113" s="130"/>
      <c r="EG113" s="130"/>
      <c r="EH113" s="130"/>
      <c r="EI113" s="130"/>
      <c r="EJ113" s="130"/>
      <c r="EK113" s="130"/>
      <c r="EL113" s="130"/>
      <c r="EM113" s="130"/>
      <c r="EN113" s="130"/>
      <c r="EO113" s="130"/>
      <c r="EP113" s="130"/>
      <c r="EQ113" s="130"/>
      <c r="ER113" s="130"/>
    </row>
    <row r="114" spans="2:148" s="74" customFormat="1" ht="15.75" customHeight="1">
      <c r="B114" s="75"/>
      <c r="C114" s="222" t="s">
        <v>137</v>
      </c>
      <c r="D114" s="222"/>
      <c r="E114" s="108"/>
      <c r="F114" s="229" t="s">
        <v>152</v>
      </c>
      <c r="G114" s="229"/>
      <c r="H114" s="122"/>
      <c r="I114" s="108"/>
      <c r="J114" s="222" t="s">
        <v>153</v>
      </c>
      <c r="K114" s="222"/>
      <c r="L114" s="76"/>
      <c r="M114" s="76"/>
      <c r="N114" s="76"/>
      <c r="O114" s="76"/>
      <c r="P114" s="77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  <c r="BO114" s="131"/>
      <c r="BP114" s="131"/>
      <c r="BQ114" s="131"/>
      <c r="BR114" s="131"/>
      <c r="BS114" s="131"/>
      <c r="BT114" s="131"/>
      <c r="BU114" s="131"/>
      <c r="BV114" s="131"/>
      <c r="BW114" s="131"/>
      <c r="BX114" s="131"/>
      <c r="BY114" s="131"/>
      <c r="BZ114" s="131"/>
      <c r="CA114" s="131"/>
      <c r="CB114" s="131"/>
      <c r="CC114" s="131"/>
      <c r="CD114" s="131"/>
      <c r="CE114" s="131"/>
      <c r="CF114" s="131"/>
      <c r="CG114" s="131"/>
      <c r="CH114" s="131"/>
      <c r="CI114" s="131"/>
      <c r="CJ114" s="131"/>
      <c r="CK114" s="131"/>
      <c r="CL114" s="131"/>
      <c r="CM114" s="131"/>
      <c r="CN114" s="131"/>
      <c r="CO114" s="131"/>
      <c r="CP114" s="131"/>
      <c r="CQ114" s="131"/>
      <c r="CR114" s="131"/>
      <c r="CS114" s="131"/>
      <c r="CT114" s="131"/>
      <c r="CU114" s="131"/>
      <c r="CV114" s="131"/>
      <c r="CW114" s="131"/>
      <c r="CX114" s="131"/>
      <c r="CY114" s="131"/>
      <c r="CZ114" s="131"/>
      <c r="DA114" s="131"/>
      <c r="DB114" s="131"/>
      <c r="DC114" s="131"/>
      <c r="DD114" s="131"/>
      <c r="DE114" s="131"/>
      <c r="DF114" s="131"/>
      <c r="DG114" s="131"/>
      <c r="DH114" s="131"/>
      <c r="DI114" s="131"/>
      <c r="DJ114" s="131"/>
      <c r="DK114" s="131"/>
      <c r="DL114" s="131"/>
      <c r="DM114" s="131"/>
      <c r="DN114" s="131"/>
      <c r="DO114" s="131"/>
      <c r="DP114" s="131"/>
      <c r="DQ114" s="131"/>
      <c r="DR114" s="131"/>
      <c r="DS114" s="131"/>
      <c r="DT114" s="131"/>
      <c r="DU114" s="131"/>
      <c r="DV114" s="131"/>
      <c r="DW114" s="131"/>
      <c r="DX114" s="131"/>
      <c r="DY114" s="131"/>
      <c r="DZ114" s="131"/>
      <c r="EA114" s="131"/>
      <c r="EB114" s="131"/>
      <c r="EC114" s="131"/>
      <c r="ED114" s="131"/>
      <c r="EE114" s="131"/>
      <c r="EF114" s="131"/>
      <c r="EG114" s="131"/>
      <c r="EH114" s="131"/>
      <c r="EI114" s="131"/>
      <c r="EJ114" s="131"/>
      <c r="EK114" s="131"/>
      <c r="EL114" s="131"/>
      <c r="EM114" s="131"/>
      <c r="EN114" s="131"/>
      <c r="EO114" s="131"/>
      <c r="EP114" s="131"/>
      <c r="EQ114" s="131"/>
      <c r="ER114" s="131"/>
    </row>
    <row r="115" spans="2:148" ht="39.75" customHeight="1">
      <c r="B115" s="71"/>
      <c r="C115" s="230" t="str">
        <f>IF(M$3="","",IF(INDEX(юноши!$A$101:$N$952,$M$3+5-100,2)="","",INDEX(юноши!$A$101:$N$952,$M$3+5-100,2)))</f>
        <v/>
      </c>
      <c r="D115" s="230"/>
      <c r="E115" s="230"/>
      <c r="F115" s="230"/>
      <c r="G115" s="230"/>
      <c r="H115" s="230"/>
      <c r="I115" s="78"/>
      <c r="J115" s="223" t="str">
        <f>IF(M$3="","",IF(INDEX(юноши!$A$101:$N$952,$M$3+5-100,3)="","",INDEX(юноши!$A$101:$N$952,$M$3+5-100,3)))</f>
        <v/>
      </c>
      <c r="K115" s="223"/>
      <c r="L115" s="79"/>
      <c r="M115" s="116" t="str">
        <f>IF(M$3="","",IF(INDEX(юноши!$A$101:$N$952,$M$3+5-100,4)="","",INDEX(юноши!$A$101:$N$952,$M$3+5-100,4)))</f>
        <v/>
      </c>
      <c r="N115" s="67"/>
      <c r="O115" s="67"/>
      <c r="P115" s="73"/>
    </row>
    <row r="116" spans="2:148" s="80" customFormat="1" ht="12.75" customHeight="1">
      <c r="B116" s="81"/>
      <c r="C116" s="82" t="s">
        <v>138</v>
      </c>
      <c r="D116" s="82"/>
      <c r="E116" s="82"/>
      <c r="F116" s="82"/>
      <c r="G116" s="82"/>
      <c r="H116" s="82"/>
      <c r="I116" s="82"/>
      <c r="J116" s="224" t="s">
        <v>125</v>
      </c>
      <c r="K116" s="224"/>
      <c r="L116" s="82"/>
      <c r="M116" s="84" t="s">
        <v>139</v>
      </c>
      <c r="N116" s="82"/>
      <c r="O116" s="82"/>
      <c r="P116" s="85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2"/>
      <c r="CD116" s="132"/>
      <c r="CE116" s="132"/>
      <c r="CF116" s="132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  <c r="CQ116" s="132"/>
      <c r="CR116" s="132"/>
      <c r="CS116" s="132"/>
      <c r="CT116" s="132"/>
      <c r="CU116" s="132"/>
      <c r="CV116" s="132"/>
      <c r="CW116" s="132"/>
      <c r="CX116" s="132"/>
      <c r="CY116" s="132"/>
      <c r="CZ116" s="132"/>
      <c r="DA116" s="132"/>
      <c r="DB116" s="132"/>
      <c r="DC116" s="132"/>
      <c r="DD116" s="132"/>
      <c r="DE116" s="132"/>
      <c r="DF116" s="132"/>
      <c r="DG116" s="132"/>
      <c r="DH116" s="132"/>
      <c r="DI116" s="132"/>
      <c r="DJ116" s="132"/>
      <c r="DK116" s="132"/>
      <c r="DL116" s="132"/>
      <c r="DM116" s="132"/>
      <c r="DN116" s="132"/>
      <c r="DO116" s="132"/>
      <c r="DP116" s="132"/>
      <c r="DQ116" s="132"/>
      <c r="DR116" s="132"/>
      <c r="DS116" s="132"/>
      <c r="DT116" s="132"/>
      <c r="DU116" s="132"/>
      <c r="DV116" s="132"/>
      <c r="DW116" s="132"/>
      <c r="DX116" s="132"/>
      <c r="DY116" s="132"/>
      <c r="DZ116" s="132"/>
      <c r="EA116" s="132"/>
      <c r="EB116" s="132"/>
      <c r="EC116" s="132"/>
      <c r="ED116" s="132"/>
      <c r="EE116" s="132"/>
      <c r="EF116" s="132"/>
      <c r="EG116" s="132"/>
      <c r="EH116" s="132"/>
      <c r="EI116" s="132"/>
      <c r="EJ116" s="132"/>
      <c r="EK116" s="132"/>
      <c r="EL116" s="132"/>
      <c r="EM116" s="132"/>
      <c r="EN116" s="132"/>
      <c r="EO116" s="132"/>
      <c r="EP116" s="132"/>
      <c r="EQ116" s="132"/>
      <c r="ER116" s="132"/>
    </row>
    <row r="117" spans="2:148" s="87" customFormat="1" ht="35.25" customHeight="1">
      <c r="B117" s="88"/>
      <c r="C117" s="124" t="str">
        <f>IF(M$3="","",IF(INDEX(юноши!$A$101:$N$952,$M$3+5-100,5)="","",INDEX(юноши!$A$101:$N$952,$M$3+5-100,5)))</f>
        <v/>
      </c>
      <c r="D117" s="89"/>
      <c r="E117" s="89"/>
      <c r="F117" s="89"/>
      <c r="G117" s="117" t="str">
        <f>IF(M$3="","",IF(INDEX(юноши!$A$101:$N$952,$M$3+5-100,6)="","",CONCATENATE("( ",INDEX(юноши!$A$101:$N$952,$M$3+5-100,6)," )")))</f>
        <v>( СШОР№3 )</v>
      </c>
      <c r="H117" s="235">
        <f>IF(M$3="","",IF(INDEX(юноши!$A$101:$N$952,$M$3+5-100,9)="","",INDEX(юноши!$A$101:$N$952,$M$3+5-100,9)))</f>
        <v>123</v>
      </c>
      <c r="I117" s="235"/>
      <c r="J117" s="235"/>
      <c r="K117" s="90"/>
      <c r="L117" s="236"/>
      <c r="M117" s="236"/>
      <c r="N117" s="236"/>
      <c r="O117" s="90"/>
      <c r="P117" s="91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133"/>
      <c r="CB117" s="133"/>
      <c r="CC117" s="133"/>
      <c r="CD117" s="133"/>
      <c r="CE117" s="133"/>
      <c r="CF117" s="133"/>
      <c r="CG117" s="133"/>
      <c r="CH117" s="133"/>
      <c r="CI117" s="133"/>
      <c r="CJ117" s="133"/>
      <c r="CK117" s="133"/>
      <c r="CL117" s="133"/>
      <c r="CM117" s="133"/>
      <c r="CN117" s="133"/>
      <c r="CO117" s="133"/>
      <c r="CP117" s="133"/>
      <c r="CQ117" s="133"/>
      <c r="CR117" s="133"/>
      <c r="CS117" s="133"/>
      <c r="CT117" s="133"/>
      <c r="CU117" s="133"/>
      <c r="CV117" s="133"/>
      <c r="CW117" s="133"/>
      <c r="CX117" s="133"/>
      <c r="CY117" s="133"/>
      <c r="CZ117" s="133"/>
      <c r="DA117" s="133"/>
      <c r="DB117" s="133"/>
      <c r="DC117" s="133"/>
      <c r="DD117" s="133"/>
      <c r="DE117" s="133"/>
      <c r="DF117" s="133"/>
      <c r="DG117" s="133"/>
      <c r="DH117" s="133"/>
      <c r="DI117" s="133"/>
      <c r="DJ117" s="133"/>
      <c r="DK117" s="133"/>
      <c r="DL117" s="133"/>
      <c r="DM117" s="133"/>
      <c r="DN117" s="133"/>
      <c r="DO117" s="133"/>
      <c r="DP117" s="133"/>
      <c r="DQ117" s="133"/>
      <c r="DR117" s="133"/>
      <c r="DS117" s="133"/>
      <c r="DT117" s="133"/>
      <c r="DU117" s="133"/>
      <c r="DV117" s="133"/>
      <c r="DW117" s="133"/>
      <c r="DX117" s="133"/>
      <c r="DY117" s="133"/>
      <c r="DZ117" s="133"/>
      <c r="EA117" s="133"/>
      <c r="EB117" s="133"/>
      <c r="EC117" s="133"/>
      <c r="ED117" s="133"/>
      <c r="EE117" s="133"/>
      <c r="EF117" s="133"/>
      <c r="EG117" s="133"/>
      <c r="EH117" s="133"/>
      <c r="EI117" s="133"/>
      <c r="EJ117" s="133"/>
      <c r="EK117" s="133"/>
      <c r="EL117" s="133"/>
      <c r="EM117" s="133"/>
      <c r="EN117" s="133"/>
      <c r="EO117" s="133"/>
      <c r="EP117" s="133"/>
      <c r="EQ117" s="133"/>
      <c r="ER117" s="133"/>
    </row>
    <row r="118" spans="2:148" s="80" customFormat="1" ht="11.25" customHeight="1">
      <c r="B118" s="81"/>
      <c r="C118" s="82" t="s">
        <v>142</v>
      </c>
      <c r="D118" s="82"/>
      <c r="E118" s="82"/>
      <c r="F118" s="82"/>
      <c r="G118" s="127"/>
      <c r="H118" s="231" t="s">
        <v>143</v>
      </c>
      <c r="I118" s="231"/>
      <c r="J118" s="231"/>
      <c r="K118" s="82"/>
      <c r="L118" s="232"/>
      <c r="M118" s="232"/>
      <c r="N118" s="232"/>
      <c r="O118" s="82"/>
      <c r="P118" s="85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  <c r="BR118" s="132"/>
      <c r="BS118" s="132"/>
      <c r="BT118" s="132"/>
      <c r="BU118" s="132"/>
      <c r="BV118" s="132"/>
      <c r="BW118" s="132"/>
      <c r="BX118" s="132"/>
      <c r="BY118" s="132"/>
      <c r="BZ118" s="132"/>
      <c r="CA118" s="132"/>
      <c r="CB118" s="132"/>
      <c r="CC118" s="132"/>
      <c r="CD118" s="132"/>
      <c r="CE118" s="132"/>
      <c r="CF118" s="132"/>
      <c r="CG118" s="132"/>
      <c r="CH118" s="132"/>
      <c r="CI118" s="132"/>
      <c r="CJ118" s="132"/>
      <c r="CK118" s="132"/>
      <c r="CL118" s="132"/>
      <c r="CM118" s="132"/>
      <c r="CN118" s="132"/>
      <c r="CO118" s="132"/>
      <c r="CP118" s="132"/>
      <c r="CQ118" s="132"/>
      <c r="CR118" s="132"/>
      <c r="CS118" s="132"/>
      <c r="CT118" s="132"/>
      <c r="CU118" s="132"/>
      <c r="CV118" s="132"/>
      <c r="CW118" s="132"/>
      <c r="CX118" s="132"/>
      <c r="CY118" s="132"/>
      <c r="CZ118" s="132"/>
      <c r="DA118" s="132"/>
      <c r="DB118" s="132"/>
      <c r="DC118" s="132"/>
      <c r="DD118" s="132"/>
      <c r="DE118" s="132"/>
      <c r="DF118" s="132"/>
      <c r="DG118" s="132"/>
      <c r="DH118" s="132"/>
      <c r="DI118" s="132"/>
      <c r="DJ118" s="132"/>
      <c r="DK118" s="132"/>
      <c r="DL118" s="132"/>
      <c r="DM118" s="132"/>
      <c r="DN118" s="132"/>
      <c r="DO118" s="132"/>
      <c r="DP118" s="132"/>
      <c r="DQ118" s="132"/>
      <c r="DR118" s="132"/>
      <c r="DS118" s="132"/>
      <c r="DT118" s="132"/>
      <c r="DU118" s="132"/>
      <c r="DV118" s="132"/>
      <c r="DW118" s="132"/>
      <c r="DX118" s="132"/>
      <c r="DY118" s="132"/>
      <c r="DZ118" s="132"/>
      <c r="EA118" s="132"/>
      <c r="EB118" s="132"/>
      <c r="EC118" s="132"/>
      <c r="ED118" s="132"/>
      <c r="EE118" s="132"/>
      <c r="EF118" s="132"/>
      <c r="EG118" s="132"/>
      <c r="EH118" s="132"/>
      <c r="EI118" s="132"/>
      <c r="EJ118" s="132"/>
      <c r="EK118" s="132"/>
      <c r="EL118" s="132"/>
      <c r="EM118" s="132"/>
      <c r="EN118" s="132"/>
      <c r="EO118" s="132"/>
      <c r="EP118" s="132"/>
      <c r="EQ118" s="132"/>
      <c r="ER118" s="132"/>
    </row>
    <row r="119" spans="2:148" s="87" customFormat="1" ht="24" customHeight="1">
      <c r="B119" s="88"/>
      <c r="C119" s="123" t="str">
        <f>IF(M$3="","",IF(INDEX(юноши!$A$101:$N$952,$M$3+5-100,7)="","",INDEX(юноши!$A$101:$N$952,$M$3+5-100,7)))</f>
        <v>Петров П.П.</v>
      </c>
      <c r="D119" s="86"/>
      <c r="E119" s="86"/>
      <c r="F119" s="86"/>
      <c r="G119" s="117" t="str">
        <f>IF(M$3="","",IF(INDEX(юноши!$A$101:$N$952,$M$3+5-100,8)="","",CONCATENATE("( ",INDEX(юноши!$A$101:$N$952,$M$3+5-100,8)," )")))</f>
        <v>( 60м )</v>
      </c>
      <c r="H119" s="235" t="str">
        <f>IF(M$3="","",IF(INDEX(юноши!$A$101:$N$952,$M$3+5-100,10)="","",INDEX(юноши!$A$101:$N$952,$M$3+5-100,10)))</f>
        <v/>
      </c>
      <c r="I119" s="235"/>
      <c r="J119" s="235"/>
      <c r="K119" s="235"/>
      <c r="L119" s="235"/>
      <c r="M119" s="235"/>
      <c r="N119" s="235"/>
      <c r="O119" s="90"/>
      <c r="P119" s="91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  <c r="DD119" s="133"/>
      <c r="DE119" s="133"/>
      <c r="DF119" s="133"/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3"/>
      <c r="DT119" s="133"/>
      <c r="DU119" s="133"/>
      <c r="DV119" s="133"/>
      <c r="DW119" s="133"/>
      <c r="DX119" s="133"/>
      <c r="DY119" s="133"/>
      <c r="DZ119" s="133"/>
      <c r="EA119" s="133"/>
      <c r="EB119" s="133"/>
      <c r="EC119" s="133"/>
      <c r="ED119" s="133"/>
      <c r="EE119" s="133"/>
      <c r="EF119" s="133"/>
      <c r="EG119" s="133"/>
      <c r="EH119" s="133"/>
      <c r="EI119" s="133"/>
      <c r="EJ119" s="133"/>
      <c r="EK119" s="133"/>
      <c r="EL119" s="133"/>
      <c r="EM119" s="133"/>
      <c r="EN119" s="133"/>
      <c r="EO119" s="133"/>
      <c r="EP119" s="133"/>
      <c r="EQ119" s="133"/>
      <c r="ER119" s="133"/>
    </row>
    <row r="120" spans="2:148" s="80" customFormat="1" ht="9.9499999999999993" customHeight="1">
      <c r="B120" s="81"/>
      <c r="C120" s="82" t="s">
        <v>144</v>
      </c>
      <c r="D120" s="82"/>
      <c r="E120" s="82"/>
      <c r="F120" s="82"/>
      <c r="G120" s="127"/>
      <c r="H120" s="231" t="s">
        <v>130</v>
      </c>
      <c r="I120" s="231"/>
      <c r="J120" s="231"/>
      <c r="K120" s="231"/>
      <c r="L120" s="231"/>
      <c r="M120" s="231"/>
      <c r="N120" s="82"/>
      <c r="O120" s="82"/>
      <c r="P120" s="85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  <c r="BT120" s="132"/>
      <c r="BU120" s="132"/>
      <c r="BV120" s="132"/>
      <c r="BW120" s="132"/>
      <c r="BX120" s="132"/>
      <c r="BY120" s="132"/>
      <c r="BZ120" s="132"/>
      <c r="CA120" s="132"/>
      <c r="CB120" s="132"/>
      <c r="CC120" s="132"/>
      <c r="CD120" s="132"/>
      <c r="CE120" s="132"/>
      <c r="CF120" s="132"/>
      <c r="CG120" s="132"/>
      <c r="CH120" s="132"/>
      <c r="CI120" s="132"/>
      <c r="CJ120" s="132"/>
      <c r="CK120" s="132"/>
      <c r="CL120" s="132"/>
      <c r="CM120" s="132"/>
      <c r="CN120" s="132"/>
      <c r="CO120" s="132"/>
      <c r="CP120" s="132"/>
      <c r="CQ120" s="132"/>
      <c r="CR120" s="132"/>
      <c r="CS120" s="132"/>
      <c r="CT120" s="132"/>
      <c r="CU120" s="132"/>
      <c r="CV120" s="132"/>
      <c r="CW120" s="132"/>
      <c r="CX120" s="132"/>
      <c r="CY120" s="132"/>
      <c r="CZ120" s="132"/>
      <c r="DA120" s="132"/>
      <c r="DB120" s="132"/>
      <c r="DC120" s="132"/>
      <c r="DD120" s="132"/>
      <c r="DE120" s="132"/>
      <c r="DF120" s="132"/>
      <c r="DG120" s="132"/>
      <c r="DH120" s="132"/>
      <c r="DI120" s="132"/>
      <c r="DJ120" s="132"/>
      <c r="DK120" s="132"/>
      <c r="DL120" s="132"/>
      <c r="DM120" s="132"/>
      <c r="DN120" s="132"/>
      <c r="DO120" s="132"/>
      <c r="DP120" s="132"/>
      <c r="DQ120" s="132"/>
      <c r="DR120" s="132"/>
      <c r="DS120" s="132"/>
      <c r="DT120" s="132"/>
      <c r="DU120" s="132"/>
      <c r="DV120" s="132"/>
      <c r="DW120" s="132"/>
      <c r="DX120" s="132"/>
      <c r="DY120" s="132"/>
      <c r="DZ120" s="132"/>
      <c r="EA120" s="132"/>
      <c r="EB120" s="132"/>
      <c r="EC120" s="132"/>
      <c r="ED120" s="132"/>
      <c r="EE120" s="132"/>
      <c r="EF120" s="132"/>
      <c r="EG120" s="132"/>
      <c r="EH120" s="132"/>
      <c r="EI120" s="132"/>
      <c r="EJ120" s="132"/>
      <c r="EK120" s="132"/>
      <c r="EL120" s="132"/>
      <c r="EM120" s="132"/>
      <c r="EN120" s="132"/>
      <c r="EO120" s="132"/>
      <c r="EP120" s="132"/>
      <c r="EQ120" s="132"/>
      <c r="ER120" s="132"/>
    </row>
    <row r="121" spans="2:148" s="80" customFormat="1" ht="9.9499999999999993" customHeight="1">
      <c r="B121" s="81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5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  <c r="BR121" s="132"/>
      <c r="BS121" s="132"/>
      <c r="BT121" s="132"/>
      <c r="BU121" s="132"/>
      <c r="BV121" s="132"/>
      <c r="BW121" s="132"/>
      <c r="BX121" s="132"/>
      <c r="BY121" s="132"/>
      <c r="BZ121" s="132"/>
      <c r="CA121" s="132"/>
      <c r="CB121" s="132"/>
      <c r="CC121" s="132"/>
      <c r="CD121" s="132"/>
      <c r="CE121" s="132"/>
      <c r="CF121" s="132"/>
      <c r="CG121" s="132"/>
      <c r="CH121" s="132"/>
      <c r="CI121" s="132"/>
      <c r="CJ121" s="132"/>
      <c r="CK121" s="132"/>
      <c r="CL121" s="132"/>
      <c r="CM121" s="132"/>
      <c r="CN121" s="132"/>
      <c r="CO121" s="132"/>
      <c r="CP121" s="132"/>
      <c r="CQ121" s="132"/>
      <c r="CR121" s="132"/>
      <c r="CS121" s="132"/>
      <c r="CT121" s="132"/>
      <c r="CU121" s="132"/>
      <c r="CV121" s="132"/>
      <c r="CW121" s="132"/>
      <c r="CX121" s="132"/>
      <c r="CY121" s="132"/>
      <c r="CZ121" s="132"/>
      <c r="DA121" s="132"/>
      <c r="DB121" s="132"/>
      <c r="DC121" s="132"/>
      <c r="DD121" s="132"/>
      <c r="DE121" s="132"/>
      <c r="DF121" s="132"/>
      <c r="DG121" s="132"/>
      <c r="DH121" s="132"/>
      <c r="DI121" s="132"/>
      <c r="DJ121" s="132"/>
      <c r="DK121" s="132"/>
      <c r="DL121" s="132"/>
      <c r="DM121" s="132"/>
      <c r="DN121" s="132"/>
      <c r="DO121" s="132"/>
      <c r="DP121" s="132"/>
      <c r="DQ121" s="132"/>
      <c r="DR121" s="132"/>
      <c r="DS121" s="132"/>
      <c r="DT121" s="132"/>
      <c r="DU121" s="132"/>
      <c r="DV121" s="132"/>
      <c r="DW121" s="132"/>
      <c r="DX121" s="132"/>
      <c r="DY121" s="132"/>
      <c r="DZ121" s="132"/>
      <c r="EA121" s="132"/>
      <c r="EB121" s="132"/>
      <c r="EC121" s="132"/>
      <c r="ED121" s="132"/>
      <c r="EE121" s="132"/>
      <c r="EF121" s="132"/>
      <c r="EG121" s="132"/>
      <c r="EH121" s="132"/>
      <c r="EI121" s="132"/>
      <c r="EJ121" s="132"/>
      <c r="EK121" s="132"/>
      <c r="EL121" s="132"/>
      <c r="EM121" s="132"/>
      <c r="EN121" s="132"/>
      <c r="EO121" s="132"/>
      <c r="EP121" s="132"/>
      <c r="EQ121" s="132"/>
      <c r="ER121" s="132"/>
    </row>
    <row r="122" spans="2:148" ht="26.25" customHeight="1">
      <c r="B122" s="71"/>
      <c r="C122" s="121" t="str">
        <f>IF(M$3="","",IF(INDEX(юноши!$A$101:$N$952,$M$3+5-100,11)="","",INDEX(юноши!$A$101:$N$952,$M$3+5-100,11)))</f>
        <v/>
      </c>
      <c r="D122" s="86"/>
      <c r="E122" s="86"/>
      <c r="F122" s="86"/>
      <c r="G122" s="86"/>
      <c r="H122" s="86"/>
      <c r="I122" s="86"/>
      <c r="J122" s="86"/>
      <c r="K122" s="67"/>
      <c r="L122" s="119" t="str">
        <f>IF(M$3="","",IF(INDEX(юноши!$A$101:$N$952,$M$3+5-100,12)="","",INDEX(юноши!$A$101:$N$952,$M$3+5-100,12)))</f>
        <v/>
      </c>
      <c r="M122" s="120"/>
      <c r="N122" s="136" t="str">
        <f>IF(M$3="","",IF(INDEX(юноши!$A$101:$N$952,$M$3+5-100,13)="","",INDEX(юноши!$A$101:$N$952,$M$3+5-100,13)))</f>
        <v/>
      </c>
      <c r="O122" s="67"/>
      <c r="P122" s="73"/>
    </row>
    <row r="123" spans="2:148" s="80" customFormat="1" ht="14.25" customHeight="1">
      <c r="B123" s="81"/>
      <c r="C123" s="82" t="s">
        <v>140</v>
      </c>
      <c r="D123" s="82"/>
      <c r="E123" s="82"/>
      <c r="F123" s="82"/>
      <c r="G123" s="82"/>
      <c r="H123" s="82"/>
      <c r="I123" s="82"/>
      <c r="J123" s="232"/>
      <c r="K123" s="232"/>
      <c r="L123" s="83" t="s">
        <v>141</v>
      </c>
      <c r="M123" s="118"/>
      <c r="N123" s="83" t="s">
        <v>155</v>
      </c>
      <c r="O123" s="82"/>
      <c r="P123" s="85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132"/>
      <c r="BV123" s="132"/>
      <c r="BW123" s="132"/>
      <c r="BX123" s="132"/>
      <c r="BY123" s="132"/>
      <c r="BZ123" s="132"/>
      <c r="CA123" s="132"/>
      <c r="CB123" s="132"/>
      <c r="CC123" s="132"/>
      <c r="CD123" s="132"/>
      <c r="CE123" s="132"/>
      <c r="CF123" s="132"/>
      <c r="CG123" s="132"/>
      <c r="CH123" s="132"/>
      <c r="CI123" s="132"/>
      <c r="CJ123" s="132"/>
      <c r="CK123" s="132"/>
      <c r="CL123" s="132"/>
      <c r="CM123" s="132"/>
      <c r="CN123" s="132"/>
      <c r="CO123" s="132"/>
      <c r="CP123" s="132"/>
      <c r="CQ123" s="132"/>
      <c r="CR123" s="132"/>
      <c r="CS123" s="132"/>
      <c r="CT123" s="132"/>
      <c r="CU123" s="132"/>
      <c r="CV123" s="132"/>
      <c r="CW123" s="132"/>
      <c r="CX123" s="132"/>
      <c r="CY123" s="132"/>
      <c r="CZ123" s="132"/>
      <c r="DA123" s="132"/>
      <c r="DB123" s="132"/>
      <c r="DC123" s="132"/>
      <c r="DD123" s="132"/>
      <c r="DE123" s="132"/>
      <c r="DF123" s="132"/>
      <c r="DG123" s="132"/>
      <c r="DH123" s="132"/>
      <c r="DI123" s="132"/>
      <c r="DJ123" s="132"/>
      <c r="DK123" s="132"/>
      <c r="DL123" s="132"/>
      <c r="DM123" s="132"/>
      <c r="DN123" s="132"/>
      <c r="DO123" s="132"/>
      <c r="DP123" s="132"/>
      <c r="DQ123" s="132"/>
      <c r="DR123" s="132"/>
      <c r="DS123" s="132"/>
      <c r="DT123" s="132"/>
      <c r="DU123" s="132"/>
      <c r="DV123" s="132"/>
      <c r="DW123" s="132"/>
      <c r="DX123" s="132"/>
      <c r="DY123" s="132"/>
      <c r="DZ123" s="132"/>
      <c r="EA123" s="132"/>
      <c r="EB123" s="132"/>
      <c r="EC123" s="132"/>
      <c r="ED123" s="132"/>
      <c r="EE123" s="132"/>
      <c r="EF123" s="132"/>
      <c r="EG123" s="132"/>
      <c r="EH123" s="132"/>
      <c r="EI123" s="132"/>
      <c r="EJ123" s="132"/>
      <c r="EK123" s="132"/>
      <c r="EL123" s="132"/>
      <c r="EM123" s="132"/>
      <c r="EN123" s="132"/>
      <c r="EO123" s="132"/>
      <c r="EP123" s="132"/>
      <c r="EQ123" s="132"/>
      <c r="ER123" s="132"/>
    </row>
    <row r="124" spans="2:148" s="80" customFormat="1" ht="21" customHeight="1">
      <c r="B124" s="81"/>
      <c r="C124" s="82"/>
      <c r="D124" s="82"/>
      <c r="E124" s="82"/>
      <c r="F124" s="82"/>
      <c r="G124" s="82"/>
      <c r="H124" s="82"/>
      <c r="I124" s="82"/>
      <c r="J124" s="84"/>
      <c r="K124" s="84"/>
      <c r="L124" s="82"/>
      <c r="M124" s="84"/>
      <c r="N124" s="84"/>
      <c r="O124" s="82"/>
      <c r="P124" s="85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2"/>
      <c r="AQ124" s="132"/>
      <c r="AR124" s="132"/>
      <c r="AS124" s="132"/>
      <c r="AT124" s="132"/>
      <c r="AU124" s="132"/>
      <c r="AV124" s="132"/>
      <c r="AW124" s="132"/>
      <c r="AX124" s="132"/>
      <c r="AY124" s="132"/>
      <c r="AZ124" s="132"/>
      <c r="BA124" s="132"/>
      <c r="BB124" s="132"/>
      <c r="BC124" s="132"/>
      <c r="BD124" s="132"/>
      <c r="BE124" s="132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2"/>
      <c r="BR124" s="132"/>
      <c r="BS124" s="132"/>
      <c r="BT124" s="132"/>
      <c r="BU124" s="132"/>
      <c r="BV124" s="132"/>
      <c r="BW124" s="132"/>
      <c r="BX124" s="132"/>
      <c r="BY124" s="132"/>
      <c r="BZ124" s="132"/>
      <c r="CA124" s="132"/>
      <c r="CB124" s="132"/>
      <c r="CC124" s="132"/>
      <c r="CD124" s="132"/>
      <c r="CE124" s="132"/>
      <c r="CF124" s="132"/>
      <c r="CG124" s="132"/>
      <c r="CH124" s="132"/>
      <c r="CI124" s="132"/>
      <c r="CJ124" s="132"/>
      <c r="CK124" s="132"/>
      <c r="CL124" s="132"/>
      <c r="CM124" s="132"/>
      <c r="CN124" s="132"/>
      <c r="CO124" s="132"/>
      <c r="CP124" s="132"/>
      <c r="CQ124" s="132"/>
      <c r="CR124" s="132"/>
      <c r="CS124" s="132"/>
      <c r="CT124" s="132"/>
      <c r="CU124" s="132"/>
      <c r="CV124" s="132"/>
      <c r="CW124" s="132"/>
      <c r="CX124" s="132"/>
      <c r="CY124" s="132"/>
      <c r="CZ124" s="132"/>
      <c r="DA124" s="132"/>
      <c r="DB124" s="132"/>
      <c r="DC124" s="132"/>
      <c r="DD124" s="132"/>
      <c r="DE124" s="132"/>
      <c r="DF124" s="132"/>
      <c r="DG124" s="132"/>
      <c r="DH124" s="132"/>
      <c r="DI124" s="132"/>
      <c r="DJ124" s="132"/>
      <c r="DK124" s="132"/>
      <c r="DL124" s="132"/>
      <c r="DM124" s="132"/>
      <c r="DN124" s="132"/>
      <c r="DO124" s="132"/>
      <c r="DP124" s="132"/>
      <c r="DQ124" s="132"/>
      <c r="DR124" s="132"/>
      <c r="DS124" s="132"/>
      <c r="DT124" s="132"/>
      <c r="DU124" s="132"/>
      <c r="DV124" s="132"/>
      <c r="DW124" s="132"/>
      <c r="DX124" s="132"/>
      <c r="DY124" s="132"/>
      <c r="DZ124" s="132"/>
      <c r="EA124" s="132"/>
      <c r="EB124" s="132"/>
      <c r="EC124" s="132"/>
      <c r="ED124" s="132"/>
      <c r="EE124" s="132"/>
      <c r="EF124" s="132"/>
      <c r="EG124" s="132"/>
      <c r="EH124" s="132"/>
      <c r="EI124" s="132"/>
      <c r="EJ124" s="132"/>
      <c r="EK124" s="132"/>
      <c r="EL124" s="132"/>
      <c r="EM124" s="132"/>
      <c r="EN124" s="132"/>
      <c r="EO124" s="132"/>
      <c r="EP124" s="132"/>
      <c r="EQ124" s="132"/>
      <c r="ER124" s="132"/>
    </row>
    <row r="125" spans="2:148" s="80" customFormat="1" ht="17.25" customHeight="1">
      <c r="B125" s="81"/>
      <c r="C125" s="92" t="s">
        <v>145</v>
      </c>
      <c r="D125" s="93"/>
      <c r="E125" s="94"/>
      <c r="F125" s="125" t="s">
        <v>156</v>
      </c>
      <c r="G125" s="94"/>
      <c r="H125" s="94"/>
      <c r="I125" s="95"/>
      <c r="J125" s="233" t="s">
        <v>157</v>
      </c>
      <c r="K125" s="234"/>
      <c r="L125" s="126" t="s">
        <v>146</v>
      </c>
      <c r="M125" s="126" t="s">
        <v>147</v>
      </c>
      <c r="N125" s="126" t="s">
        <v>148</v>
      </c>
      <c r="O125" s="82"/>
      <c r="P125" s="85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2"/>
      <c r="BR125" s="132"/>
      <c r="BS125" s="132"/>
      <c r="BT125" s="132"/>
      <c r="BU125" s="132"/>
      <c r="BV125" s="132"/>
      <c r="BW125" s="132"/>
      <c r="BX125" s="132"/>
      <c r="BY125" s="132"/>
      <c r="BZ125" s="132"/>
      <c r="CA125" s="132"/>
      <c r="CB125" s="132"/>
      <c r="CC125" s="132"/>
      <c r="CD125" s="132"/>
      <c r="CE125" s="132"/>
      <c r="CF125" s="132"/>
      <c r="CG125" s="132"/>
      <c r="CH125" s="132"/>
      <c r="CI125" s="132"/>
      <c r="CJ125" s="132"/>
      <c r="CK125" s="132"/>
      <c r="CL125" s="132"/>
      <c r="CM125" s="132"/>
      <c r="CN125" s="132"/>
      <c r="CO125" s="132"/>
      <c r="CP125" s="132"/>
      <c r="CQ125" s="132"/>
      <c r="CR125" s="132"/>
      <c r="CS125" s="132"/>
      <c r="CT125" s="132"/>
      <c r="CU125" s="132"/>
      <c r="CV125" s="132"/>
      <c r="CW125" s="132"/>
      <c r="CX125" s="132"/>
      <c r="CY125" s="132"/>
      <c r="CZ125" s="132"/>
      <c r="DA125" s="132"/>
      <c r="DB125" s="132"/>
      <c r="DC125" s="132"/>
      <c r="DD125" s="132"/>
      <c r="DE125" s="132"/>
      <c r="DF125" s="132"/>
      <c r="DG125" s="132"/>
      <c r="DH125" s="132"/>
      <c r="DI125" s="132"/>
      <c r="DJ125" s="132"/>
      <c r="DK125" s="132"/>
      <c r="DL125" s="132"/>
      <c r="DM125" s="132"/>
      <c r="DN125" s="132"/>
      <c r="DO125" s="132"/>
      <c r="DP125" s="132"/>
      <c r="DQ125" s="132"/>
      <c r="DR125" s="132"/>
      <c r="DS125" s="132"/>
      <c r="DT125" s="132"/>
      <c r="DU125" s="132"/>
      <c r="DV125" s="132"/>
      <c r="DW125" s="132"/>
      <c r="DX125" s="132"/>
      <c r="DY125" s="132"/>
      <c r="DZ125" s="132"/>
      <c r="EA125" s="132"/>
      <c r="EB125" s="132"/>
      <c r="EC125" s="132"/>
      <c r="ED125" s="132"/>
      <c r="EE125" s="132"/>
      <c r="EF125" s="132"/>
      <c r="EG125" s="132"/>
      <c r="EH125" s="132"/>
      <c r="EI125" s="132"/>
      <c r="EJ125" s="132"/>
      <c r="EK125" s="132"/>
      <c r="EL125" s="132"/>
      <c r="EM125" s="132"/>
      <c r="EN125" s="132"/>
      <c r="EO125" s="132"/>
      <c r="EP125" s="132"/>
      <c r="EQ125" s="132"/>
      <c r="ER125" s="132"/>
    </row>
    <row r="126" spans="2:148" s="80" customFormat="1" ht="24.75" customHeight="1">
      <c r="B126" s="81"/>
      <c r="C126" s="96" t="s">
        <v>149</v>
      </c>
      <c r="D126" s="97"/>
      <c r="E126" s="98"/>
      <c r="F126" s="98"/>
      <c r="G126" s="98"/>
      <c r="H126" s="98"/>
      <c r="I126" s="97"/>
      <c r="J126" s="99"/>
      <c r="K126" s="97"/>
      <c r="L126" s="100"/>
      <c r="M126" s="100"/>
      <c r="N126" s="100"/>
      <c r="O126" s="82"/>
      <c r="P126" s="85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  <c r="BR126" s="132"/>
      <c r="BS126" s="132"/>
      <c r="BT126" s="132"/>
      <c r="BU126" s="132"/>
      <c r="BV126" s="132"/>
      <c r="BW126" s="132"/>
      <c r="BX126" s="132"/>
      <c r="BY126" s="132"/>
      <c r="BZ126" s="132"/>
      <c r="CA126" s="132"/>
      <c r="CB126" s="132"/>
      <c r="CC126" s="132"/>
      <c r="CD126" s="132"/>
      <c r="CE126" s="132"/>
      <c r="CF126" s="132"/>
      <c r="CG126" s="132"/>
      <c r="CH126" s="132"/>
      <c r="CI126" s="132"/>
      <c r="CJ126" s="132"/>
      <c r="CK126" s="132"/>
      <c r="CL126" s="132"/>
      <c r="CM126" s="132"/>
      <c r="CN126" s="132"/>
      <c r="CO126" s="132"/>
      <c r="CP126" s="132"/>
      <c r="CQ126" s="132"/>
      <c r="CR126" s="132"/>
      <c r="CS126" s="132"/>
      <c r="CT126" s="132"/>
      <c r="CU126" s="132"/>
      <c r="CV126" s="132"/>
      <c r="CW126" s="132"/>
      <c r="CX126" s="132"/>
      <c r="CY126" s="132"/>
      <c r="CZ126" s="132"/>
      <c r="DA126" s="132"/>
      <c r="DB126" s="132"/>
      <c r="DC126" s="132"/>
      <c r="DD126" s="132"/>
      <c r="DE126" s="132"/>
      <c r="DF126" s="132"/>
      <c r="DG126" s="132"/>
      <c r="DH126" s="132"/>
      <c r="DI126" s="132"/>
      <c r="DJ126" s="132"/>
      <c r="DK126" s="132"/>
      <c r="DL126" s="132"/>
      <c r="DM126" s="132"/>
      <c r="DN126" s="132"/>
      <c r="DO126" s="132"/>
      <c r="DP126" s="132"/>
      <c r="DQ126" s="132"/>
      <c r="DR126" s="132"/>
      <c r="DS126" s="132"/>
      <c r="DT126" s="132"/>
      <c r="DU126" s="132"/>
      <c r="DV126" s="132"/>
      <c r="DW126" s="132"/>
      <c r="DX126" s="132"/>
      <c r="DY126" s="132"/>
      <c r="DZ126" s="132"/>
      <c r="EA126" s="132"/>
      <c r="EB126" s="132"/>
      <c r="EC126" s="132"/>
      <c r="ED126" s="132"/>
      <c r="EE126" s="132"/>
      <c r="EF126" s="132"/>
      <c r="EG126" s="132"/>
      <c r="EH126" s="132"/>
      <c r="EI126" s="132"/>
      <c r="EJ126" s="132"/>
      <c r="EK126" s="132"/>
      <c r="EL126" s="132"/>
      <c r="EM126" s="132"/>
      <c r="EN126" s="132"/>
      <c r="EO126" s="132"/>
      <c r="EP126" s="132"/>
      <c r="EQ126" s="132"/>
      <c r="ER126" s="132"/>
    </row>
    <row r="127" spans="2:148" s="80" customFormat="1" ht="24.75" customHeight="1">
      <c r="B127" s="81"/>
      <c r="C127" s="96" t="s">
        <v>150</v>
      </c>
      <c r="D127" s="97"/>
      <c r="E127" s="98"/>
      <c r="F127" s="98"/>
      <c r="G127" s="98"/>
      <c r="H127" s="98"/>
      <c r="I127" s="97"/>
      <c r="J127" s="99"/>
      <c r="K127" s="97"/>
      <c r="L127" s="100"/>
      <c r="M127" s="100"/>
      <c r="N127" s="100"/>
      <c r="O127" s="82"/>
      <c r="P127" s="85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132"/>
      <c r="BV127" s="132"/>
      <c r="BW127" s="132"/>
      <c r="BX127" s="132"/>
      <c r="BY127" s="132"/>
      <c r="BZ127" s="132"/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132"/>
      <c r="CX127" s="132"/>
      <c r="CY127" s="132"/>
      <c r="CZ127" s="132"/>
      <c r="DA127" s="132"/>
      <c r="DB127" s="132"/>
      <c r="DC127" s="132"/>
      <c r="DD127" s="132"/>
      <c r="DE127" s="132"/>
      <c r="DF127" s="132"/>
      <c r="DG127" s="132"/>
      <c r="DH127" s="132"/>
      <c r="DI127" s="132"/>
      <c r="DJ127" s="132"/>
      <c r="DK127" s="132"/>
      <c r="DL127" s="132"/>
      <c r="DM127" s="132"/>
      <c r="DN127" s="132"/>
      <c r="DO127" s="132"/>
      <c r="DP127" s="132"/>
      <c r="DQ127" s="132"/>
      <c r="DR127" s="132"/>
      <c r="DS127" s="132"/>
      <c r="DT127" s="132"/>
      <c r="DU127" s="132"/>
      <c r="DV127" s="132"/>
      <c r="DW127" s="132"/>
      <c r="DX127" s="132"/>
      <c r="DY127" s="132"/>
      <c r="DZ127" s="132"/>
      <c r="EA127" s="132"/>
      <c r="EB127" s="132"/>
      <c r="EC127" s="132"/>
      <c r="ED127" s="132"/>
      <c r="EE127" s="132"/>
      <c r="EF127" s="132"/>
      <c r="EG127" s="132"/>
      <c r="EH127" s="132"/>
      <c r="EI127" s="132"/>
      <c r="EJ127" s="132"/>
      <c r="EK127" s="132"/>
      <c r="EL127" s="132"/>
      <c r="EM127" s="132"/>
      <c r="EN127" s="132"/>
      <c r="EO127" s="132"/>
      <c r="EP127" s="132"/>
      <c r="EQ127" s="132"/>
      <c r="ER127" s="132"/>
    </row>
    <row r="128" spans="2:148" s="80" customFormat="1" ht="24.75" customHeight="1">
      <c r="B128" s="81"/>
      <c r="C128" s="101" t="s">
        <v>151</v>
      </c>
      <c r="D128" s="102"/>
      <c r="E128" s="103"/>
      <c r="F128" s="103"/>
      <c r="G128" s="103"/>
      <c r="H128" s="103"/>
      <c r="I128" s="102"/>
      <c r="J128" s="104"/>
      <c r="K128" s="102"/>
      <c r="L128" s="100"/>
      <c r="M128" s="100"/>
      <c r="N128" s="100"/>
      <c r="O128" s="82"/>
      <c r="P128" s="85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2"/>
      <c r="DC128" s="132"/>
      <c r="DD128" s="132"/>
      <c r="DE128" s="132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32"/>
      <c r="DQ128" s="132"/>
      <c r="DR128" s="132"/>
      <c r="DS128" s="132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32"/>
      <c r="EE128" s="132"/>
      <c r="EF128" s="132"/>
      <c r="EG128" s="132"/>
      <c r="EH128" s="132"/>
      <c r="EI128" s="132"/>
      <c r="EJ128" s="132"/>
      <c r="EK128" s="132"/>
      <c r="EL128" s="132"/>
      <c r="EM128" s="132"/>
      <c r="EN128" s="132"/>
      <c r="EO128" s="132"/>
      <c r="EP128" s="132"/>
      <c r="EQ128" s="132"/>
      <c r="ER128" s="132"/>
    </row>
    <row r="129" spans="2:148" s="80" customFormat="1" ht="10.5" customHeight="1">
      <c r="B129" s="104"/>
      <c r="C129" s="137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  <c r="BT129" s="132"/>
      <c r="BU129" s="132"/>
      <c r="BV129" s="132"/>
      <c r="BW129" s="132"/>
      <c r="BX129" s="132"/>
      <c r="BY129" s="132"/>
      <c r="BZ129" s="132"/>
      <c r="CA129" s="132"/>
      <c r="CB129" s="132"/>
      <c r="CC129" s="132"/>
      <c r="CD129" s="132"/>
      <c r="CE129" s="132"/>
      <c r="CF129" s="132"/>
      <c r="CG129" s="132"/>
      <c r="CH129" s="132"/>
      <c r="CI129" s="132"/>
      <c r="CJ129" s="132"/>
      <c r="CK129" s="132"/>
      <c r="CL129" s="132"/>
      <c r="CM129" s="132"/>
      <c r="CN129" s="132"/>
      <c r="CO129" s="132"/>
      <c r="CP129" s="132"/>
      <c r="CQ129" s="132"/>
      <c r="CR129" s="132"/>
      <c r="CS129" s="132"/>
      <c r="CT129" s="132"/>
      <c r="CU129" s="132"/>
      <c r="CV129" s="132"/>
      <c r="CW129" s="132"/>
      <c r="CX129" s="132"/>
      <c r="CY129" s="132"/>
      <c r="CZ129" s="132"/>
      <c r="DA129" s="132"/>
      <c r="DB129" s="132"/>
      <c r="DC129" s="132"/>
      <c r="DD129" s="132"/>
      <c r="DE129" s="132"/>
      <c r="DF129" s="132"/>
      <c r="DG129" s="132"/>
      <c r="DH129" s="132"/>
      <c r="DI129" s="132"/>
      <c r="DJ129" s="132"/>
      <c r="DK129" s="132"/>
      <c r="DL129" s="132"/>
      <c r="DM129" s="132"/>
      <c r="DN129" s="132"/>
      <c r="DO129" s="132"/>
      <c r="DP129" s="132"/>
      <c r="DQ129" s="132"/>
      <c r="DR129" s="132"/>
      <c r="DS129" s="132"/>
      <c r="DT129" s="132"/>
      <c r="DU129" s="132"/>
      <c r="DV129" s="132"/>
      <c r="DW129" s="132"/>
      <c r="DX129" s="132"/>
      <c r="DY129" s="132"/>
      <c r="DZ129" s="132"/>
      <c r="EA129" s="132"/>
      <c r="EB129" s="132"/>
      <c r="EC129" s="132"/>
      <c r="ED129" s="132"/>
      <c r="EE129" s="132"/>
      <c r="EF129" s="132"/>
      <c r="EG129" s="132"/>
      <c r="EH129" s="132"/>
      <c r="EI129" s="132"/>
      <c r="EJ129" s="132"/>
      <c r="EK129" s="132"/>
      <c r="EL129" s="132"/>
      <c r="EM129" s="132"/>
      <c r="EN129" s="132"/>
      <c r="EO129" s="132"/>
      <c r="EP129" s="132"/>
      <c r="EQ129" s="132"/>
      <c r="ER129" s="132"/>
    </row>
    <row r="130" spans="2:148" ht="3.75" customHeight="1">
      <c r="B130" s="68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70"/>
    </row>
    <row r="131" spans="2:148" ht="26.25" customHeight="1">
      <c r="B131" s="71"/>
      <c r="C131" s="67"/>
      <c r="D131" s="67"/>
      <c r="E131" s="67"/>
      <c r="F131" s="67"/>
      <c r="G131" s="72"/>
      <c r="H131" s="67"/>
      <c r="I131" s="67"/>
      <c r="J131" s="67"/>
      <c r="K131" s="67"/>
      <c r="L131" s="67"/>
      <c r="M131" s="115" t="s">
        <v>136</v>
      </c>
      <c r="N131" s="227"/>
      <c r="O131" s="228"/>
      <c r="P131" s="73"/>
    </row>
    <row r="132" spans="2:148" s="109" customFormat="1" ht="35.25" customHeight="1">
      <c r="B132" s="110"/>
      <c r="C132" s="216" t="str">
        <f>IF(M$3="","",IF(INDEX(юноши!$A$101:$N$952,$M$3+6-100,14)="","",INDEX(юноши!$A$101:$N$952,$M$3+6-100,14)))</f>
        <v/>
      </c>
      <c r="D132" s="217"/>
      <c r="E132" s="111"/>
      <c r="F132" s="220"/>
      <c r="G132" s="221"/>
      <c r="H132" s="67"/>
      <c r="I132" s="112"/>
      <c r="J132" s="218" t="str">
        <f>IF(M$3="","",IF(INDEX(юноши!$A$101:$N$952,$M$3+6-100,1)="","",INDEX(юноши!$A$101:$N$952,$M$3+6-100,1)))</f>
        <v/>
      </c>
      <c r="K132" s="219"/>
      <c r="L132" s="112"/>
      <c r="M132" s="115" t="s">
        <v>154</v>
      </c>
      <c r="N132" s="135" t="str">
        <f>IF(M$3="","",CONCATENATE(IF(INDEX(юноши!$A$101:$N$952,$M$3+6-100,6)="","",INDEX(юноши!$A$101:$N$952,$M$3+6-100,6)),"  ",IF(INDEX(юноши!$A$101:$N$952,$M$3+6-100,8)="","",INDEX(юноши!$A$101:$N$952,$M$3+6-100,8))))</f>
        <v>СШОР№3  60м</v>
      </c>
      <c r="O132" s="113"/>
      <c r="P132" s="114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30"/>
      <c r="DQ132" s="130"/>
      <c r="DR132" s="130"/>
      <c r="DS132" s="130"/>
      <c r="DT132" s="130"/>
      <c r="DU132" s="130"/>
      <c r="DV132" s="130"/>
      <c r="DW132" s="130"/>
      <c r="DX132" s="130"/>
      <c r="DY132" s="130"/>
      <c r="DZ132" s="130"/>
      <c r="EA132" s="130"/>
      <c r="EB132" s="130"/>
      <c r="EC132" s="130"/>
      <c r="ED132" s="130"/>
      <c r="EE132" s="130"/>
      <c r="EF132" s="130"/>
      <c r="EG132" s="130"/>
      <c r="EH132" s="130"/>
      <c r="EI132" s="130"/>
      <c r="EJ132" s="130"/>
      <c r="EK132" s="130"/>
      <c r="EL132" s="130"/>
      <c r="EM132" s="130"/>
      <c r="EN132" s="130"/>
      <c r="EO132" s="130"/>
      <c r="EP132" s="130"/>
      <c r="EQ132" s="130"/>
      <c r="ER132" s="130"/>
    </row>
    <row r="133" spans="2:148" s="74" customFormat="1" ht="15.75" customHeight="1">
      <c r="B133" s="75"/>
      <c r="C133" s="222" t="s">
        <v>137</v>
      </c>
      <c r="D133" s="222"/>
      <c r="E133" s="108"/>
      <c r="F133" s="229" t="s">
        <v>152</v>
      </c>
      <c r="G133" s="229"/>
      <c r="H133" s="122"/>
      <c r="I133" s="108"/>
      <c r="J133" s="222" t="s">
        <v>153</v>
      </c>
      <c r="K133" s="222"/>
      <c r="L133" s="76"/>
      <c r="M133" s="76"/>
      <c r="N133" s="76"/>
      <c r="O133" s="76"/>
      <c r="P133" s="77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  <c r="BM133" s="131"/>
      <c r="BN133" s="131"/>
      <c r="BO133" s="131"/>
      <c r="BP133" s="131"/>
      <c r="BQ133" s="131"/>
      <c r="BR133" s="131"/>
      <c r="BS133" s="131"/>
      <c r="BT133" s="131"/>
      <c r="BU133" s="131"/>
      <c r="BV133" s="131"/>
      <c r="BW133" s="131"/>
      <c r="BX133" s="131"/>
      <c r="BY133" s="131"/>
      <c r="BZ133" s="131"/>
      <c r="CA133" s="131"/>
      <c r="CB133" s="131"/>
      <c r="CC133" s="131"/>
      <c r="CD133" s="131"/>
      <c r="CE133" s="131"/>
      <c r="CF133" s="131"/>
      <c r="CG133" s="131"/>
      <c r="CH133" s="131"/>
      <c r="CI133" s="131"/>
      <c r="CJ133" s="131"/>
      <c r="CK133" s="131"/>
      <c r="CL133" s="131"/>
      <c r="CM133" s="131"/>
      <c r="CN133" s="131"/>
      <c r="CO133" s="131"/>
      <c r="CP133" s="131"/>
      <c r="CQ133" s="131"/>
      <c r="CR133" s="131"/>
      <c r="CS133" s="131"/>
      <c r="CT133" s="131"/>
      <c r="CU133" s="131"/>
      <c r="CV133" s="131"/>
      <c r="CW133" s="131"/>
      <c r="CX133" s="131"/>
      <c r="CY133" s="131"/>
      <c r="CZ133" s="131"/>
      <c r="DA133" s="131"/>
      <c r="DB133" s="131"/>
      <c r="DC133" s="131"/>
      <c r="DD133" s="131"/>
      <c r="DE133" s="131"/>
      <c r="DF133" s="131"/>
      <c r="DG133" s="131"/>
      <c r="DH133" s="131"/>
      <c r="DI133" s="131"/>
      <c r="DJ133" s="131"/>
      <c r="DK133" s="131"/>
      <c r="DL133" s="131"/>
      <c r="DM133" s="131"/>
      <c r="DN133" s="131"/>
      <c r="DO133" s="131"/>
      <c r="DP133" s="131"/>
      <c r="DQ133" s="131"/>
      <c r="DR133" s="131"/>
      <c r="DS133" s="131"/>
      <c r="DT133" s="131"/>
      <c r="DU133" s="131"/>
      <c r="DV133" s="131"/>
      <c r="DW133" s="131"/>
      <c r="DX133" s="131"/>
      <c r="DY133" s="131"/>
      <c r="DZ133" s="131"/>
      <c r="EA133" s="131"/>
      <c r="EB133" s="131"/>
      <c r="EC133" s="131"/>
      <c r="ED133" s="131"/>
      <c r="EE133" s="131"/>
      <c r="EF133" s="131"/>
      <c r="EG133" s="131"/>
      <c r="EH133" s="131"/>
      <c r="EI133" s="131"/>
      <c r="EJ133" s="131"/>
      <c r="EK133" s="131"/>
      <c r="EL133" s="131"/>
      <c r="EM133" s="131"/>
      <c r="EN133" s="131"/>
      <c r="EO133" s="131"/>
      <c r="EP133" s="131"/>
      <c r="EQ133" s="131"/>
      <c r="ER133" s="131"/>
    </row>
    <row r="134" spans="2:148" ht="39.75" customHeight="1">
      <c r="B134" s="71"/>
      <c r="C134" s="230" t="str">
        <f>IF(M$3="","",IF(INDEX(юноши!$A$101:$N$952,$M$3+6-100,2)="","",INDEX(юноши!$A$101:$N$952,$M$3+6-100,2)))</f>
        <v>юноши 2003 и моложе</v>
      </c>
      <c r="D134" s="230"/>
      <c r="E134" s="230"/>
      <c r="F134" s="230"/>
      <c r="G134" s="230"/>
      <c r="H134" s="230"/>
      <c r="I134" s="78"/>
      <c r="J134" s="223" t="str">
        <f>IF(M$3="","",IF(INDEX(юноши!$A$101:$N$952,$M$3+6-100,3)="","",INDEX(юноши!$A$101:$N$952,$M$3+6-100,3)))</f>
        <v/>
      </c>
      <c r="K134" s="223"/>
      <c r="L134" s="79"/>
      <c r="M134" s="116" t="str">
        <f>IF(M$3="","",IF(INDEX(юноши!$A$101:$N$952,$M$3+6-100,4)="","",INDEX(юноши!$A$101:$N$952,$M$3+6-100,4)))</f>
        <v/>
      </c>
      <c r="N134" s="67"/>
      <c r="O134" s="67"/>
      <c r="P134" s="73"/>
    </row>
    <row r="135" spans="2:148" s="80" customFormat="1" ht="12.75" customHeight="1">
      <c r="B135" s="81"/>
      <c r="C135" s="82" t="s">
        <v>138</v>
      </c>
      <c r="D135" s="82"/>
      <c r="E135" s="82"/>
      <c r="F135" s="82"/>
      <c r="G135" s="82"/>
      <c r="H135" s="82"/>
      <c r="I135" s="82"/>
      <c r="J135" s="224" t="s">
        <v>125</v>
      </c>
      <c r="K135" s="224"/>
      <c r="L135" s="82"/>
      <c r="M135" s="84" t="s">
        <v>139</v>
      </c>
      <c r="N135" s="82"/>
      <c r="O135" s="82"/>
      <c r="P135" s="85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</row>
    <row r="136" spans="2:148" s="87" customFormat="1" ht="35.25" customHeight="1">
      <c r="B136" s="88"/>
      <c r="C136" s="124" t="str">
        <f>IF(M$3="","",IF(INDEX(юноши!$A$101:$N$952,$M$3+6-100,5)="","",INDEX(юноши!$A$101:$N$952,$M$3+6-100,5)))</f>
        <v/>
      </c>
      <c r="D136" s="89"/>
      <c r="E136" s="89"/>
      <c r="F136" s="89"/>
      <c r="G136" s="117" t="str">
        <f>IF(M$3="","",IF(INDEX(юноши!$A$101:$N$952,$M$3+6-100,6)="","",CONCATENATE("( ",INDEX(юноши!$A$101:$N$952,$M$3+6-100,6)," )")))</f>
        <v>( СШОР№3 )</v>
      </c>
      <c r="H136" s="235">
        <f>IF(M$3="","",IF(INDEX(юноши!$A$101:$N$952,$M$3+6-100,9)="","",INDEX(юноши!$A$101:$N$952,$M$3+6-100,9)))</f>
        <v>123</v>
      </c>
      <c r="I136" s="235"/>
      <c r="J136" s="235"/>
      <c r="K136" s="90"/>
      <c r="L136" s="236"/>
      <c r="M136" s="236"/>
      <c r="N136" s="236"/>
      <c r="O136" s="90"/>
      <c r="P136" s="91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3"/>
      <c r="CR136" s="133"/>
      <c r="CS136" s="133"/>
      <c r="CT136" s="133"/>
      <c r="CU136" s="133"/>
      <c r="CV136" s="133"/>
      <c r="CW136" s="133"/>
      <c r="CX136" s="133"/>
      <c r="CY136" s="133"/>
      <c r="CZ136" s="133"/>
      <c r="DA136" s="133"/>
      <c r="DB136" s="133"/>
      <c r="DC136" s="133"/>
      <c r="DD136" s="133"/>
      <c r="DE136" s="133"/>
      <c r="DF136" s="133"/>
      <c r="DG136" s="133"/>
      <c r="DH136" s="133"/>
      <c r="DI136" s="133"/>
      <c r="DJ136" s="133"/>
      <c r="DK136" s="133"/>
      <c r="DL136" s="133"/>
      <c r="DM136" s="133"/>
      <c r="DN136" s="133"/>
      <c r="DO136" s="133"/>
      <c r="DP136" s="133"/>
      <c r="DQ136" s="133"/>
      <c r="DR136" s="133"/>
      <c r="DS136" s="133"/>
      <c r="DT136" s="133"/>
      <c r="DU136" s="133"/>
      <c r="DV136" s="133"/>
      <c r="DW136" s="133"/>
      <c r="DX136" s="133"/>
      <c r="DY136" s="133"/>
      <c r="DZ136" s="133"/>
      <c r="EA136" s="133"/>
      <c r="EB136" s="133"/>
      <c r="EC136" s="133"/>
      <c r="ED136" s="133"/>
      <c r="EE136" s="133"/>
      <c r="EF136" s="133"/>
      <c r="EG136" s="133"/>
      <c r="EH136" s="133"/>
      <c r="EI136" s="133"/>
      <c r="EJ136" s="133"/>
      <c r="EK136" s="133"/>
      <c r="EL136" s="133"/>
      <c r="EM136" s="133"/>
      <c r="EN136" s="133"/>
      <c r="EO136" s="133"/>
      <c r="EP136" s="133"/>
      <c r="EQ136" s="133"/>
      <c r="ER136" s="133"/>
    </row>
    <row r="137" spans="2:148" s="80" customFormat="1" ht="11.25" customHeight="1">
      <c r="B137" s="81"/>
      <c r="C137" s="82" t="s">
        <v>142</v>
      </c>
      <c r="D137" s="82"/>
      <c r="E137" s="82"/>
      <c r="F137" s="82"/>
      <c r="G137" s="127"/>
      <c r="H137" s="231" t="s">
        <v>143</v>
      </c>
      <c r="I137" s="231"/>
      <c r="J137" s="231"/>
      <c r="K137" s="82"/>
      <c r="L137" s="232"/>
      <c r="M137" s="232"/>
      <c r="N137" s="232"/>
      <c r="O137" s="82"/>
      <c r="P137" s="85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  <c r="BR137" s="132"/>
      <c r="BS137" s="132"/>
      <c r="BT137" s="132"/>
      <c r="BU137" s="132"/>
      <c r="BV137" s="132"/>
      <c r="BW137" s="132"/>
      <c r="BX137" s="132"/>
      <c r="BY137" s="132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2"/>
      <c r="CQ137" s="132"/>
      <c r="CR137" s="132"/>
      <c r="CS137" s="132"/>
      <c r="CT137" s="132"/>
      <c r="CU137" s="132"/>
      <c r="CV137" s="132"/>
      <c r="CW137" s="132"/>
      <c r="CX137" s="132"/>
      <c r="CY137" s="132"/>
      <c r="CZ137" s="132"/>
      <c r="DA137" s="132"/>
      <c r="DB137" s="132"/>
      <c r="DC137" s="132"/>
      <c r="DD137" s="132"/>
      <c r="DE137" s="132"/>
      <c r="DF137" s="132"/>
      <c r="DG137" s="132"/>
      <c r="DH137" s="132"/>
      <c r="DI137" s="132"/>
      <c r="DJ137" s="132"/>
      <c r="DK137" s="132"/>
      <c r="DL137" s="132"/>
      <c r="DM137" s="132"/>
      <c r="DN137" s="132"/>
      <c r="DO137" s="132"/>
      <c r="DP137" s="132"/>
      <c r="DQ137" s="132"/>
      <c r="DR137" s="132"/>
      <c r="DS137" s="132"/>
      <c r="DT137" s="132"/>
      <c r="DU137" s="132"/>
      <c r="DV137" s="132"/>
      <c r="DW137" s="132"/>
      <c r="DX137" s="132"/>
      <c r="DY137" s="132"/>
      <c r="DZ137" s="132"/>
      <c r="EA137" s="132"/>
      <c r="EB137" s="132"/>
      <c r="EC137" s="132"/>
      <c r="ED137" s="132"/>
      <c r="EE137" s="132"/>
      <c r="EF137" s="132"/>
      <c r="EG137" s="132"/>
      <c r="EH137" s="132"/>
      <c r="EI137" s="132"/>
      <c r="EJ137" s="132"/>
      <c r="EK137" s="132"/>
      <c r="EL137" s="132"/>
      <c r="EM137" s="132"/>
      <c r="EN137" s="132"/>
      <c r="EO137" s="132"/>
      <c r="EP137" s="132"/>
      <c r="EQ137" s="132"/>
      <c r="ER137" s="132"/>
    </row>
    <row r="138" spans="2:148" s="87" customFormat="1" ht="24" customHeight="1">
      <c r="B138" s="88"/>
      <c r="C138" s="123" t="str">
        <f>IF(M$3="","",IF(INDEX(юноши!$A$101:$N$952,$M$3+6-100,7)="","",INDEX(юноши!$A$101:$N$952,$M$3+6-100,7)))</f>
        <v>Петров П.П.</v>
      </c>
      <c r="D138" s="86"/>
      <c r="E138" s="86"/>
      <c r="F138" s="86"/>
      <c r="G138" s="117" t="str">
        <f>IF(M$3="","",IF(INDEX(юноши!$A$101:$N$952,$M$3+6-100,8)="","",CONCATENATE("( ",INDEX(юноши!$A$101:$N$952,$M$3+6-100,8)," )")))</f>
        <v>( 60м )</v>
      </c>
      <c r="H138" s="235" t="str">
        <f>IF(M$3="","",IF(INDEX(юноши!$A$101:$N$952,$M$3+6-100,10)="","",INDEX(юноши!$A$101:$N$952,$M$3+6-100,10)))</f>
        <v/>
      </c>
      <c r="I138" s="235"/>
      <c r="J138" s="235"/>
      <c r="K138" s="235"/>
      <c r="L138" s="235"/>
      <c r="M138" s="235"/>
      <c r="N138" s="235"/>
      <c r="O138" s="90"/>
      <c r="P138" s="91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</row>
    <row r="139" spans="2:148" s="80" customFormat="1" ht="9.9499999999999993" customHeight="1">
      <c r="B139" s="81"/>
      <c r="C139" s="82" t="s">
        <v>144</v>
      </c>
      <c r="D139" s="82"/>
      <c r="E139" s="82"/>
      <c r="F139" s="82"/>
      <c r="G139" s="82"/>
      <c r="H139" s="231" t="s">
        <v>130</v>
      </c>
      <c r="I139" s="231"/>
      <c r="J139" s="231"/>
      <c r="K139" s="231"/>
      <c r="L139" s="231"/>
      <c r="M139" s="231"/>
      <c r="N139" s="82"/>
      <c r="O139" s="82"/>
      <c r="P139" s="85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  <c r="BR139" s="132"/>
      <c r="BS139" s="132"/>
      <c r="BT139" s="132"/>
      <c r="BU139" s="132"/>
      <c r="BV139" s="132"/>
      <c r="BW139" s="132"/>
      <c r="BX139" s="132"/>
      <c r="BY139" s="132"/>
      <c r="BZ139" s="132"/>
      <c r="CA139" s="132"/>
      <c r="CB139" s="132"/>
      <c r="CC139" s="132"/>
      <c r="CD139" s="132"/>
      <c r="CE139" s="132"/>
      <c r="CF139" s="132"/>
      <c r="CG139" s="132"/>
      <c r="CH139" s="132"/>
      <c r="CI139" s="132"/>
      <c r="CJ139" s="132"/>
      <c r="CK139" s="132"/>
      <c r="CL139" s="132"/>
      <c r="CM139" s="132"/>
      <c r="CN139" s="132"/>
      <c r="CO139" s="132"/>
      <c r="CP139" s="132"/>
      <c r="CQ139" s="132"/>
      <c r="CR139" s="132"/>
      <c r="CS139" s="132"/>
      <c r="CT139" s="132"/>
      <c r="CU139" s="132"/>
      <c r="CV139" s="132"/>
      <c r="CW139" s="132"/>
      <c r="CX139" s="132"/>
      <c r="CY139" s="132"/>
      <c r="CZ139" s="132"/>
      <c r="DA139" s="132"/>
      <c r="DB139" s="132"/>
      <c r="DC139" s="132"/>
      <c r="DD139" s="132"/>
      <c r="DE139" s="132"/>
      <c r="DF139" s="132"/>
      <c r="DG139" s="132"/>
      <c r="DH139" s="132"/>
      <c r="DI139" s="132"/>
      <c r="DJ139" s="132"/>
      <c r="DK139" s="132"/>
      <c r="DL139" s="132"/>
      <c r="DM139" s="132"/>
      <c r="DN139" s="132"/>
      <c r="DO139" s="132"/>
      <c r="DP139" s="132"/>
      <c r="DQ139" s="132"/>
      <c r="DR139" s="132"/>
      <c r="DS139" s="132"/>
      <c r="DT139" s="132"/>
      <c r="DU139" s="132"/>
      <c r="DV139" s="132"/>
      <c r="DW139" s="132"/>
      <c r="DX139" s="132"/>
      <c r="DY139" s="132"/>
      <c r="DZ139" s="132"/>
      <c r="EA139" s="132"/>
      <c r="EB139" s="132"/>
      <c r="EC139" s="132"/>
      <c r="ED139" s="132"/>
      <c r="EE139" s="132"/>
      <c r="EF139" s="132"/>
      <c r="EG139" s="132"/>
      <c r="EH139" s="132"/>
      <c r="EI139" s="132"/>
      <c r="EJ139" s="132"/>
      <c r="EK139" s="132"/>
      <c r="EL139" s="132"/>
      <c r="EM139" s="132"/>
      <c r="EN139" s="132"/>
      <c r="EO139" s="132"/>
      <c r="EP139" s="132"/>
      <c r="EQ139" s="132"/>
      <c r="ER139" s="132"/>
    </row>
    <row r="140" spans="2:148" s="80" customFormat="1" ht="9.9499999999999993" customHeight="1">
      <c r="B140" s="81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5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2"/>
      <c r="CH140" s="132"/>
      <c r="CI140" s="132"/>
      <c r="CJ140" s="132"/>
      <c r="CK140" s="132"/>
      <c r="CL140" s="132"/>
      <c r="CM140" s="132"/>
      <c r="CN140" s="132"/>
      <c r="CO140" s="132"/>
      <c r="CP140" s="132"/>
      <c r="CQ140" s="132"/>
      <c r="CR140" s="132"/>
      <c r="CS140" s="132"/>
      <c r="CT140" s="132"/>
      <c r="CU140" s="132"/>
      <c r="CV140" s="132"/>
      <c r="CW140" s="132"/>
      <c r="CX140" s="132"/>
      <c r="CY140" s="132"/>
      <c r="CZ140" s="132"/>
      <c r="DA140" s="132"/>
      <c r="DB140" s="132"/>
      <c r="DC140" s="132"/>
      <c r="DD140" s="132"/>
      <c r="DE140" s="132"/>
      <c r="DF140" s="132"/>
      <c r="DG140" s="132"/>
      <c r="DH140" s="132"/>
      <c r="DI140" s="132"/>
      <c r="DJ140" s="132"/>
      <c r="DK140" s="132"/>
      <c r="DL140" s="132"/>
      <c r="DM140" s="132"/>
      <c r="DN140" s="132"/>
      <c r="DO140" s="132"/>
      <c r="DP140" s="132"/>
      <c r="DQ140" s="132"/>
      <c r="DR140" s="132"/>
      <c r="DS140" s="132"/>
      <c r="DT140" s="132"/>
      <c r="DU140" s="132"/>
      <c r="DV140" s="132"/>
      <c r="DW140" s="132"/>
      <c r="DX140" s="132"/>
      <c r="DY140" s="132"/>
      <c r="DZ140" s="132"/>
      <c r="EA140" s="132"/>
      <c r="EB140" s="132"/>
      <c r="EC140" s="132"/>
      <c r="ED140" s="132"/>
      <c r="EE140" s="132"/>
      <c r="EF140" s="132"/>
      <c r="EG140" s="132"/>
      <c r="EH140" s="132"/>
      <c r="EI140" s="132"/>
      <c r="EJ140" s="132"/>
      <c r="EK140" s="132"/>
      <c r="EL140" s="132"/>
      <c r="EM140" s="132"/>
      <c r="EN140" s="132"/>
      <c r="EO140" s="132"/>
      <c r="EP140" s="132"/>
      <c r="EQ140" s="132"/>
      <c r="ER140" s="132"/>
    </row>
    <row r="141" spans="2:148" ht="26.25" customHeight="1">
      <c r="B141" s="71"/>
      <c r="C141" s="121" t="str">
        <f>IF(M$3="","",IF(INDEX(юноши!$A$101:$N$952,$M$3+6-100,11)="","",INDEX(юноши!$A$101:$N$952,$M$3+6-100,11)))</f>
        <v/>
      </c>
      <c r="D141" s="86"/>
      <c r="E141" s="86"/>
      <c r="F141" s="86"/>
      <c r="G141" s="86"/>
      <c r="H141" s="86"/>
      <c r="I141" s="86"/>
      <c r="J141" s="86"/>
      <c r="K141" s="67"/>
      <c r="L141" s="119" t="str">
        <f>IF(M$3="","",IF(INDEX(юноши!$A$101:$N$952,$M$3+6-100,12)="","",INDEX(юноши!$A$101:$N$952,$M$3+6-100,12)))</f>
        <v/>
      </c>
      <c r="M141" s="120"/>
      <c r="N141" s="136" t="str">
        <f>IF(M$3="","",IF(INDEX(юноши!$A$101:$N$952,$M$3+6-100,13)="","",INDEX(юноши!$A$101:$N$952,$M$3+6-100,13)))</f>
        <v/>
      </c>
      <c r="O141" s="67"/>
      <c r="P141" s="73"/>
    </row>
    <row r="142" spans="2:148" s="80" customFormat="1" ht="14.25" customHeight="1">
      <c r="B142" s="81"/>
      <c r="C142" s="82" t="s">
        <v>140</v>
      </c>
      <c r="D142" s="82"/>
      <c r="E142" s="82"/>
      <c r="F142" s="82"/>
      <c r="G142" s="82"/>
      <c r="H142" s="82"/>
      <c r="I142" s="82"/>
      <c r="J142" s="232"/>
      <c r="K142" s="232"/>
      <c r="L142" s="83" t="s">
        <v>141</v>
      </c>
      <c r="M142" s="118"/>
      <c r="N142" s="83" t="s">
        <v>155</v>
      </c>
      <c r="O142" s="82"/>
      <c r="P142" s="85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132"/>
      <c r="BV142" s="132"/>
      <c r="BW142" s="132"/>
      <c r="BX142" s="132"/>
      <c r="BY142" s="132"/>
      <c r="BZ142" s="132"/>
      <c r="CA142" s="132"/>
      <c r="CB142" s="132"/>
      <c r="CC142" s="132"/>
      <c r="CD142" s="132"/>
      <c r="CE142" s="132"/>
      <c r="CF142" s="132"/>
      <c r="CG142" s="132"/>
      <c r="CH142" s="132"/>
      <c r="CI142" s="132"/>
      <c r="CJ142" s="132"/>
      <c r="CK142" s="132"/>
      <c r="CL142" s="132"/>
      <c r="CM142" s="132"/>
      <c r="CN142" s="132"/>
      <c r="CO142" s="132"/>
      <c r="CP142" s="132"/>
      <c r="CQ142" s="132"/>
      <c r="CR142" s="132"/>
      <c r="CS142" s="132"/>
      <c r="CT142" s="132"/>
      <c r="CU142" s="132"/>
      <c r="CV142" s="132"/>
      <c r="CW142" s="132"/>
      <c r="CX142" s="132"/>
      <c r="CY142" s="132"/>
      <c r="CZ142" s="132"/>
      <c r="DA142" s="132"/>
      <c r="DB142" s="132"/>
      <c r="DC142" s="132"/>
      <c r="DD142" s="132"/>
      <c r="DE142" s="132"/>
      <c r="DF142" s="132"/>
      <c r="DG142" s="132"/>
      <c r="DH142" s="132"/>
      <c r="DI142" s="132"/>
      <c r="DJ142" s="132"/>
      <c r="DK142" s="132"/>
      <c r="DL142" s="132"/>
      <c r="DM142" s="132"/>
      <c r="DN142" s="132"/>
      <c r="DO142" s="132"/>
      <c r="DP142" s="132"/>
      <c r="DQ142" s="132"/>
      <c r="DR142" s="132"/>
      <c r="DS142" s="132"/>
      <c r="DT142" s="132"/>
      <c r="DU142" s="132"/>
      <c r="DV142" s="132"/>
      <c r="DW142" s="132"/>
      <c r="DX142" s="132"/>
      <c r="DY142" s="132"/>
      <c r="DZ142" s="132"/>
      <c r="EA142" s="132"/>
      <c r="EB142" s="132"/>
      <c r="EC142" s="132"/>
      <c r="ED142" s="132"/>
      <c r="EE142" s="132"/>
      <c r="EF142" s="132"/>
      <c r="EG142" s="132"/>
      <c r="EH142" s="132"/>
      <c r="EI142" s="132"/>
      <c r="EJ142" s="132"/>
      <c r="EK142" s="132"/>
      <c r="EL142" s="132"/>
      <c r="EM142" s="132"/>
      <c r="EN142" s="132"/>
      <c r="EO142" s="132"/>
      <c r="EP142" s="132"/>
      <c r="EQ142" s="132"/>
      <c r="ER142" s="132"/>
    </row>
    <row r="143" spans="2:148" s="80" customFormat="1" ht="21" customHeight="1">
      <c r="B143" s="81"/>
      <c r="C143" s="82"/>
      <c r="D143" s="82"/>
      <c r="E143" s="82"/>
      <c r="F143" s="82"/>
      <c r="G143" s="82"/>
      <c r="H143" s="82"/>
      <c r="I143" s="82"/>
      <c r="J143" s="84"/>
      <c r="K143" s="84"/>
      <c r="L143" s="82"/>
      <c r="M143" s="84"/>
      <c r="N143" s="84"/>
      <c r="O143" s="82"/>
      <c r="P143" s="85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132"/>
      <c r="CC143" s="132"/>
      <c r="CD143" s="132"/>
      <c r="CE143" s="132"/>
      <c r="CF143" s="132"/>
      <c r="CG143" s="132"/>
      <c r="CH143" s="132"/>
      <c r="CI143" s="132"/>
      <c r="CJ143" s="132"/>
      <c r="CK143" s="132"/>
      <c r="CL143" s="132"/>
      <c r="CM143" s="132"/>
      <c r="CN143" s="132"/>
      <c r="CO143" s="132"/>
      <c r="CP143" s="132"/>
      <c r="CQ143" s="132"/>
      <c r="CR143" s="132"/>
      <c r="CS143" s="132"/>
      <c r="CT143" s="132"/>
      <c r="CU143" s="132"/>
      <c r="CV143" s="132"/>
      <c r="CW143" s="132"/>
      <c r="CX143" s="132"/>
      <c r="CY143" s="132"/>
      <c r="CZ143" s="132"/>
      <c r="DA143" s="132"/>
      <c r="DB143" s="132"/>
      <c r="DC143" s="132"/>
      <c r="DD143" s="132"/>
      <c r="DE143" s="132"/>
      <c r="DF143" s="132"/>
      <c r="DG143" s="132"/>
      <c r="DH143" s="132"/>
      <c r="DI143" s="132"/>
      <c r="DJ143" s="132"/>
      <c r="DK143" s="132"/>
      <c r="DL143" s="132"/>
      <c r="DM143" s="132"/>
      <c r="DN143" s="132"/>
      <c r="DO143" s="132"/>
      <c r="DP143" s="132"/>
      <c r="DQ143" s="132"/>
      <c r="DR143" s="132"/>
      <c r="DS143" s="132"/>
      <c r="DT143" s="132"/>
      <c r="DU143" s="132"/>
      <c r="DV143" s="132"/>
      <c r="DW143" s="132"/>
      <c r="DX143" s="132"/>
      <c r="DY143" s="132"/>
      <c r="DZ143" s="132"/>
      <c r="EA143" s="132"/>
      <c r="EB143" s="132"/>
      <c r="EC143" s="132"/>
      <c r="ED143" s="132"/>
      <c r="EE143" s="132"/>
      <c r="EF143" s="132"/>
      <c r="EG143" s="132"/>
      <c r="EH143" s="132"/>
      <c r="EI143" s="132"/>
      <c r="EJ143" s="132"/>
      <c r="EK143" s="132"/>
      <c r="EL143" s="132"/>
      <c r="EM143" s="132"/>
      <c r="EN143" s="132"/>
      <c r="EO143" s="132"/>
      <c r="EP143" s="132"/>
      <c r="EQ143" s="132"/>
      <c r="ER143" s="132"/>
    </row>
    <row r="144" spans="2:148" s="80" customFormat="1" ht="17.25" customHeight="1">
      <c r="B144" s="81"/>
      <c r="C144" s="92" t="s">
        <v>145</v>
      </c>
      <c r="D144" s="93"/>
      <c r="E144" s="94"/>
      <c r="F144" s="125" t="s">
        <v>156</v>
      </c>
      <c r="G144" s="94"/>
      <c r="H144" s="94"/>
      <c r="I144" s="95"/>
      <c r="J144" s="233" t="s">
        <v>157</v>
      </c>
      <c r="K144" s="234"/>
      <c r="L144" s="126" t="s">
        <v>146</v>
      </c>
      <c r="M144" s="126" t="s">
        <v>147</v>
      </c>
      <c r="N144" s="126" t="s">
        <v>148</v>
      </c>
      <c r="O144" s="82"/>
      <c r="P144" s="85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132"/>
      <c r="CC144" s="132"/>
      <c r="CD144" s="132"/>
      <c r="CE144" s="132"/>
      <c r="CF144" s="132"/>
      <c r="CG144" s="132"/>
      <c r="CH144" s="132"/>
      <c r="CI144" s="132"/>
      <c r="CJ144" s="132"/>
      <c r="CK144" s="132"/>
      <c r="CL144" s="132"/>
      <c r="CM144" s="132"/>
      <c r="CN144" s="132"/>
      <c r="CO144" s="132"/>
      <c r="CP144" s="132"/>
      <c r="CQ144" s="132"/>
      <c r="CR144" s="132"/>
      <c r="CS144" s="132"/>
      <c r="CT144" s="132"/>
      <c r="CU144" s="132"/>
      <c r="CV144" s="132"/>
      <c r="CW144" s="132"/>
      <c r="CX144" s="132"/>
      <c r="CY144" s="132"/>
      <c r="CZ144" s="132"/>
      <c r="DA144" s="132"/>
      <c r="DB144" s="132"/>
      <c r="DC144" s="132"/>
      <c r="DD144" s="132"/>
      <c r="DE144" s="132"/>
      <c r="DF144" s="132"/>
      <c r="DG144" s="132"/>
      <c r="DH144" s="132"/>
      <c r="DI144" s="132"/>
      <c r="DJ144" s="132"/>
      <c r="DK144" s="132"/>
      <c r="DL144" s="132"/>
      <c r="DM144" s="132"/>
      <c r="DN144" s="132"/>
      <c r="DO144" s="132"/>
      <c r="DP144" s="132"/>
      <c r="DQ144" s="132"/>
      <c r="DR144" s="132"/>
      <c r="DS144" s="132"/>
      <c r="DT144" s="132"/>
      <c r="DU144" s="132"/>
      <c r="DV144" s="132"/>
      <c r="DW144" s="132"/>
      <c r="DX144" s="132"/>
      <c r="DY144" s="132"/>
      <c r="DZ144" s="132"/>
      <c r="EA144" s="132"/>
      <c r="EB144" s="132"/>
      <c r="EC144" s="132"/>
      <c r="ED144" s="132"/>
      <c r="EE144" s="132"/>
      <c r="EF144" s="132"/>
      <c r="EG144" s="132"/>
      <c r="EH144" s="132"/>
      <c r="EI144" s="132"/>
      <c r="EJ144" s="132"/>
      <c r="EK144" s="132"/>
      <c r="EL144" s="132"/>
      <c r="EM144" s="132"/>
      <c r="EN144" s="132"/>
      <c r="EO144" s="132"/>
      <c r="EP144" s="132"/>
      <c r="EQ144" s="132"/>
      <c r="ER144" s="132"/>
    </row>
    <row r="145" spans="2:148" s="80" customFormat="1" ht="24.75" customHeight="1">
      <c r="B145" s="81"/>
      <c r="C145" s="96" t="s">
        <v>149</v>
      </c>
      <c r="D145" s="97"/>
      <c r="E145" s="98"/>
      <c r="F145" s="98"/>
      <c r="G145" s="98"/>
      <c r="H145" s="98"/>
      <c r="I145" s="97"/>
      <c r="J145" s="99"/>
      <c r="K145" s="97"/>
      <c r="L145" s="100"/>
      <c r="M145" s="100"/>
      <c r="N145" s="100"/>
      <c r="O145" s="82"/>
      <c r="P145" s="85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  <c r="BT145" s="132"/>
      <c r="BU145" s="132"/>
      <c r="BV145" s="132"/>
      <c r="BW145" s="132"/>
      <c r="BX145" s="132"/>
      <c r="BY145" s="132"/>
      <c r="BZ145" s="132"/>
      <c r="CA145" s="132"/>
      <c r="CB145" s="132"/>
      <c r="CC145" s="132"/>
      <c r="CD145" s="132"/>
      <c r="CE145" s="132"/>
      <c r="CF145" s="132"/>
      <c r="CG145" s="132"/>
      <c r="CH145" s="132"/>
      <c r="CI145" s="132"/>
      <c r="CJ145" s="132"/>
      <c r="CK145" s="132"/>
      <c r="CL145" s="132"/>
      <c r="CM145" s="132"/>
      <c r="CN145" s="132"/>
      <c r="CO145" s="132"/>
      <c r="CP145" s="132"/>
      <c r="CQ145" s="132"/>
      <c r="CR145" s="132"/>
      <c r="CS145" s="132"/>
      <c r="CT145" s="132"/>
      <c r="CU145" s="132"/>
      <c r="CV145" s="132"/>
      <c r="CW145" s="132"/>
      <c r="CX145" s="132"/>
      <c r="CY145" s="132"/>
      <c r="CZ145" s="132"/>
      <c r="DA145" s="132"/>
      <c r="DB145" s="132"/>
      <c r="DC145" s="132"/>
      <c r="DD145" s="132"/>
      <c r="DE145" s="132"/>
      <c r="DF145" s="132"/>
      <c r="DG145" s="132"/>
      <c r="DH145" s="132"/>
      <c r="DI145" s="132"/>
      <c r="DJ145" s="132"/>
      <c r="DK145" s="132"/>
      <c r="DL145" s="132"/>
      <c r="DM145" s="132"/>
      <c r="DN145" s="132"/>
      <c r="DO145" s="132"/>
      <c r="DP145" s="132"/>
      <c r="DQ145" s="132"/>
      <c r="DR145" s="132"/>
      <c r="DS145" s="132"/>
      <c r="DT145" s="132"/>
      <c r="DU145" s="132"/>
      <c r="DV145" s="132"/>
      <c r="DW145" s="132"/>
      <c r="DX145" s="132"/>
      <c r="DY145" s="132"/>
      <c r="DZ145" s="132"/>
      <c r="EA145" s="132"/>
      <c r="EB145" s="132"/>
      <c r="EC145" s="132"/>
      <c r="ED145" s="132"/>
      <c r="EE145" s="132"/>
      <c r="EF145" s="132"/>
      <c r="EG145" s="132"/>
      <c r="EH145" s="132"/>
      <c r="EI145" s="132"/>
      <c r="EJ145" s="132"/>
      <c r="EK145" s="132"/>
      <c r="EL145" s="132"/>
      <c r="EM145" s="132"/>
      <c r="EN145" s="132"/>
      <c r="EO145" s="132"/>
      <c r="EP145" s="132"/>
      <c r="EQ145" s="132"/>
      <c r="ER145" s="132"/>
    </row>
    <row r="146" spans="2:148" s="80" customFormat="1" ht="24.75" customHeight="1">
      <c r="B146" s="81"/>
      <c r="C146" s="96" t="s">
        <v>150</v>
      </c>
      <c r="D146" s="97"/>
      <c r="E146" s="98"/>
      <c r="F146" s="98"/>
      <c r="G146" s="98"/>
      <c r="H146" s="98"/>
      <c r="I146" s="97"/>
      <c r="J146" s="99"/>
      <c r="K146" s="97"/>
      <c r="L146" s="100"/>
      <c r="M146" s="100"/>
      <c r="N146" s="100"/>
      <c r="O146" s="82"/>
      <c r="P146" s="85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2"/>
      <c r="BR146" s="132"/>
      <c r="BS146" s="132"/>
      <c r="BT146" s="132"/>
      <c r="BU146" s="132"/>
      <c r="BV146" s="132"/>
      <c r="BW146" s="132"/>
      <c r="BX146" s="132"/>
      <c r="BY146" s="132"/>
      <c r="BZ146" s="132"/>
      <c r="CA146" s="132"/>
      <c r="CB146" s="132"/>
      <c r="CC146" s="132"/>
      <c r="CD146" s="132"/>
      <c r="CE146" s="132"/>
      <c r="CF146" s="132"/>
      <c r="CG146" s="132"/>
      <c r="CH146" s="132"/>
      <c r="CI146" s="132"/>
      <c r="CJ146" s="132"/>
      <c r="CK146" s="132"/>
      <c r="CL146" s="132"/>
      <c r="CM146" s="132"/>
      <c r="CN146" s="132"/>
      <c r="CO146" s="132"/>
      <c r="CP146" s="132"/>
      <c r="CQ146" s="132"/>
      <c r="CR146" s="132"/>
      <c r="CS146" s="132"/>
      <c r="CT146" s="132"/>
      <c r="CU146" s="132"/>
      <c r="CV146" s="132"/>
      <c r="CW146" s="132"/>
      <c r="CX146" s="132"/>
      <c r="CY146" s="132"/>
      <c r="CZ146" s="132"/>
      <c r="DA146" s="132"/>
      <c r="DB146" s="132"/>
      <c r="DC146" s="132"/>
      <c r="DD146" s="132"/>
      <c r="DE146" s="132"/>
      <c r="DF146" s="132"/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  <c r="DT146" s="132"/>
      <c r="DU146" s="132"/>
      <c r="DV146" s="132"/>
      <c r="DW146" s="132"/>
      <c r="DX146" s="132"/>
      <c r="DY146" s="132"/>
      <c r="DZ146" s="132"/>
      <c r="EA146" s="132"/>
      <c r="EB146" s="132"/>
      <c r="EC146" s="132"/>
      <c r="ED146" s="132"/>
      <c r="EE146" s="132"/>
      <c r="EF146" s="132"/>
      <c r="EG146" s="132"/>
      <c r="EH146" s="132"/>
      <c r="EI146" s="132"/>
      <c r="EJ146" s="132"/>
      <c r="EK146" s="132"/>
      <c r="EL146" s="132"/>
      <c r="EM146" s="132"/>
      <c r="EN146" s="132"/>
      <c r="EO146" s="132"/>
      <c r="EP146" s="132"/>
      <c r="EQ146" s="132"/>
      <c r="ER146" s="132"/>
    </row>
    <row r="147" spans="2:148" s="80" customFormat="1" ht="24.75" customHeight="1">
      <c r="B147" s="81"/>
      <c r="C147" s="101" t="s">
        <v>151</v>
      </c>
      <c r="D147" s="102"/>
      <c r="E147" s="103"/>
      <c r="F147" s="103"/>
      <c r="G147" s="103"/>
      <c r="H147" s="103"/>
      <c r="I147" s="102"/>
      <c r="J147" s="104"/>
      <c r="K147" s="102"/>
      <c r="L147" s="100"/>
      <c r="M147" s="100"/>
      <c r="N147" s="100"/>
      <c r="O147" s="82"/>
      <c r="P147" s="85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  <c r="BT147" s="132"/>
      <c r="BU147" s="132"/>
      <c r="BV147" s="132"/>
      <c r="BW147" s="132"/>
      <c r="BX147" s="132"/>
      <c r="BY147" s="132"/>
      <c r="BZ147" s="132"/>
      <c r="CA147" s="132"/>
      <c r="CB147" s="132"/>
      <c r="CC147" s="132"/>
      <c r="CD147" s="132"/>
      <c r="CE147" s="132"/>
      <c r="CF147" s="132"/>
      <c r="CG147" s="132"/>
      <c r="CH147" s="132"/>
      <c r="CI147" s="132"/>
      <c r="CJ147" s="132"/>
      <c r="CK147" s="132"/>
      <c r="CL147" s="132"/>
      <c r="CM147" s="132"/>
      <c r="CN147" s="132"/>
      <c r="CO147" s="132"/>
      <c r="CP147" s="132"/>
      <c r="CQ147" s="132"/>
      <c r="CR147" s="132"/>
      <c r="CS147" s="132"/>
      <c r="CT147" s="132"/>
      <c r="CU147" s="132"/>
      <c r="CV147" s="132"/>
      <c r="CW147" s="132"/>
      <c r="CX147" s="132"/>
      <c r="CY147" s="132"/>
      <c r="CZ147" s="132"/>
      <c r="DA147" s="132"/>
      <c r="DB147" s="132"/>
      <c r="DC147" s="132"/>
      <c r="DD147" s="132"/>
      <c r="DE147" s="132"/>
      <c r="DF147" s="132"/>
      <c r="DG147" s="132"/>
      <c r="DH147" s="132"/>
      <c r="DI147" s="132"/>
      <c r="DJ147" s="132"/>
      <c r="DK147" s="132"/>
      <c r="DL147" s="132"/>
      <c r="DM147" s="132"/>
      <c r="DN147" s="132"/>
      <c r="DO147" s="132"/>
      <c r="DP147" s="132"/>
      <c r="DQ147" s="132"/>
      <c r="DR147" s="132"/>
      <c r="DS147" s="132"/>
      <c r="DT147" s="132"/>
      <c r="DU147" s="132"/>
      <c r="DV147" s="132"/>
      <c r="DW147" s="132"/>
      <c r="DX147" s="132"/>
      <c r="DY147" s="132"/>
      <c r="DZ147" s="132"/>
      <c r="EA147" s="132"/>
      <c r="EB147" s="132"/>
      <c r="EC147" s="132"/>
      <c r="ED147" s="132"/>
      <c r="EE147" s="132"/>
      <c r="EF147" s="132"/>
      <c r="EG147" s="132"/>
      <c r="EH147" s="132"/>
      <c r="EI147" s="132"/>
      <c r="EJ147" s="132"/>
      <c r="EK147" s="132"/>
      <c r="EL147" s="132"/>
      <c r="EM147" s="132"/>
      <c r="EN147" s="132"/>
      <c r="EO147" s="132"/>
      <c r="EP147" s="132"/>
      <c r="EQ147" s="132"/>
      <c r="ER147" s="132"/>
    </row>
    <row r="148" spans="2:148" ht="10.5" customHeight="1">
      <c r="B148" s="105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7"/>
    </row>
    <row r="150" spans="2:148" ht="18.75" customHeight="1"/>
    <row r="152" spans="2:148" ht="3.75" customHeight="1">
      <c r="B152" s="68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0"/>
    </row>
    <row r="153" spans="2:148" ht="26.25" customHeight="1">
      <c r="B153" s="71"/>
      <c r="C153" s="67"/>
      <c r="D153" s="67"/>
      <c r="E153" s="67"/>
      <c r="F153" s="67"/>
      <c r="G153" s="72"/>
      <c r="H153" s="67"/>
      <c r="I153" s="67"/>
      <c r="J153" s="67"/>
      <c r="K153" s="67"/>
      <c r="L153" s="67"/>
      <c r="M153" s="115" t="s">
        <v>136</v>
      </c>
      <c r="N153" s="227"/>
      <c r="O153" s="228"/>
      <c r="P153" s="73"/>
    </row>
    <row r="154" spans="2:148" s="109" customFormat="1" ht="35.25" customHeight="1">
      <c r="B154" s="110"/>
      <c r="C154" s="216">
        <f>IF(M$3="","",IF(INDEX(юноши!$A$101:$N$952,$M$3+7-100,14)="","",INDEX(юноши!$A$101:$N$952,$M$3+7-100,14)))</f>
        <v>60</v>
      </c>
      <c r="D154" s="217"/>
      <c r="E154" s="111"/>
      <c r="F154" s="220"/>
      <c r="G154" s="221"/>
      <c r="H154" s="67"/>
      <c r="I154" s="112"/>
      <c r="J154" s="218">
        <f>IF(M$3="","",IF(INDEX(юноши!$A$101:$N$952,$M$3+7-100,1)="","",INDEX(юноши!$A$101:$N$952,$M$3+7-100,1)))</f>
        <v>54</v>
      </c>
      <c r="K154" s="219"/>
      <c r="L154" s="112"/>
      <c r="M154" s="115" t="s">
        <v>154</v>
      </c>
      <c r="N154" s="135" t="str">
        <f>IF(M$3="","",CONCATENATE(IF(INDEX(юноши!$A$101:$N$952,$M$3+7-100,6)="","",INDEX(юноши!$A$101:$N$952,$M$3+7-100,6)),"  ",IF(INDEX(юноши!$A$101:$N$952,$M$3+7-100,8)="","",INDEX(юноши!$A$101:$N$952,$M$3+7-100,8))))</f>
        <v xml:space="preserve">  </v>
      </c>
      <c r="O154" s="113"/>
      <c r="P154" s="114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30"/>
      <c r="CO154" s="130"/>
      <c r="CP154" s="130"/>
      <c r="CQ154" s="130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30"/>
      <c r="DC154" s="130"/>
      <c r="DD154" s="130"/>
      <c r="DE154" s="130"/>
      <c r="DF154" s="130"/>
      <c r="DG154" s="130"/>
      <c r="DH154" s="130"/>
      <c r="DI154" s="130"/>
      <c r="DJ154" s="130"/>
      <c r="DK154" s="130"/>
      <c r="DL154" s="130"/>
      <c r="DM154" s="130"/>
      <c r="DN154" s="130"/>
      <c r="DO154" s="130"/>
      <c r="DP154" s="130"/>
      <c r="DQ154" s="130"/>
      <c r="DR154" s="130"/>
      <c r="DS154" s="130"/>
      <c r="DT154" s="130"/>
      <c r="DU154" s="130"/>
      <c r="DV154" s="130"/>
      <c r="DW154" s="130"/>
      <c r="DX154" s="130"/>
      <c r="DY154" s="130"/>
      <c r="DZ154" s="130"/>
      <c r="EA154" s="130"/>
      <c r="EB154" s="130"/>
      <c r="EC154" s="130"/>
      <c r="ED154" s="130"/>
      <c r="EE154" s="130"/>
      <c r="EF154" s="130"/>
      <c r="EG154" s="130"/>
      <c r="EH154" s="130"/>
      <c r="EI154" s="130"/>
      <c r="EJ154" s="130"/>
      <c r="EK154" s="130"/>
      <c r="EL154" s="130"/>
      <c r="EM154" s="130"/>
      <c r="EN154" s="130"/>
      <c r="EO154" s="130"/>
      <c r="EP154" s="130"/>
      <c r="EQ154" s="130"/>
      <c r="ER154" s="130"/>
    </row>
    <row r="155" spans="2:148" s="74" customFormat="1" ht="15.75" customHeight="1">
      <c r="B155" s="75"/>
      <c r="C155" s="222" t="s">
        <v>137</v>
      </c>
      <c r="D155" s="222"/>
      <c r="E155" s="108"/>
      <c r="F155" s="229" t="s">
        <v>152</v>
      </c>
      <c r="G155" s="229"/>
      <c r="H155" s="122"/>
      <c r="I155" s="108"/>
      <c r="J155" s="222" t="s">
        <v>153</v>
      </c>
      <c r="K155" s="222"/>
      <c r="L155" s="76"/>
      <c r="M155" s="76"/>
      <c r="N155" s="76"/>
      <c r="O155" s="76"/>
      <c r="P155" s="77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  <c r="BM155" s="131"/>
      <c r="BN155" s="131"/>
      <c r="BO155" s="131"/>
      <c r="BP155" s="131"/>
      <c r="BQ155" s="131"/>
      <c r="BR155" s="131"/>
      <c r="BS155" s="131"/>
      <c r="BT155" s="131"/>
      <c r="BU155" s="131"/>
      <c r="BV155" s="131"/>
      <c r="BW155" s="131"/>
      <c r="BX155" s="131"/>
      <c r="BY155" s="131"/>
      <c r="BZ155" s="131"/>
      <c r="CA155" s="131"/>
      <c r="CB155" s="131"/>
      <c r="CC155" s="131"/>
      <c r="CD155" s="131"/>
      <c r="CE155" s="131"/>
      <c r="CF155" s="131"/>
      <c r="CG155" s="131"/>
      <c r="CH155" s="131"/>
      <c r="CI155" s="131"/>
      <c r="CJ155" s="131"/>
      <c r="CK155" s="131"/>
      <c r="CL155" s="131"/>
      <c r="CM155" s="131"/>
      <c r="CN155" s="131"/>
      <c r="CO155" s="131"/>
      <c r="CP155" s="131"/>
      <c r="CQ155" s="131"/>
      <c r="CR155" s="131"/>
      <c r="CS155" s="131"/>
      <c r="CT155" s="131"/>
      <c r="CU155" s="131"/>
      <c r="CV155" s="131"/>
      <c r="CW155" s="131"/>
      <c r="CX155" s="131"/>
      <c r="CY155" s="131"/>
      <c r="CZ155" s="131"/>
      <c r="DA155" s="131"/>
      <c r="DB155" s="131"/>
      <c r="DC155" s="131"/>
      <c r="DD155" s="131"/>
      <c r="DE155" s="131"/>
      <c r="DF155" s="131"/>
      <c r="DG155" s="131"/>
      <c r="DH155" s="131"/>
      <c r="DI155" s="131"/>
      <c r="DJ155" s="131"/>
      <c r="DK155" s="131"/>
      <c r="DL155" s="131"/>
      <c r="DM155" s="131"/>
      <c r="DN155" s="131"/>
      <c r="DO155" s="131"/>
      <c r="DP155" s="131"/>
      <c r="DQ155" s="131"/>
      <c r="DR155" s="131"/>
      <c r="DS155" s="131"/>
      <c r="DT155" s="131"/>
      <c r="DU155" s="131"/>
      <c r="DV155" s="131"/>
      <c r="DW155" s="131"/>
      <c r="DX155" s="131"/>
      <c r="DY155" s="131"/>
      <c r="DZ155" s="131"/>
      <c r="EA155" s="131"/>
      <c r="EB155" s="131"/>
      <c r="EC155" s="131"/>
      <c r="ED155" s="131"/>
      <c r="EE155" s="131"/>
      <c r="EF155" s="131"/>
      <c r="EG155" s="131"/>
      <c r="EH155" s="131"/>
      <c r="EI155" s="131"/>
      <c r="EJ155" s="131"/>
      <c r="EK155" s="131"/>
      <c r="EL155" s="131"/>
      <c r="EM155" s="131"/>
      <c r="EN155" s="131"/>
      <c r="EO155" s="131"/>
      <c r="EP155" s="131"/>
      <c r="EQ155" s="131"/>
      <c r="ER155" s="131"/>
    </row>
    <row r="156" spans="2:148" ht="39.75" customHeight="1">
      <c r="B156" s="71"/>
      <c r="C156" s="230" t="str">
        <f>IF(M$3="","",IF(INDEX(юноши!$A$101:$N$952,$M$3+7-100,2)="","",INDEX(юноши!$A$101:$N$952,$M$3+7-100,2)))</f>
        <v>Сергеев Дмитрий</v>
      </c>
      <c r="D156" s="230"/>
      <c r="E156" s="230"/>
      <c r="F156" s="230"/>
      <c r="G156" s="230"/>
      <c r="H156" s="230"/>
      <c r="I156" s="78"/>
      <c r="J156" s="223">
        <f>IF(M$3="","",IF(INDEX(юноши!$A$101:$N$952,$M$3+7-100,3)="","",INDEX(юноши!$A$101:$N$952,$M$3+7-100,3)))</f>
        <v>38023</v>
      </c>
      <c r="K156" s="223"/>
      <c r="L156" s="79"/>
      <c r="M156" s="116" t="str">
        <f>IF(M$3="","",IF(INDEX(юноши!$A$101:$N$952,$M$3+7-100,4)="","",INDEX(юноши!$A$101:$N$952,$M$3+7-100,4)))</f>
        <v>2 юн</v>
      </c>
      <c r="N156" s="67"/>
      <c r="O156" s="67"/>
      <c r="P156" s="73"/>
    </row>
    <row r="157" spans="2:148" s="80" customFormat="1" ht="12.75" customHeight="1">
      <c r="B157" s="81"/>
      <c r="C157" s="82" t="s">
        <v>138</v>
      </c>
      <c r="D157" s="82"/>
      <c r="E157" s="82"/>
      <c r="F157" s="82"/>
      <c r="G157" s="82"/>
      <c r="H157" s="82"/>
      <c r="I157" s="82"/>
      <c r="J157" s="224" t="s">
        <v>125</v>
      </c>
      <c r="K157" s="224"/>
      <c r="L157" s="82"/>
      <c r="M157" s="84" t="s">
        <v>139</v>
      </c>
      <c r="N157" s="82"/>
      <c r="O157" s="82"/>
      <c r="P157" s="85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2"/>
      <c r="BR157" s="132"/>
      <c r="BS157" s="132"/>
      <c r="BT157" s="132"/>
      <c r="BU157" s="132"/>
      <c r="BV157" s="132"/>
      <c r="BW157" s="132"/>
      <c r="BX157" s="132"/>
      <c r="BY157" s="132"/>
      <c r="BZ157" s="132"/>
      <c r="CA157" s="132"/>
      <c r="CB157" s="132"/>
      <c r="CC157" s="132"/>
      <c r="CD157" s="132"/>
      <c r="CE157" s="132"/>
      <c r="CF157" s="132"/>
      <c r="CG157" s="132"/>
      <c r="CH157" s="132"/>
      <c r="CI157" s="132"/>
      <c r="CJ157" s="132"/>
      <c r="CK157" s="132"/>
      <c r="CL157" s="132"/>
      <c r="CM157" s="132"/>
      <c r="CN157" s="132"/>
      <c r="CO157" s="132"/>
      <c r="CP157" s="132"/>
      <c r="CQ157" s="132"/>
      <c r="CR157" s="132"/>
      <c r="CS157" s="132"/>
      <c r="CT157" s="132"/>
      <c r="CU157" s="132"/>
      <c r="CV157" s="132"/>
      <c r="CW157" s="132"/>
      <c r="CX157" s="132"/>
      <c r="CY157" s="132"/>
      <c r="CZ157" s="132"/>
      <c r="DA157" s="132"/>
      <c r="DB157" s="132"/>
      <c r="DC157" s="132"/>
      <c r="DD157" s="132"/>
      <c r="DE157" s="132"/>
      <c r="DF157" s="132"/>
      <c r="DG157" s="132"/>
      <c r="DH157" s="132"/>
      <c r="DI157" s="132"/>
      <c r="DJ157" s="132"/>
      <c r="DK157" s="132"/>
      <c r="DL157" s="132"/>
      <c r="DM157" s="132"/>
      <c r="DN157" s="132"/>
      <c r="DO157" s="132"/>
      <c r="DP157" s="132"/>
      <c r="DQ157" s="132"/>
      <c r="DR157" s="132"/>
      <c r="DS157" s="132"/>
      <c r="DT157" s="132"/>
      <c r="DU157" s="132"/>
      <c r="DV157" s="132"/>
      <c r="DW157" s="132"/>
      <c r="DX157" s="132"/>
      <c r="DY157" s="132"/>
      <c r="DZ157" s="132"/>
      <c r="EA157" s="132"/>
      <c r="EB157" s="132"/>
      <c r="EC157" s="132"/>
      <c r="ED157" s="132"/>
      <c r="EE157" s="132"/>
      <c r="EF157" s="132"/>
      <c r="EG157" s="132"/>
      <c r="EH157" s="132"/>
      <c r="EI157" s="132"/>
      <c r="EJ157" s="132"/>
      <c r="EK157" s="132"/>
      <c r="EL157" s="132"/>
      <c r="EM157" s="132"/>
      <c r="EN157" s="132"/>
      <c r="EO157" s="132"/>
      <c r="EP157" s="132"/>
      <c r="EQ157" s="132"/>
      <c r="ER157" s="132"/>
    </row>
    <row r="158" spans="2:148" s="87" customFormat="1" ht="35.25" customHeight="1">
      <c r="B158" s="88"/>
      <c r="C158" s="124" t="str">
        <f>IF(M$3="","",IF(INDEX(юноши!$A$101:$N$952,$M$3+7-100,5)="","",INDEX(юноши!$A$101:$N$952,$M$3+7-100,5)))</f>
        <v>НОВОЧЕБОКСАРСК</v>
      </c>
      <c r="D158" s="89"/>
      <c r="E158" s="89"/>
      <c r="F158" s="89"/>
      <c r="G158" s="117" t="str">
        <f>IF(M$3="","",IF(INDEX(юноши!$A$101:$N$952,$M$3+7-100,6)="","",CONCATENATE("( ",INDEX(юноши!$A$101:$N$952,$M$3+7-100,6)," )")))</f>
        <v/>
      </c>
      <c r="H158" s="235" t="str">
        <f>IF(M$3="","",IF(INDEX(юноши!$A$101:$N$952,$M$3+7-100,9)="","",INDEX(юноши!$A$101:$N$952,$M$3+7-100,9)))</f>
        <v/>
      </c>
      <c r="I158" s="235"/>
      <c r="J158" s="235"/>
      <c r="K158" s="90"/>
      <c r="L158" s="236"/>
      <c r="M158" s="236"/>
      <c r="N158" s="236"/>
      <c r="O158" s="90"/>
      <c r="P158" s="91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133"/>
      <c r="CB158" s="133"/>
      <c r="CC158" s="133"/>
      <c r="CD158" s="133"/>
      <c r="CE158" s="133"/>
      <c r="CF158" s="133"/>
      <c r="CG158" s="133"/>
      <c r="CH158" s="133"/>
      <c r="CI158" s="133"/>
      <c r="CJ158" s="133"/>
      <c r="CK158" s="133"/>
      <c r="CL158" s="133"/>
      <c r="CM158" s="133"/>
      <c r="CN158" s="133"/>
      <c r="CO158" s="133"/>
      <c r="CP158" s="133"/>
      <c r="CQ158" s="133"/>
      <c r="CR158" s="133"/>
      <c r="CS158" s="133"/>
      <c r="CT158" s="133"/>
      <c r="CU158" s="133"/>
      <c r="CV158" s="133"/>
      <c r="CW158" s="133"/>
      <c r="CX158" s="133"/>
      <c r="CY158" s="133"/>
      <c r="CZ158" s="133"/>
      <c r="DA158" s="133"/>
      <c r="DB158" s="133"/>
      <c r="DC158" s="133"/>
      <c r="DD158" s="133"/>
      <c r="DE158" s="133"/>
      <c r="DF158" s="133"/>
      <c r="DG158" s="133"/>
      <c r="DH158" s="133"/>
      <c r="DI158" s="133"/>
      <c r="DJ158" s="133"/>
      <c r="DK158" s="133"/>
      <c r="DL158" s="133"/>
      <c r="DM158" s="133"/>
      <c r="DN158" s="133"/>
      <c r="DO158" s="133"/>
      <c r="DP158" s="133"/>
      <c r="DQ158" s="133"/>
      <c r="DR158" s="133"/>
      <c r="DS158" s="133"/>
      <c r="DT158" s="133"/>
      <c r="DU158" s="133"/>
      <c r="DV158" s="133"/>
      <c r="DW158" s="133"/>
      <c r="DX158" s="133"/>
      <c r="DY158" s="133"/>
      <c r="DZ158" s="133"/>
      <c r="EA158" s="133"/>
      <c r="EB158" s="133"/>
      <c r="EC158" s="133"/>
      <c r="ED158" s="133"/>
      <c r="EE158" s="133"/>
      <c r="EF158" s="133"/>
      <c r="EG158" s="133"/>
      <c r="EH158" s="133"/>
      <c r="EI158" s="133"/>
      <c r="EJ158" s="133"/>
      <c r="EK158" s="133"/>
      <c r="EL158" s="133"/>
      <c r="EM158" s="133"/>
      <c r="EN158" s="133"/>
      <c r="EO158" s="133"/>
      <c r="EP158" s="133"/>
      <c r="EQ158" s="133"/>
      <c r="ER158" s="133"/>
    </row>
    <row r="159" spans="2:148" s="80" customFormat="1" ht="11.25" customHeight="1">
      <c r="B159" s="81"/>
      <c r="C159" s="82" t="s">
        <v>142</v>
      </c>
      <c r="D159" s="82"/>
      <c r="E159" s="82"/>
      <c r="F159" s="82"/>
      <c r="G159" s="127"/>
      <c r="H159" s="231" t="s">
        <v>143</v>
      </c>
      <c r="I159" s="231"/>
      <c r="J159" s="231"/>
      <c r="K159" s="82"/>
      <c r="L159" s="232"/>
      <c r="M159" s="232"/>
      <c r="N159" s="232"/>
      <c r="O159" s="82"/>
      <c r="P159" s="85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132"/>
      <c r="AR159" s="132"/>
      <c r="AS159" s="132"/>
      <c r="AT159" s="132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E159" s="132"/>
      <c r="BF159" s="132"/>
      <c r="BG159" s="132"/>
      <c r="BH159" s="132"/>
      <c r="BI159" s="132"/>
      <c r="BJ159" s="132"/>
      <c r="BK159" s="132"/>
      <c r="BL159" s="132"/>
      <c r="BM159" s="132"/>
      <c r="BN159" s="132"/>
      <c r="BO159" s="132"/>
      <c r="BP159" s="132"/>
      <c r="BQ159" s="132"/>
      <c r="BR159" s="132"/>
      <c r="BS159" s="132"/>
      <c r="BT159" s="132"/>
      <c r="BU159" s="132"/>
      <c r="BV159" s="132"/>
      <c r="BW159" s="132"/>
      <c r="BX159" s="132"/>
      <c r="BY159" s="132"/>
      <c r="BZ159" s="132"/>
      <c r="CA159" s="132"/>
      <c r="CB159" s="132"/>
      <c r="CC159" s="132"/>
      <c r="CD159" s="132"/>
      <c r="CE159" s="132"/>
      <c r="CF159" s="132"/>
      <c r="CG159" s="132"/>
      <c r="CH159" s="132"/>
      <c r="CI159" s="132"/>
      <c r="CJ159" s="132"/>
      <c r="CK159" s="132"/>
      <c r="CL159" s="132"/>
      <c r="CM159" s="132"/>
      <c r="CN159" s="132"/>
      <c r="CO159" s="132"/>
      <c r="CP159" s="132"/>
      <c r="CQ159" s="132"/>
      <c r="CR159" s="132"/>
      <c r="CS159" s="132"/>
      <c r="CT159" s="132"/>
      <c r="CU159" s="132"/>
      <c r="CV159" s="132"/>
      <c r="CW159" s="132"/>
      <c r="CX159" s="132"/>
      <c r="CY159" s="132"/>
      <c r="CZ159" s="132"/>
      <c r="DA159" s="132"/>
      <c r="DB159" s="132"/>
      <c r="DC159" s="132"/>
      <c r="DD159" s="132"/>
      <c r="DE159" s="132"/>
      <c r="DF159" s="132"/>
      <c r="DG159" s="132"/>
      <c r="DH159" s="132"/>
      <c r="DI159" s="132"/>
      <c r="DJ159" s="132"/>
      <c r="DK159" s="132"/>
      <c r="DL159" s="132"/>
      <c r="DM159" s="132"/>
      <c r="DN159" s="132"/>
      <c r="DO159" s="132"/>
      <c r="DP159" s="132"/>
      <c r="DQ159" s="132"/>
      <c r="DR159" s="132"/>
      <c r="DS159" s="132"/>
      <c r="DT159" s="132"/>
      <c r="DU159" s="132"/>
      <c r="DV159" s="132"/>
      <c r="DW159" s="132"/>
      <c r="DX159" s="132"/>
      <c r="DY159" s="132"/>
      <c r="DZ159" s="132"/>
      <c r="EA159" s="132"/>
      <c r="EB159" s="132"/>
      <c r="EC159" s="132"/>
      <c r="ED159" s="132"/>
      <c r="EE159" s="132"/>
      <c r="EF159" s="132"/>
      <c r="EG159" s="132"/>
      <c r="EH159" s="132"/>
      <c r="EI159" s="132"/>
      <c r="EJ159" s="132"/>
      <c r="EK159" s="132"/>
      <c r="EL159" s="132"/>
      <c r="EM159" s="132"/>
      <c r="EN159" s="132"/>
      <c r="EO159" s="132"/>
      <c r="EP159" s="132"/>
      <c r="EQ159" s="132"/>
      <c r="ER159" s="132"/>
    </row>
    <row r="160" spans="2:148" s="87" customFormat="1" ht="24" customHeight="1">
      <c r="B160" s="88"/>
      <c r="C160" s="123" t="str">
        <f>IF(M$3="","",IF(INDEX(юноши!$A$101:$N$952,$M$3+7-100,7)="","",INDEX(юноши!$A$101:$N$952,$M$3+7-100,7)))</f>
        <v/>
      </c>
      <c r="D160" s="86"/>
      <c r="E160" s="86"/>
      <c r="F160" s="86"/>
      <c r="G160" s="117" t="str">
        <f>IF(M$3="","",IF(INDEX(юноши!$A$101:$N$952,$M$3+7-100,8)="","",CONCATENATE("( ",INDEX(юноши!$A$101:$N$952,$M$3+7-100,8)," )")))</f>
        <v/>
      </c>
      <c r="H160" s="235" t="str">
        <f>IF(M$3="","",IF(INDEX(юноши!$A$101:$N$952,$M$3+7-100,10)="","",INDEX(юноши!$A$101:$N$952,$M$3+7-100,10)))</f>
        <v>ДЮСШ №2</v>
      </c>
      <c r="I160" s="235"/>
      <c r="J160" s="235"/>
      <c r="K160" s="235"/>
      <c r="L160" s="235"/>
      <c r="M160" s="235"/>
      <c r="N160" s="235"/>
      <c r="O160" s="90"/>
      <c r="P160" s="91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133"/>
      <c r="CB160" s="133"/>
      <c r="CC160" s="133"/>
      <c r="CD160" s="133"/>
      <c r="CE160" s="133"/>
      <c r="CF160" s="133"/>
      <c r="CG160" s="133"/>
      <c r="CH160" s="133"/>
      <c r="CI160" s="133"/>
      <c r="CJ160" s="133"/>
      <c r="CK160" s="133"/>
      <c r="CL160" s="133"/>
      <c r="CM160" s="133"/>
      <c r="CN160" s="133"/>
      <c r="CO160" s="133"/>
      <c r="CP160" s="133"/>
      <c r="CQ160" s="133"/>
      <c r="CR160" s="133"/>
      <c r="CS160" s="133"/>
      <c r="CT160" s="133"/>
      <c r="CU160" s="133"/>
      <c r="CV160" s="133"/>
      <c r="CW160" s="133"/>
      <c r="CX160" s="133"/>
      <c r="CY160" s="133"/>
      <c r="CZ160" s="133"/>
      <c r="DA160" s="133"/>
      <c r="DB160" s="133"/>
      <c r="DC160" s="133"/>
      <c r="DD160" s="133"/>
      <c r="DE160" s="133"/>
      <c r="DF160" s="133"/>
      <c r="DG160" s="133"/>
      <c r="DH160" s="133"/>
      <c r="DI160" s="133"/>
      <c r="DJ160" s="133"/>
      <c r="DK160" s="133"/>
      <c r="DL160" s="133"/>
      <c r="DM160" s="133"/>
      <c r="DN160" s="133"/>
      <c r="DO160" s="133"/>
      <c r="DP160" s="133"/>
      <c r="DQ160" s="133"/>
      <c r="DR160" s="133"/>
      <c r="DS160" s="133"/>
      <c r="DT160" s="133"/>
      <c r="DU160" s="133"/>
      <c r="DV160" s="133"/>
      <c r="DW160" s="133"/>
      <c r="DX160" s="133"/>
      <c r="DY160" s="133"/>
      <c r="DZ160" s="133"/>
      <c r="EA160" s="133"/>
      <c r="EB160" s="133"/>
      <c r="EC160" s="133"/>
      <c r="ED160" s="133"/>
      <c r="EE160" s="133"/>
      <c r="EF160" s="133"/>
      <c r="EG160" s="133"/>
      <c r="EH160" s="133"/>
      <c r="EI160" s="133"/>
      <c r="EJ160" s="133"/>
      <c r="EK160" s="133"/>
      <c r="EL160" s="133"/>
      <c r="EM160" s="133"/>
      <c r="EN160" s="133"/>
      <c r="EO160" s="133"/>
      <c r="EP160" s="133"/>
      <c r="EQ160" s="133"/>
      <c r="ER160" s="133"/>
    </row>
    <row r="161" spans="2:148" s="80" customFormat="1" ht="9.9499999999999993" customHeight="1">
      <c r="B161" s="81"/>
      <c r="C161" s="82" t="s">
        <v>144</v>
      </c>
      <c r="D161" s="82"/>
      <c r="E161" s="82"/>
      <c r="F161" s="82"/>
      <c r="G161" s="127"/>
      <c r="H161" s="231" t="s">
        <v>130</v>
      </c>
      <c r="I161" s="231"/>
      <c r="J161" s="231"/>
      <c r="K161" s="231"/>
      <c r="L161" s="231"/>
      <c r="M161" s="231"/>
      <c r="N161" s="82"/>
      <c r="O161" s="82"/>
      <c r="P161" s="85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2"/>
      <c r="BR161" s="132"/>
      <c r="BS161" s="132"/>
      <c r="BT161" s="132"/>
      <c r="BU161" s="132"/>
      <c r="BV161" s="132"/>
      <c r="BW161" s="132"/>
      <c r="BX161" s="132"/>
      <c r="BY161" s="132"/>
      <c r="BZ161" s="132"/>
      <c r="CA161" s="132"/>
      <c r="CB161" s="132"/>
      <c r="CC161" s="132"/>
      <c r="CD161" s="132"/>
      <c r="CE161" s="132"/>
      <c r="CF161" s="132"/>
      <c r="CG161" s="132"/>
      <c r="CH161" s="132"/>
      <c r="CI161" s="132"/>
      <c r="CJ161" s="132"/>
      <c r="CK161" s="132"/>
      <c r="CL161" s="132"/>
      <c r="CM161" s="132"/>
      <c r="CN161" s="132"/>
      <c r="CO161" s="132"/>
      <c r="CP161" s="132"/>
      <c r="CQ161" s="132"/>
      <c r="CR161" s="132"/>
      <c r="CS161" s="132"/>
      <c r="CT161" s="132"/>
      <c r="CU161" s="132"/>
      <c r="CV161" s="132"/>
      <c r="CW161" s="132"/>
      <c r="CX161" s="132"/>
      <c r="CY161" s="132"/>
      <c r="CZ161" s="132"/>
      <c r="DA161" s="132"/>
      <c r="DB161" s="132"/>
      <c r="DC161" s="132"/>
      <c r="DD161" s="132"/>
      <c r="DE161" s="132"/>
      <c r="DF161" s="132"/>
      <c r="DG161" s="132"/>
      <c r="DH161" s="132"/>
      <c r="DI161" s="132"/>
      <c r="DJ161" s="132"/>
      <c r="DK161" s="132"/>
      <c r="DL161" s="132"/>
      <c r="DM161" s="132"/>
      <c r="DN161" s="132"/>
      <c r="DO161" s="132"/>
      <c r="DP161" s="132"/>
      <c r="DQ161" s="132"/>
      <c r="DR161" s="132"/>
      <c r="DS161" s="132"/>
      <c r="DT161" s="132"/>
      <c r="DU161" s="132"/>
      <c r="DV161" s="132"/>
      <c r="DW161" s="132"/>
      <c r="DX161" s="132"/>
      <c r="DY161" s="132"/>
      <c r="DZ161" s="132"/>
      <c r="EA161" s="132"/>
      <c r="EB161" s="132"/>
      <c r="EC161" s="132"/>
      <c r="ED161" s="132"/>
      <c r="EE161" s="132"/>
      <c r="EF161" s="132"/>
      <c r="EG161" s="132"/>
      <c r="EH161" s="132"/>
      <c r="EI161" s="132"/>
      <c r="EJ161" s="132"/>
      <c r="EK161" s="132"/>
      <c r="EL161" s="132"/>
      <c r="EM161" s="132"/>
      <c r="EN161" s="132"/>
      <c r="EO161" s="132"/>
      <c r="EP161" s="132"/>
      <c r="EQ161" s="132"/>
      <c r="ER161" s="132"/>
    </row>
    <row r="162" spans="2:148" s="80" customFormat="1" ht="9.9499999999999993" customHeight="1">
      <c r="B162" s="81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5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  <c r="BT162" s="132"/>
      <c r="BU162" s="132"/>
      <c r="BV162" s="132"/>
      <c r="BW162" s="132"/>
      <c r="BX162" s="132"/>
      <c r="BY162" s="132"/>
      <c r="BZ162" s="132"/>
      <c r="CA162" s="132"/>
      <c r="CB162" s="132"/>
      <c r="CC162" s="132"/>
      <c r="CD162" s="132"/>
      <c r="CE162" s="132"/>
      <c r="CF162" s="132"/>
      <c r="CG162" s="132"/>
      <c r="CH162" s="132"/>
      <c r="CI162" s="132"/>
      <c r="CJ162" s="132"/>
      <c r="CK162" s="132"/>
      <c r="CL162" s="132"/>
      <c r="CM162" s="132"/>
      <c r="CN162" s="132"/>
      <c r="CO162" s="132"/>
      <c r="CP162" s="132"/>
      <c r="CQ162" s="132"/>
      <c r="CR162" s="132"/>
      <c r="CS162" s="132"/>
      <c r="CT162" s="132"/>
      <c r="CU162" s="132"/>
      <c r="CV162" s="132"/>
      <c r="CW162" s="132"/>
      <c r="CX162" s="132"/>
      <c r="CY162" s="132"/>
      <c r="CZ162" s="132"/>
      <c r="DA162" s="132"/>
      <c r="DB162" s="132"/>
      <c r="DC162" s="132"/>
      <c r="DD162" s="132"/>
      <c r="DE162" s="132"/>
      <c r="DF162" s="132"/>
      <c r="DG162" s="132"/>
      <c r="DH162" s="132"/>
      <c r="DI162" s="132"/>
      <c r="DJ162" s="132"/>
      <c r="DK162" s="132"/>
      <c r="DL162" s="132"/>
      <c r="DM162" s="132"/>
      <c r="DN162" s="132"/>
      <c r="DO162" s="132"/>
      <c r="DP162" s="132"/>
      <c r="DQ162" s="132"/>
      <c r="DR162" s="132"/>
      <c r="DS162" s="132"/>
      <c r="DT162" s="132"/>
      <c r="DU162" s="132"/>
      <c r="DV162" s="132"/>
      <c r="DW162" s="132"/>
      <c r="DX162" s="132"/>
      <c r="DY162" s="132"/>
      <c r="DZ162" s="132"/>
      <c r="EA162" s="132"/>
      <c r="EB162" s="132"/>
      <c r="EC162" s="132"/>
      <c r="ED162" s="132"/>
      <c r="EE162" s="132"/>
      <c r="EF162" s="132"/>
      <c r="EG162" s="132"/>
      <c r="EH162" s="132"/>
      <c r="EI162" s="132"/>
      <c r="EJ162" s="132"/>
      <c r="EK162" s="132"/>
      <c r="EL162" s="132"/>
      <c r="EM162" s="132"/>
      <c r="EN162" s="132"/>
      <c r="EO162" s="132"/>
      <c r="EP162" s="132"/>
      <c r="EQ162" s="132"/>
      <c r="ER162" s="132"/>
    </row>
    <row r="163" spans="2:148" ht="26.25" customHeight="1">
      <c r="B163" s="71"/>
      <c r="C163" s="121" t="str">
        <f>IF(M$3="","",IF(INDEX(юноши!$A$101:$N$952,$M$3+7-100,11)="","",INDEX(юноши!$A$101:$N$952,$M$3+7-100,11)))</f>
        <v>Мясоедов К.В,</v>
      </c>
      <c r="D163" s="86"/>
      <c r="E163" s="86"/>
      <c r="F163" s="86"/>
      <c r="G163" s="86"/>
      <c r="H163" s="86"/>
      <c r="I163" s="86"/>
      <c r="J163" s="86"/>
      <c r="K163" s="67"/>
      <c r="L163" s="119" t="str">
        <f>IF(M$3="","",IF(INDEX(юноши!$A$101:$N$952,$M$3+7-100,12)="","",INDEX(юноши!$A$101:$N$952,$M$3+7-100,12)))</f>
        <v/>
      </c>
      <c r="M163" s="120"/>
      <c r="N163" s="136" t="str">
        <f>IF(M$3="","",IF(INDEX(юноши!$A$101:$N$952,$M$3+7-100,13)="","",INDEX(юноши!$A$101:$N$952,$M$3+7-100,13)))</f>
        <v/>
      </c>
      <c r="O163" s="67"/>
      <c r="P163" s="73"/>
    </row>
    <row r="164" spans="2:148" s="80" customFormat="1" ht="14.25" customHeight="1">
      <c r="B164" s="81"/>
      <c r="C164" s="82" t="s">
        <v>140</v>
      </c>
      <c r="D164" s="82"/>
      <c r="E164" s="82"/>
      <c r="F164" s="82"/>
      <c r="G164" s="82"/>
      <c r="H164" s="82"/>
      <c r="I164" s="82"/>
      <c r="J164" s="232"/>
      <c r="K164" s="232"/>
      <c r="L164" s="83" t="s">
        <v>141</v>
      </c>
      <c r="M164" s="118"/>
      <c r="N164" s="83" t="s">
        <v>155</v>
      </c>
      <c r="O164" s="82"/>
      <c r="P164" s="85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2"/>
      <c r="BR164" s="132"/>
      <c r="BS164" s="132"/>
      <c r="BT164" s="132"/>
      <c r="BU164" s="132"/>
      <c r="BV164" s="132"/>
      <c r="BW164" s="132"/>
      <c r="BX164" s="132"/>
      <c r="BY164" s="132"/>
      <c r="BZ164" s="132"/>
      <c r="CA164" s="132"/>
      <c r="CB164" s="132"/>
      <c r="CC164" s="132"/>
      <c r="CD164" s="132"/>
      <c r="CE164" s="132"/>
      <c r="CF164" s="132"/>
      <c r="CG164" s="132"/>
      <c r="CH164" s="132"/>
      <c r="CI164" s="132"/>
      <c r="CJ164" s="132"/>
      <c r="CK164" s="132"/>
      <c r="CL164" s="132"/>
      <c r="CM164" s="132"/>
      <c r="CN164" s="132"/>
      <c r="CO164" s="132"/>
      <c r="CP164" s="132"/>
      <c r="CQ164" s="132"/>
      <c r="CR164" s="132"/>
      <c r="CS164" s="132"/>
      <c r="CT164" s="132"/>
      <c r="CU164" s="132"/>
      <c r="CV164" s="132"/>
      <c r="CW164" s="132"/>
      <c r="CX164" s="132"/>
      <c r="CY164" s="132"/>
      <c r="CZ164" s="132"/>
      <c r="DA164" s="132"/>
      <c r="DB164" s="132"/>
      <c r="DC164" s="132"/>
      <c r="DD164" s="132"/>
      <c r="DE164" s="132"/>
      <c r="DF164" s="132"/>
      <c r="DG164" s="132"/>
      <c r="DH164" s="132"/>
      <c r="DI164" s="132"/>
      <c r="DJ164" s="132"/>
      <c r="DK164" s="132"/>
      <c r="DL164" s="132"/>
      <c r="DM164" s="132"/>
      <c r="DN164" s="132"/>
      <c r="DO164" s="132"/>
      <c r="DP164" s="132"/>
      <c r="DQ164" s="132"/>
      <c r="DR164" s="132"/>
      <c r="DS164" s="132"/>
      <c r="DT164" s="132"/>
      <c r="DU164" s="132"/>
      <c r="DV164" s="132"/>
      <c r="DW164" s="132"/>
      <c r="DX164" s="132"/>
      <c r="DY164" s="132"/>
      <c r="DZ164" s="132"/>
      <c r="EA164" s="132"/>
      <c r="EB164" s="132"/>
      <c r="EC164" s="132"/>
      <c r="ED164" s="132"/>
      <c r="EE164" s="132"/>
      <c r="EF164" s="132"/>
      <c r="EG164" s="132"/>
      <c r="EH164" s="132"/>
      <c r="EI164" s="132"/>
      <c r="EJ164" s="132"/>
      <c r="EK164" s="132"/>
      <c r="EL164" s="132"/>
      <c r="EM164" s="132"/>
      <c r="EN164" s="132"/>
      <c r="EO164" s="132"/>
      <c r="EP164" s="132"/>
      <c r="EQ164" s="132"/>
      <c r="ER164" s="132"/>
    </row>
    <row r="165" spans="2:148" s="80" customFormat="1" ht="21" customHeight="1">
      <c r="B165" s="81"/>
      <c r="C165" s="82"/>
      <c r="D165" s="82"/>
      <c r="E165" s="82"/>
      <c r="F165" s="82"/>
      <c r="G165" s="82"/>
      <c r="H165" s="82"/>
      <c r="I165" s="82"/>
      <c r="J165" s="84"/>
      <c r="K165" s="84"/>
      <c r="L165" s="82"/>
      <c r="M165" s="84"/>
      <c r="N165" s="84"/>
      <c r="O165" s="82"/>
      <c r="P165" s="85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2"/>
      <c r="CA165" s="132"/>
      <c r="CB165" s="132"/>
      <c r="CC165" s="132"/>
      <c r="CD165" s="132"/>
      <c r="CE165" s="132"/>
      <c r="CF165" s="132"/>
      <c r="CG165" s="132"/>
      <c r="CH165" s="132"/>
      <c r="CI165" s="132"/>
      <c r="CJ165" s="132"/>
      <c r="CK165" s="132"/>
      <c r="CL165" s="132"/>
      <c r="CM165" s="132"/>
      <c r="CN165" s="132"/>
      <c r="CO165" s="132"/>
      <c r="CP165" s="132"/>
      <c r="CQ165" s="132"/>
      <c r="CR165" s="132"/>
      <c r="CS165" s="132"/>
      <c r="CT165" s="132"/>
      <c r="CU165" s="132"/>
      <c r="CV165" s="132"/>
      <c r="CW165" s="132"/>
      <c r="CX165" s="132"/>
      <c r="CY165" s="132"/>
      <c r="CZ165" s="132"/>
      <c r="DA165" s="132"/>
      <c r="DB165" s="132"/>
      <c r="DC165" s="132"/>
      <c r="DD165" s="132"/>
      <c r="DE165" s="132"/>
      <c r="DF165" s="132"/>
      <c r="DG165" s="132"/>
      <c r="DH165" s="132"/>
      <c r="DI165" s="132"/>
      <c r="DJ165" s="132"/>
      <c r="DK165" s="132"/>
      <c r="DL165" s="132"/>
      <c r="DM165" s="132"/>
      <c r="DN165" s="132"/>
      <c r="DO165" s="132"/>
      <c r="DP165" s="132"/>
      <c r="DQ165" s="132"/>
      <c r="DR165" s="132"/>
      <c r="DS165" s="132"/>
      <c r="DT165" s="132"/>
      <c r="DU165" s="132"/>
      <c r="DV165" s="132"/>
      <c r="DW165" s="132"/>
      <c r="DX165" s="132"/>
      <c r="DY165" s="132"/>
      <c r="DZ165" s="132"/>
      <c r="EA165" s="132"/>
      <c r="EB165" s="132"/>
      <c r="EC165" s="132"/>
      <c r="ED165" s="132"/>
      <c r="EE165" s="132"/>
      <c r="EF165" s="132"/>
      <c r="EG165" s="132"/>
      <c r="EH165" s="132"/>
      <c r="EI165" s="132"/>
      <c r="EJ165" s="132"/>
      <c r="EK165" s="132"/>
      <c r="EL165" s="132"/>
      <c r="EM165" s="132"/>
      <c r="EN165" s="132"/>
      <c r="EO165" s="132"/>
      <c r="EP165" s="132"/>
      <c r="EQ165" s="132"/>
      <c r="ER165" s="132"/>
    </row>
    <row r="166" spans="2:148" s="80" customFormat="1" ht="17.25" customHeight="1">
      <c r="B166" s="81"/>
      <c r="C166" s="92" t="s">
        <v>145</v>
      </c>
      <c r="D166" s="93"/>
      <c r="E166" s="94"/>
      <c r="F166" s="125" t="s">
        <v>156</v>
      </c>
      <c r="G166" s="94"/>
      <c r="H166" s="94"/>
      <c r="I166" s="95"/>
      <c r="J166" s="233" t="s">
        <v>157</v>
      </c>
      <c r="K166" s="234"/>
      <c r="L166" s="126" t="s">
        <v>146</v>
      </c>
      <c r="M166" s="126" t="s">
        <v>147</v>
      </c>
      <c r="N166" s="126" t="s">
        <v>148</v>
      </c>
      <c r="O166" s="82"/>
      <c r="P166" s="85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2"/>
      <c r="BR166" s="132"/>
      <c r="BS166" s="132"/>
      <c r="BT166" s="132"/>
      <c r="BU166" s="132"/>
      <c r="BV166" s="132"/>
      <c r="BW166" s="132"/>
      <c r="BX166" s="132"/>
      <c r="BY166" s="132"/>
      <c r="BZ166" s="132"/>
      <c r="CA166" s="132"/>
      <c r="CB166" s="132"/>
      <c r="CC166" s="132"/>
      <c r="CD166" s="132"/>
      <c r="CE166" s="132"/>
      <c r="CF166" s="132"/>
      <c r="CG166" s="132"/>
      <c r="CH166" s="132"/>
      <c r="CI166" s="132"/>
      <c r="CJ166" s="132"/>
      <c r="CK166" s="132"/>
      <c r="CL166" s="132"/>
      <c r="CM166" s="132"/>
      <c r="CN166" s="132"/>
      <c r="CO166" s="132"/>
      <c r="CP166" s="132"/>
      <c r="CQ166" s="132"/>
      <c r="CR166" s="132"/>
      <c r="CS166" s="132"/>
      <c r="CT166" s="132"/>
      <c r="CU166" s="132"/>
      <c r="CV166" s="132"/>
      <c r="CW166" s="132"/>
      <c r="CX166" s="132"/>
      <c r="CY166" s="132"/>
      <c r="CZ166" s="132"/>
      <c r="DA166" s="132"/>
      <c r="DB166" s="132"/>
      <c r="DC166" s="132"/>
      <c r="DD166" s="132"/>
      <c r="DE166" s="132"/>
      <c r="DF166" s="132"/>
      <c r="DG166" s="132"/>
      <c r="DH166" s="132"/>
      <c r="DI166" s="132"/>
      <c r="DJ166" s="132"/>
      <c r="DK166" s="132"/>
      <c r="DL166" s="132"/>
      <c r="DM166" s="132"/>
      <c r="DN166" s="132"/>
      <c r="DO166" s="132"/>
      <c r="DP166" s="132"/>
      <c r="DQ166" s="132"/>
      <c r="DR166" s="132"/>
      <c r="DS166" s="132"/>
      <c r="DT166" s="132"/>
      <c r="DU166" s="132"/>
      <c r="DV166" s="132"/>
      <c r="DW166" s="132"/>
      <c r="DX166" s="132"/>
      <c r="DY166" s="132"/>
      <c r="DZ166" s="132"/>
      <c r="EA166" s="132"/>
      <c r="EB166" s="132"/>
      <c r="EC166" s="132"/>
      <c r="ED166" s="132"/>
      <c r="EE166" s="132"/>
      <c r="EF166" s="132"/>
      <c r="EG166" s="132"/>
      <c r="EH166" s="132"/>
      <c r="EI166" s="132"/>
      <c r="EJ166" s="132"/>
      <c r="EK166" s="132"/>
      <c r="EL166" s="132"/>
      <c r="EM166" s="132"/>
      <c r="EN166" s="132"/>
      <c r="EO166" s="132"/>
      <c r="EP166" s="132"/>
      <c r="EQ166" s="132"/>
      <c r="ER166" s="132"/>
    </row>
    <row r="167" spans="2:148" s="80" customFormat="1" ht="24.75" customHeight="1">
      <c r="B167" s="81"/>
      <c r="C167" s="96" t="s">
        <v>149</v>
      </c>
      <c r="D167" s="97"/>
      <c r="E167" s="98"/>
      <c r="F167" s="98"/>
      <c r="G167" s="98"/>
      <c r="H167" s="98"/>
      <c r="I167" s="97"/>
      <c r="J167" s="99"/>
      <c r="K167" s="97"/>
      <c r="L167" s="100"/>
      <c r="M167" s="100"/>
      <c r="N167" s="100"/>
      <c r="O167" s="82"/>
      <c r="P167" s="85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2"/>
      <c r="BR167" s="132"/>
      <c r="BS167" s="132"/>
      <c r="BT167" s="132"/>
      <c r="BU167" s="132"/>
      <c r="BV167" s="132"/>
      <c r="BW167" s="132"/>
      <c r="BX167" s="132"/>
      <c r="BY167" s="132"/>
      <c r="BZ167" s="132"/>
      <c r="CA167" s="132"/>
      <c r="CB167" s="132"/>
      <c r="CC167" s="132"/>
      <c r="CD167" s="132"/>
      <c r="CE167" s="132"/>
      <c r="CF167" s="132"/>
      <c r="CG167" s="132"/>
      <c r="CH167" s="132"/>
      <c r="CI167" s="132"/>
      <c r="CJ167" s="132"/>
      <c r="CK167" s="132"/>
      <c r="CL167" s="132"/>
      <c r="CM167" s="132"/>
      <c r="CN167" s="132"/>
      <c r="CO167" s="132"/>
      <c r="CP167" s="132"/>
      <c r="CQ167" s="132"/>
      <c r="CR167" s="132"/>
      <c r="CS167" s="132"/>
      <c r="CT167" s="132"/>
      <c r="CU167" s="132"/>
      <c r="CV167" s="132"/>
      <c r="CW167" s="132"/>
      <c r="CX167" s="132"/>
      <c r="CY167" s="132"/>
      <c r="CZ167" s="132"/>
      <c r="DA167" s="132"/>
      <c r="DB167" s="132"/>
      <c r="DC167" s="132"/>
      <c r="DD167" s="132"/>
      <c r="DE167" s="132"/>
      <c r="DF167" s="132"/>
      <c r="DG167" s="132"/>
      <c r="DH167" s="132"/>
      <c r="DI167" s="132"/>
      <c r="DJ167" s="132"/>
      <c r="DK167" s="132"/>
      <c r="DL167" s="132"/>
      <c r="DM167" s="132"/>
      <c r="DN167" s="132"/>
      <c r="DO167" s="132"/>
      <c r="DP167" s="132"/>
      <c r="DQ167" s="132"/>
      <c r="DR167" s="132"/>
      <c r="DS167" s="132"/>
      <c r="DT167" s="132"/>
      <c r="DU167" s="132"/>
      <c r="DV167" s="132"/>
      <c r="DW167" s="132"/>
      <c r="DX167" s="132"/>
      <c r="DY167" s="132"/>
      <c r="DZ167" s="132"/>
      <c r="EA167" s="132"/>
      <c r="EB167" s="132"/>
      <c r="EC167" s="132"/>
      <c r="ED167" s="132"/>
      <c r="EE167" s="132"/>
      <c r="EF167" s="132"/>
      <c r="EG167" s="132"/>
      <c r="EH167" s="132"/>
      <c r="EI167" s="132"/>
      <c r="EJ167" s="132"/>
      <c r="EK167" s="132"/>
      <c r="EL167" s="132"/>
      <c r="EM167" s="132"/>
      <c r="EN167" s="132"/>
      <c r="EO167" s="132"/>
      <c r="EP167" s="132"/>
      <c r="EQ167" s="132"/>
      <c r="ER167" s="132"/>
    </row>
    <row r="168" spans="2:148" s="80" customFormat="1" ht="24.75" customHeight="1">
      <c r="B168" s="81"/>
      <c r="C168" s="96" t="s">
        <v>150</v>
      </c>
      <c r="D168" s="97"/>
      <c r="E168" s="98"/>
      <c r="F168" s="98"/>
      <c r="G168" s="98"/>
      <c r="H168" s="98"/>
      <c r="I168" s="97"/>
      <c r="J168" s="99"/>
      <c r="K168" s="97"/>
      <c r="L168" s="100"/>
      <c r="M168" s="100"/>
      <c r="N168" s="100"/>
      <c r="O168" s="82"/>
      <c r="P168" s="85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2"/>
      <c r="BQ168" s="132"/>
      <c r="BR168" s="132"/>
      <c r="BS168" s="132"/>
      <c r="BT168" s="132"/>
      <c r="BU168" s="132"/>
      <c r="BV168" s="132"/>
      <c r="BW168" s="132"/>
      <c r="BX168" s="132"/>
      <c r="BY168" s="132"/>
      <c r="BZ168" s="132"/>
      <c r="CA168" s="132"/>
      <c r="CB168" s="132"/>
      <c r="CC168" s="132"/>
      <c r="CD168" s="132"/>
      <c r="CE168" s="132"/>
      <c r="CF168" s="132"/>
      <c r="CG168" s="132"/>
      <c r="CH168" s="132"/>
      <c r="CI168" s="132"/>
      <c r="CJ168" s="132"/>
      <c r="CK168" s="132"/>
      <c r="CL168" s="132"/>
      <c r="CM168" s="132"/>
      <c r="CN168" s="132"/>
      <c r="CO168" s="132"/>
      <c r="CP168" s="132"/>
      <c r="CQ168" s="132"/>
      <c r="CR168" s="132"/>
      <c r="CS168" s="132"/>
      <c r="CT168" s="132"/>
      <c r="CU168" s="132"/>
      <c r="CV168" s="132"/>
      <c r="CW168" s="132"/>
      <c r="CX168" s="132"/>
      <c r="CY168" s="132"/>
      <c r="CZ168" s="132"/>
      <c r="DA168" s="132"/>
      <c r="DB168" s="132"/>
      <c r="DC168" s="132"/>
      <c r="DD168" s="132"/>
      <c r="DE168" s="132"/>
      <c r="DF168" s="132"/>
      <c r="DG168" s="132"/>
      <c r="DH168" s="132"/>
      <c r="DI168" s="132"/>
      <c r="DJ168" s="132"/>
      <c r="DK168" s="132"/>
      <c r="DL168" s="132"/>
      <c r="DM168" s="132"/>
      <c r="DN168" s="132"/>
      <c r="DO168" s="132"/>
      <c r="DP168" s="132"/>
      <c r="DQ168" s="132"/>
      <c r="DR168" s="132"/>
      <c r="DS168" s="132"/>
      <c r="DT168" s="132"/>
      <c r="DU168" s="132"/>
      <c r="DV168" s="132"/>
      <c r="DW168" s="132"/>
      <c r="DX168" s="132"/>
      <c r="DY168" s="132"/>
      <c r="DZ168" s="132"/>
      <c r="EA168" s="132"/>
      <c r="EB168" s="132"/>
      <c r="EC168" s="132"/>
      <c r="ED168" s="132"/>
      <c r="EE168" s="132"/>
      <c r="EF168" s="132"/>
      <c r="EG168" s="132"/>
      <c r="EH168" s="132"/>
      <c r="EI168" s="132"/>
      <c r="EJ168" s="132"/>
      <c r="EK168" s="132"/>
      <c r="EL168" s="132"/>
      <c r="EM168" s="132"/>
      <c r="EN168" s="132"/>
      <c r="EO168" s="132"/>
      <c r="EP168" s="132"/>
      <c r="EQ168" s="132"/>
      <c r="ER168" s="132"/>
    </row>
    <row r="169" spans="2:148" s="80" customFormat="1" ht="24.75" customHeight="1">
      <c r="B169" s="81"/>
      <c r="C169" s="101" t="s">
        <v>151</v>
      </c>
      <c r="D169" s="102"/>
      <c r="E169" s="103"/>
      <c r="F169" s="103"/>
      <c r="G169" s="103"/>
      <c r="H169" s="103"/>
      <c r="I169" s="102"/>
      <c r="J169" s="104"/>
      <c r="K169" s="102"/>
      <c r="L169" s="100"/>
      <c r="M169" s="100"/>
      <c r="N169" s="100"/>
      <c r="O169" s="82"/>
      <c r="P169" s="85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  <c r="BT169" s="132"/>
      <c r="BU169" s="132"/>
      <c r="BV169" s="132"/>
      <c r="BW169" s="132"/>
      <c r="BX169" s="132"/>
      <c r="BY169" s="132"/>
      <c r="BZ169" s="132"/>
      <c r="CA169" s="132"/>
      <c r="CB169" s="132"/>
      <c r="CC169" s="132"/>
      <c r="CD169" s="132"/>
      <c r="CE169" s="132"/>
      <c r="CF169" s="132"/>
      <c r="CG169" s="132"/>
      <c r="CH169" s="132"/>
      <c r="CI169" s="132"/>
      <c r="CJ169" s="132"/>
      <c r="CK169" s="132"/>
      <c r="CL169" s="132"/>
      <c r="CM169" s="132"/>
      <c r="CN169" s="132"/>
      <c r="CO169" s="132"/>
      <c r="CP169" s="132"/>
      <c r="CQ169" s="132"/>
      <c r="CR169" s="132"/>
      <c r="CS169" s="132"/>
      <c r="CT169" s="132"/>
      <c r="CU169" s="132"/>
      <c r="CV169" s="132"/>
      <c r="CW169" s="132"/>
      <c r="CX169" s="132"/>
      <c r="CY169" s="132"/>
      <c r="CZ169" s="132"/>
      <c r="DA169" s="132"/>
      <c r="DB169" s="132"/>
      <c r="DC169" s="132"/>
      <c r="DD169" s="132"/>
      <c r="DE169" s="132"/>
      <c r="DF169" s="132"/>
      <c r="DG169" s="132"/>
      <c r="DH169" s="132"/>
      <c r="DI169" s="132"/>
      <c r="DJ169" s="132"/>
      <c r="DK169" s="132"/>
      <c r="DL169" s="132"/>
      <c r="DM169" s="132"/>
      <c r="DN169" s="132"/>
      <c r="DO169" s="132"/>
      <c r="DP169" s="132"/>
      <c r="DQ169" s="132"/>
      <c r="DR169" s="132"/>
      <c r="DS169" s="132"/>
      <c r="DT169" s="132"/>
      <c r="DU169" s="132"/>
      <c r="DV169" s="132"/>
      <c r="DW169" s="132"/>
      <c r="DX169" s="132"/>
      <c r="DY169" s="132"/>
      <c r="DZ169" s="132"/>
      <c r="EA169" s="132"/>
      <c r="EB169" s="132"/>
      <c r="EC169" s="132"/>
      <c r="ED169" s="132"/>
      <c r="EE169" s="132"/>
      <c r="EF169" s="132"/>
      <c r="EG169" s="132"/>
      <c r="EH169" s="132"/>
      <c r="EI169" s="132"/>
      <c r="EJ169" s="132"/>
      <c r="EK169" s="132"/>
      <c r="EL169" s="132"/>
      <c r="EM169" s="132"/>
      <c r="EN169" s="132"/>
      <c r="EO169" s="132"/>
      <c r="EP169" s="132"/>
      <c r="EQ169" s="132"/>
      <c r="ER169" s="132"/>
    </row>
    <row r="170" spans="2:148" s="80" customFormat="1" ht="10.5" customHeight="1">
      <c r="B170" s="104"/>
      <c r="C170" s="137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2"/>
      <c r="BR170" s="132"/>
      <c r="BS170" s="132"/>
      <c r="BT170" s="132"/>
      <c r="BU170" s="132"/>
      <c r="BV170" s="132"/>
      <c r="BW170" s="132"/>
      <c r="BX170" s="132"/>
      <c r="BY170" s="132"/>
      <c r="BZ170" s="132"/>
      <c r="CA170" s="132"/>
      <c r="CB170" s="132"/>
      <c r="CC170" s="132"/>
      <c r="CD170" s="132"/>
      <c r="CE170" s="132"/>
      <c r="CF170" s="132"/>
      <c r="CG170" s="132"/>
      <c r="CH170" s="132"/>
      <c r="CI170" s="132"/>
      <c r="CJ170" s="132"/>
      <c r="CK170" s="132"/>
      <c r="CL170" s="132"/>
      <c r="CM170" s="132"/>
      <c r="CN170" s="132"/>
      <c r="CO170" s="132"/>
      <c r="CP170" s="132"/>
      <c r="CQ170" s="132"/>
      <c r="CR170" s="132"/>
      <c r="CS170" s="132"/>
      <c r="CT170" s="132"/>
      <c r="CU170" s="132"/>
      <c r="CV170" s="132"/>
      <c r="CW170" s="132"/>
      <c r="CX170" s="132"/>
      <c r="CY170" s="132"/>
      <c r="CZ170" s="132"/>
      <c r="DA170" s="132"/>
      <c r="DB170" s="132"/>
      <c r="DC170" s="132"/>
      <c r="DD170" s="132"/>
      <c r="DE170" s="132"/>
      <c r="DF170" s="132"/>
      <c r="DG170" s="132"/>
      <c r="DH170" s="132"/>
      <c r="DI170" s="132"/>
      <c r="DJ170" s="132"/>
      <c r="DK170" s="132"/>
      <c r="DL170" s="132"/>
      <c r="DM170" s="132"/>
      <c r="DN170" s="132"/>
      <c r="DO170" s="132"/>
      <c r="DP170" s="132"/>
      <c r="DQ170" s="132"/>
      <c r="DR170" s="132"/>
      <c r="DS170" s="132"/>
      <c r="DT170" s="132"/>
      <c r="DU170" s="132"/>
      <c r="DV170" s="132"/>
      <c r="DW170" s="132"/>
      <c r="DX170" s="132"/>
      <c r="DY170" s="132"/>
      <c r="DZ170" s="132"/>
      <c r="EA170" s="132"/>
      <c r="EB170" s="132"/>
      <c r="EC170" s="132"/>
      <c r="ED170" s="132"/>
      <c r="EE170" s="132"/>
      <c r="EF170" s="132"/>
      <c r="EG170" s="132"/>
      <c r="EH170" s="132"/>
      <c r="EI170" s="132"/>
      <c r="EJ170" s="132"/>
      <c r="EK170" s="132"/>
      <c r="EL170" s="132"/>
      <c r="EM170" s="132"/>
      <c r="EN170" s="132"/>
      <c r="EO170" s="132"/>
      <c r="EP170" s="132"/>
      <c r="EQ170" s="132"/>
      <c r="ER170" s="132"/>
    </row>
    <row r="171" spans="2:148" ht="3.75" customHeight="1">
      <c r="B171" s="68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70"/>
    </row>
    <row r="172" spans="2:148" ht="26.25" customHeight="1">
      <c r="B172" s="71"/>
      <c r="C172" s="67"/>
      <c r="D172" s="67"/>
      <c r="E172" s="67"/>
      <c r="F172" s="67"/>
      <c r="G172" s="72"/>
      <c r="H172" s="67"/>
      <c r="I172" s="67"/>
      <c r="J172" s="67"/>
      <c r="K172" s="67"/>
      <c r="L172" s="67"/>
      <c r="M172" s="115" t="s">
        <v>136</v>
      </c>
      <c r="N172" s="227"/>
      <c r="O172" s="228"/>
      <c r="P172" s="73"/>
    </row>
    <row r="173" spans="2:148" s="109" customFormat="1" ht="35.25" customHeight="1">
      <c r="B173" s="110"/>
      <c r="C173" s="216" t="str">
        <f>IF(M$3="","",IF(INDEX(юноши!$A$101:$N$952,$M$3+8-100,14)="","",INDEX(юноши!$A$101:$N$952,$M$3+8-100,14)))</f>
        <v>длина</v>
      </c>
      <c r="D173" s="217"/>
      <c r="E173" s="111"/>
      <c r="F173" s="220"/>
      <c r="G173" s="221"/>
      <c r="H173" s="67"/>
      <c r="I173" s="112"/>
      <c r="J173" s="218">
        <f>IF(M$3="","",IF(INDEX(юноши!$A$101:$N$952,$M$3+8-100,1)="","",INDEX(юноши!$A$101:$N$952,$M$3+8-100,1)))</f>
        <v>54</v>
      </c>
      <c r="K173" s="219"/>
      <c r="L173" s="112"/>
      <c r="M173" s="115" t="s">
        <v>154</v>
      </c>
      <c r="N173" s="135" t="str">
        <f>IF(M$3="","",CONCATENATE(IF(INDEX(юноши!$A$101:$N$952,$M$3+8-100,6)="","",INDEX(юноши!$A$101:$N$952,$M$3+8-100,6)),"  ",IF(INDEX(юноши!$A$101:$N$952,$M$3+8-100,8)="","",INDEX(юноши!$A$101:$N$952,$M$3+8-100,8))))</f>
        <v xml:space="preserve">  </v>
      </c>
      <c r="O173" s="113"/>
      <c r="P173" s="114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30"/>
      <c r="CO173" s="130"/>
      <c r="CP173" s="130"/>
      <c r="CQ173" s="130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30"/>
      <c r="DC173" s="130"/>
      <c r="DD173" s="130"/>
      <c r="DE173" s="130"/>
      <c r="DF173" s="130"/>
      <c r="DG173" s="130"/>
      <c r="DH173" s="130"/>
      <c r="DI173" s="130"/>
      <c r="DJ173" s="130"/>
      <c r="DK173" s="130"/>
      <c r="DL173" s="130"/>
      <c r="DM173" s="130"/>
      <c r="DN173" s="130"/>
      <c r="DO173" s="130"/>
      <c r="DP173" s="130"/>
      <c r="DQ173" s="130"/>
      <c r="DR173" s="130"/>
      <c r="DS173" s="130"/>
      <c r="DT173" s="130"/>
      <c r="DU173" s="130"/>
      <c r="DV173" s="130"/>
      <c r="DW173" s="130"/>
      <c r="DX173" s="130"/>
      <c r="DY173" s="130"/>
      <c r="DZ173" s="130"/>
      <c r="EA173" s="130"/>
      <c r="EB173" s="130"/>
      <c r="EC173" s="130"/>
      <c r="ED173" s="130"/>
      <c r="EE173" s="130"/>
      <c r="EF173" s="130"/>
      <c r="EG173" s="130"/>
      <c r="EH173" s="130"/>
      <c r="EI173" s="130"/>
      <c r="EJ173" s="130"/>
      <c r="EK173" s="130"/>
      <c r="EL173" s="130"/>
      <c r="EM173" s="130"/>
      <c r="EN173" s="130"/>
      <c r="EO173" s="130"/>
      <c r="EP173" s="130"/>
      <c r="EQ173" s="130"/>
      <c r="ER173" s="130"/>
    </row>
    <row r="174" spans="2:148" s="74" customFormat="1" ht="15.75" customHeight="1">
      <c r="B174" s="75"/>
      <c r="C174" s="222" t="s">
        <v>137</v>
      </c>
      <c r="D174" s="222"/>
      <c r="E174" s="108"/>
      <c r="F174" s="229" t="s">
        <v>152</v>
      </c>
      <c r="G174" s="229"/>
      <c r="H174" s="122"/>
      <c r="I174" s="108"/>
      <c r="J174" s="222" t="s">
        <v>153</v>
      </c>
      <c r="K174" s="222"/>
      <c r="L174" s="76"/>
      <c r="M174" s="76"/>
      <c r="N174" s="76"/>
      <c r="O174" s="76"/>
      <c r="P174" s="77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  <c r="BM174" s="131"/>
      <c r="BN174" s="131"/>
      <c r="BO174" s="131"/>
      <c r="BP174" s="131"/>
      <c r="BQ174" s="131"/>
      <c r="BR174" s="131"/>
      <c r="BS174" s="131"/>
      <c r="BT174" s="131"/>
      <c r="BU174" s="131"/>
      <c r="BV174" s="131"/>
      <c r="BW174" s="131"/>
      <c r="BX174" s="131"/>
      <c r="BY174" s="131"/>
      <c r="BZ174" s="131"/>
      <c r="CA174" s="131"/>
      <c r="CB174" s="131"/>
      <c r="CC174" s="131"/>
      <c r="CD174" s="131"/>
      <c r="CE174" s="131"/>
      <c r="CF174" s="131"/>
      <c r="CG174" s="131"/>
      <c r="CH174" s="131"/>
      <c r="CI174" s="131"/>
      <c r="CJ174" s="131"/>
      <c r="CK174" s="131"/>
      <c r="CL174" s="131"/>
      <c r="CM174" s="131"/>
      <c r="CN174" s="131"/>
      <c r="CO174" s="131"/>
      <c r="CP174" s="131"/>
      <c r="CQ174" s="131"/>
      <c r="CR174" s="131"/>
      <c r="CS174" s="131"/>
      <c r="CT174" s="131"/>
      <c r="CU174" s="131"/>
      <c r="CV174" s="131"/>
      <c r="CW174" s="131"/>
      <c r="CX174" s="131"/>
      <c r="CY174" s="131"/>
      <c r="CZ174" s="131"/>
      <c r="DA174" s="131"/>
      <c r="DB174" s="131"/>
      <c r="DC174" s="131"/>
      <c r="DD174" s="131"/>
      <c r="DE174" s="131"/>
      <c r="DF174" s="131"/>
      <c r="DG174" s="131"/>
      <c r="DH174" s="131"/>
      <c r="DI174" s="131"/>
      <c r="DJ174" s="131"/>
      <c r="DK174" s="131"/>
      <c r="DL174" s="131"/>
      <c r="DM174" s="131"/>
      <c r="DN174" s="131"/>
      <c r="DO174" s="131"/>
      <c r="DP174" s="131"/>
      <c r="DQ174" s="131"/>
      <c r="DR174" s="131"/>
      <c r="DS174" s="131"/>
      <c r="DT174" s="131"/>
      <c r="DU174" s="131"/>
      <c r="DV174" s="131"/>
      <c r="DW174" s="131"/>
      <c r="DX174" s="131"/>
      <c r="DY174" s="131"/>
      <c r="DZ174" s="131"/>
      <c r="EA174" s="131"/>
      <c r="EB174" s="131"/>
      <c r="EC174" s="131"/>
      <c r="ED174" s="131"/>
      <c r="EE174" s="131"/>
      <c r="EF174" s="131"/>
      <c r="EG174" s="131"/>
      <c r="EH174" s="131"/>
      <c r="EI174" s="131"/>
      <c r="EJ174" s="131"/>
      <c r="EK174" s="131"/>
      <c r="EL174" s="131"/>
      <c r="EM174" s="131"/>
      <c r="EN174" s="131"/>
      <c r="EO174" s="131"/>
      <c r="EP174" s="131"/>
      <c r="EQ174" s="131"/>
      <c r="ER174" s="131"/>
    </row>
    <row r="175" spans="2:148" ht="39.75" customHeight="1">
      <c r="B175" s="71"/>
      <c r="C175" s="230" t="str">
        <f>IF(M$3="","",IF(INDEX(юноши!$A$101:$N$952,$M$3+8-100,2)="","",INDEX(юноши!$A$101:$N$952,$M$3+8-100,2)))</f>
        <v>Сергеев Дмитрий</v>
      </c>
      <c r="D175" s="230"/>
      <c r="E175" s="230"/>
      <c r="F175" s="230"/>
      <c r="G175" s="230"/>
      <c r="H175" s="230"/>
      <c r="I175" s="78"/>
      <c r="J175" s="223">
        <f>IF(M$3="","",IF(INDEX(юноши!$A$101:$N$952,$M$3+8-100,3)="","",INDEX(юноши!$A$101:$N$952,$M$3+8-100,3)))</f>
        <v>38023</v>
      </c>
      <c r="K175" s="223"/>
      <c r="L175" s="79"/>
      <c r="M175" s="116" t="str">
        <f>IF(M$3="","",IF(INDEX(юноши!$A$101:$N$952,$M$3+8-100,4)="","",INDEX(юноши!$A$101:$N$952,$M$3+8-100,4)))</f>
        <v>2 юн</v>
      </c>
      <c r="N175" s="67"/>
      <c r="O175" s="67"/>
      <c r="P175" s="73"/>
    </row>
    <row r="176" spans="2:148" s="80" customFormat="1" ht="12.75" customHeight="1">
      <c r="B176" s="81"/>
      <c r="C176" s="82" t="s">
        <v>138</v>
      </c>
      <c r="D176" s="82"/>
      <c r="E176" s="82"/>
      <c r="F176" s="82"/>
      <c r="G176" s="82"/>
      <c r="H176" s="82"/>
      <c r="I176" s="82"/>
      <c r="J176" s="224" t="s">
        <v>125</v>
      </c>
      <c r="K176" s="224"/>
      <c r="L176" s="82"/>
      <c r="M176" s="84" t="s">
        <v>139</v>
      </c>
      <c r="N176" s="82"/>
      <c r="O176" s="82"/>
      <c r="P176" s="85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2"/>
      <c r="AQ176" s="132"/>
      <c r="AR176" s="132"/>
      <c r="AS176" s="132"/>
      <c r="AT176" s="132"/>
      <c r="AU176" s="132"/>
      <c r="AV176" s="132"/>
      <c r="AW176" s="132"/>
      <c r="AX176" s="132"/>
      <c r="AY176" s="132"/>
      <c r="AZ176" s="132"/>
      <c r="BA176" s="132"/>
      <c r="BB176" s="132"/>
      <c r="BC176" s="132"/>
      <c r="BD176" s="132"/>
      <c r="BE176" s="132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2"/>
      <c r="BR176" s="132"/>
      <c r="BS176" s="132"/>
      <c r="BT176" s="132"/>
      <c r="BU176" s="132"/>
      <c r="BV176" s="132"/>
      <c r="BW176" s="132"/>
      <c r="BX176" s="132"/>
      <c r="BY176" s="132"/>
      <c r="BZ176" s="132"/>
      <c r="CA176" s="132"/>
      <c r="CB176" s="132"/>
      <c r="CC176" s="132"/>
      <c r="CD176" s="132"/>
      <c r="CE176" s="132"/>
      <c r="CF176" s="132"/>
      <c r="CG176" s="132"/>
      <c r="CH176" s="132"/>
      <c r="CI176" s="132"/>
      <c r="CJ176" s="132"/>
      <c r="CK176" s="132"/>
      <c r="CL176" s="132"/>
      <c r="CM176" s="132"/>
      <c r="CN176" s="132"/>
      <c r="CO176" s="132"/>
      <c r="CP176" s="132"/>
      <c r="CQ176" s="132"/>
      <c r="CR176" s="132"/>
      <c r="CS176" s="132"/>
      <c r="CT176" s="132"/>
      <c r="CU176" s="132"/>
      <c r="CV176" s="132"/>
      <c r="CW176" s="132"/>
      <c r="CX176" s="132"/>
      <c r="CY176" s="132"/>
      <c r="CZ176" s="132"/>
      <c r="DA176" s="132"/>
      <c r="DB176" s="132"/>
      <c r="DC176" s="132"/>
      <c r="DD176" s="132"/>
      <c r="DE176" s="132"/>
      <c r="DF176" s="132"/>
      <c r="DG176" s="132"/>
      <c r="DH176" s="132"/>
      <c r="DI176" s="132"/>
      <c r="DJ176" s="132"/>
      <c r="DK176" s="132"/>
      <c r="DL176" s="132"/>
      <c r="DM176" s="132"/>
      <c r="DN176" s="132"/>
      <c r="DO176" s="132"/>
      <c r="DP176" s="132"/>
      <c r="DQ176" s="132"/>
      <c r="DR176" s="132"/>
      <c r="DS176" s="132"/>
      <c r="DT176" s="132"/>
      <c r="DU176" s="132"/>
      <c r="DV176" s="132"/>
      <c r="DW176" s="132"/>
      <c r="DX176" s="132"/>
      <c r="DY176" s="132"/>
      <c r="DZ176" s="132"/>
      <c r="EA176" s="132"/>
      <c r="EB176" s="132"/>
      <c r="EC176" s="132"/>
      <c r="ED176" s="132"/>
      <c r="EE176" s="132"/>
      <c r="EF176" s="132"/>
      <c r="EG176" s="132"/>
      <c r="EH176" s="132"/>
      <c r="EI176" s="132"/>
      <c r="EJ176" s="132"/>
      <c r="EK176" s="132"/>
      <c r="EL176" s="132"/>
      <c r="EM176" s="132"/>
      <c r="EN176" s="132"/>
      <c r="EO176" s="132"/>
      <c r="EP176" s="132"/>
      <c r="EQ176" s="132"/>
      <c r="ER176" s="132"/>
    </row>
    <row r="177" spans="2:148" s="87" customFormat="1" ht="35.25" customHeight="1">
      <c r="B177" s="88"/>
      <c r="C177" s="124" t="str">
        <f>IF(M$3="","",IF(INDEX(юноши!$A$101:$N$952,$M$3+8-100,5)="","",INDEX(юноши!$A$101:$N$952,$M$3+8-100,5)))</f>
        <v>НОВОЧЕБОКСАРСК</v>
      </c>
      <c r="D177" s="89"/>
      <c r="E177" s="89"/>
      <c r="F177" s="89"/>
      <c r="G177" s="117" t="str">
        <f>IF(M$3="","",IF(INDEX(юноши!$A$101:$N$952,$M$3+8-100,6)="","",CONCATENATE("( ",INDEX(юноши!$A$101:$N$952,$M$3+8-100,6)," )")))</f>
        <v/>
      </c>
      <c r="H177" s="235" t="str">
        <f>IF(M$3="","",IF(INDEX(юноши!$A$101:$N$952,$M$3+8-100,9)="","",INDEX(юноши!$A$101:$N$952,$M$3+8-100,9)))</f>
        <v/>
      </c>
      <c r="I177" s="235"/>
      <c r="J177" s="235"/>
      <c r="K177" s="90"/>
      <c r="L177" s="236"/>
      <c r="M177" s="236"/>
      <c r="N177" s="236"/>
      <c r="O177" s="90"/>
      <c r="P177" s="91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133"/>
      <c r="CB177" s="133"/>
      <c r="CC177" s="133"/>
      <c r="CD177" s="133"/>
      <c r="CE177" s="133"/>
      <c r="CF177" s="133"/>
      <c r="CG177" s="133"/>
      <c r="CH177" s="133"/>
      <c r="CI177" s="133"/>
      <c r="CJ177" s="133"/>
      <c r="CK177" s="133"/>
      <c r="CL177" s="133"/>
      <c r="CM177" s="133"/>
      <c r="CN177" s="133"/>
      <c r="CO177" s="133"/>
      <c r="CP177" s="133"/>
      <c r="CQ177" s="133"/>
      <c r="CR177" s="133"/>
      <c r="CS177" s="133"/>
      <c r="CT177" s="133"/>
      <c r="CU177" s="133"/>
      <c r="CV177" s="133"/>
      <c r="CW177" s="133"/>
      <c r="CX177" s="133"/>
      <c r="CY177" s="133"/>
      <c r="CZ177" s="133"/>
      <c r="DA177" s="133"/>
      <c r="DB177" s="133"/>
      <c r="DC177" s="133"/>
      <c r="DD177" s="133"/>
      <c r="DE177" s="133"/>
      <c r="DF177" s="133"/>
      <c r="DG177" s="133"/>
      <c r="DH177" s="133"/>
      <c r="DI177" s="133"/>
      <c r="DJ177" s="133"/>
      <c r="DK177" s="133"/>
      <c r="DL177" s="133"/>
      <c r="DM177" s="133"/>
      <c r="DN177" s="133"/>
      <c r="DO177" s="133"/>
      <c r="DP177" s="133"/>
      <c r="DQ177" s="133"/>
      <c r="DR177" s="133"/>
      <c r="DS177" s="133"/>
      <c r="DT177" s="133"/>
      <c r="DU177" s="133"/>
      <c r="DV177" s="133"/>
      <c r="DW177" s="133"/>
      <c r="DX177" s="133"/>
      <c r="DY177" s="133"/>
      <c r="DZ177" s="133"/>
      <c r="EA177" s="133"/>
      <c r="EB177" s="133"/>
      <c r="EC177" s="133"/>
      <c r="ED177" s="133"/>
      <c r="EE177" s="133"/>
      <c r="EF177" s="133"/>
      <c r="EG177" s="133"/>
      <c r="EH177" s="133"/>
      <c r="EI177" s="133"/>
      <c r="EJ177" s="133"/>
      <c r="EK177" s="133"/>
      <c r="EL177" s="133"/>
      <c r="EM177" s="133"/>
      <c r="EN177" s="133"/>
      <c r="EO177" s="133"/>
      <c r="EP177" s="133"/>
      <c r="EQ177" s="133"/>
      <c r="ER177" s="133"/>
    </row>
    <row r="178" spans="2:148" s="80" customFormat="1" ht="11.25" customHeight="1">
      <c r="B178" s="81"/>
      <c r="C178" s="82" t="s">
        <v>142</v>
      </c>
      <c r="D178" s="82"/>
      <c r="E178" s="82"/>
      <c r="F178" s="82"/>
      <c r="G178" s="127"/>
      <c r="H178" s="231" t="s">
        <v>143</v>
      </c>
      <c r="I178" s="231"/>
      <c r="J178" s="231"/>
      <c r="K178" s="82"/>
      <c r="L178" s="232"/>
      <c r="M178" s="232"/>
      <c r="N178" s="232"/>
      <c r="O178" s="82"/>
      <c r="P178" s="85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/>
      <c r="AK178" s="132"/>
      <c r="AL178" s="132"/>
      <c r="AM178" s="132"/>
      <c r="AN178" s="132"/>
      <c r="AO178" s="132"/>
      <c r="AP178" s="132"/>
      <c r="AQ178" s="132"/>
      <c r="AR178" s="132"/>
      <c r="AS178" s="132"/>
      <c r="AT178" s="132"/>
      <c r="AU178" s="132"/>
      <c r="AV178" s="132"/>
      <c r="AW178" s="132"/>
      <c r="AX178" s="132"/>
      <c r="AY178" s="132"/>
      <c r="AZ178" s="132"/>
      <c r="BA178" s="132"/>
      <c r="BB178" s="132"/>
      <c r="BC178" s="132"/>
      <c r="BD178" s="132"/>
      <c r="BE178" s="132"/>
      <c r="BF178" s="132"/>
      <c r="BG178" s="132"/>
      <c r="BH178" s="132"/>
      <c r="BI178" s="132"/>
      <c r="BJ178" s="132"/>
      <c r="BK178" s="132"/>
      <c r="BL178" s="132"/>
      <c r="BM178" s="132"/>
      <c r="BN178" s="132"/>
      <c r="BO178" s="132"/>
      <c r="BP178" s="132"/>
      <c r="BQ178" s="132"/>
      <c r="BR178" s="132"/>
      <c r="BS178" s="132"/>
      <c r="BT178" s="132"/>
      <c r="BU178" s="132"/>
      <c r="BV178" s="132"/>
      <c r="BW178" s="132"/>
      <c r="BX178" s="132"/>
      <c r="BY178" s="132"/>
      <c r="BZ178" s="132"/>
      <c r="CA178" s="132"/>
      <c r="CB178" s="132"/>
      <c r="CC178" s="132"/>
      <c r="CD178" s="132"/>
      <c r="CE178" s="132"/>
      <c r="CF178" s="132"/>
      <c r="CG178" s="132"/>
      <c r="CH178" s="132"/>
      <c r="CI178" s="132"/>
      <c r="CJ178" s="132"/>
      <c r="CK178" s="132"/>
      <c r="CL178" s="132"/>
      <c r="CM178" s="132"/>
      <c r="CN178" s="132"/>
      <c r="CO178" s="132"/>
      <c r="CP178" s="132"/>
      <c r="CQ178" s="132"/>
      <c r="CR178" s="132"/>
      <c r="CS178" s="132"/>
      <c r="CT178" s="132"/>
      <c r="CU178" s="132"/>
      <c r="CV178" s="132"/>
      <c r="CW178" s="132"/>
      <c r="CX178" s="132"/>
      <c r="CY178" s="132"/>
      <c r="CZ178" s="132"/>
      <c r="DA178" s="132"/>
      <c r="DB178" s="132"/>
      <c r="DC178" s="132"/>
      <c r="DD178" s="132"/>
      <c r="DE178" s="132"/>
      <c r="DF178" s="132"/>
      <c r="DG178" s="132"/>
      <c r="DH178" s="132"/>
      <c r="DI178" s="132"/>
      <c r="DJ178" s="132"/>
      <c r="DK178" s="132"/>
      <c r="DL178" s="132"/>
      <c r="DM178" s="132"/>
      <c r="DN178" s="132"/>
      <c r="DO178" s="132"/>
      <c r="DP178" s="132"/>
      <c r="DQ178" s="132"/>
      <c r="DR178" s="132"/>
      <c r="DS178" s="132"/>
      <c r="DT178" s="132"/>
      <c r="DU178" s="132"/>
      <c r="DV178" s="132"/>
      <c r="DW178" s="132"/>
      <c r="DX178" s="132"/>
      <c r="DY178" s="132"/>
      <c r="DZ178" s="132"/>
      <c r="EA178" s="132"/>
      <c r="EB178" s="132"/>
      <c r="EC178" s="132"/>
      <c r="ED178" s="132"/>
      <c r="EE178" s="132"/>
      <c r="EF178" s="132"/>
      <c r="EG178" s="132"/>
      <c r="EH178" s="132"/>
      <c r="EI178" s="132"/>
      <c r="EJ178" s="132"/>
      <c r="EK178" s="132"/>
      <c r="EL178" s="132"/>
      <c r="EM178" s="132"/>
      <c r="EN178" s="132"/>
      <c r="EO178" s="132"/>
      <c r="EP178" s="132"/>
      <c r="EQ178" s="132"/>
      <c r="ER178" s="132"/>
    </row>
    <row r="179" spans="2:148" s="87" customFormat="1" ht="24" customHeight="1">
      <c r="B179" s="88"/>
      <c r="C179" s="123" t="str">
        <f>IF(M$3="","",IF(INDEX(юноши!$A$101:$N$952,$M$3+8-100,7)="","",INDEX(юноши!$A$101:$N$952,$M$3+8-100,7)))</f>
        <v/>
      </c>
      <c r="D179" s="86"/>
      <c r="E179" s="86"/>
      <c r="F179" s="86"/>
      <c r="G179" s="117" t="str">
        <f>IF(M$3="","",IF(INDEX(юноши!$A$101:$N$952,$M$3+8-100,8)="","",CONCATENATE("( ",INDEX(юноши!$A$101:$N$952,$M$3+8-100,8)," )")))</f>
        <v/>
      </c>
      <c r="H179" s="235" t="str">
        <f>IF(M$3="","",IF(INDEX(юноши!$A$101:$N$952,$M$3+8-100,10)="","",INDEX(юноши!$A$101:$N$952,$M$3+8-100,10)))</f>
        <v>ДЮСШ №2</v>
      </c>
      <c r="I179" s="235"/>
      <c r="J179" s="235"/>
      <c r="K179" s="235"/>
      <c r="L179" s="235"/>
      <c r="M179" s="235"/>
      <c r="N179" s="235"/>
      <c r="O179" s="90"/>
      <c r="P179" s="91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133"/>
      <c r="CB179" s="133"/>
      <c r="CC179" s="133"/>
      <c r="CD179" s="133"/>
      <c r="CE179" s="133"/>
      <c r="CF179" s="133"/>
      <c r="CG179" s="133"/>
      <c r="CH179" s="133"/>
      <c r="CI179" s="133"/>
      <c r="CJ179" s="133"/>
      <c r="CK179" s="133"/>
      <c r="CL179" s="133"/>
      <c r="CM179" s="133"/>
      <c r="CN179" s="133"/>
      <c r="CO179" s="133"/>
      <c r="CP179" s="133"/>
      <c r="CQ179" s="133"/>
      <c r="CR179" s="133"/>
      <c r="CS179" s="133"/>
      <c r="CT179" s="133"/>
      <c r="CU179" s="133"/>
      <c r="CV179" s="133"/>
      <c r="CW179" s="133"/>
      <c r="CX179" s="133"/>
      <c r="CY179" s="133"/>
      <c r="CZ179" s="133"/>
      <c r="DA179" s="133"/>
      <c r="DB179" s="133"/>
      <c r="DC179" s="133"/>
      <c r="DD179" s="133"/>
      <c r="DE179" s="133"/>
      <c r="DF179" s="133"/>
      <c r="DG179" s="133"/>
      <c r="DH179" s="133"/>
      <c r="DI179" s="133"/>
      <c r="DJ179" s="133"/>
      <c r="DK179" s="133"/>
      <c r="DL179" s="133"/>
      <c r="DM179" s="133"/>
      <c r="DN179" s="133"/>
      <c r="DO179" s="133"/>
      <c r="DP179" s="133"/>
      <c r="DQ179" s="133"/>
      <c r="DR179" s="133"/>
      <c r="DS179" s="133"/>
      <c r="DT179" s="133"/>
      <c r="DU179" s="133"/>
      <c r="DV179" s="133"/>
      <c r="DW179" s="133"/>
      <c r="DX179" s="133"/>
      <c r="DY179" s="133"/>
      <c r="DZ179" s="133"/>
      <c r="EA179" s="133"/>
      <c r="EB179" s="133"/>
      <c r="EC179" s="133"/>
      <c r="ED179" s="133"/>
      <c r="EE179" s="133"/>
      <c r="EF179" s="133"/>
      <c r="EG179" s="133"/>
      <c r="EH179" s="133"/>
      <c r="EI179" s="133"/>
      <c r="EJ179" s="133"/>
      <c r="EK179" s="133"/>
      <c r="EL179" s="133"/>
      <c r="EM179" s="133"/>
      <c r="EN179" s="133"/>
      <c r="EO179" s="133"/>
      <c r="EP179" s="133"/>
      <c r="EQ179" s="133"/>
      <c r="ER179" s="133"/>
    </row>
    <row r="180" spans="2:148" s="80" customFormat="1" ht="9.9499999999999993" customHeight="1">
      <c r="B180" s="81"/>
      <c r="C180" s="82" t="s">
        <v>144</v>
      </c>
      <c r="D180" s="82"/>
      <c r="E180" s="82"/>
      <c r="F180" s="82"/>
      <c r="G180" s="82"/>
      <c r="H180" s="231" t="s">
        <v>130</v>
      </c>
      <c r="I180" s="231"/>
      <c r="J180" s="231"/>
      <c r="K180" s="231"/>
      <c r="L180" s="231"/>
      <c r="M180" s="231"/>
      <c r="N180" s="82"/>
      <c r="O180" s="82"/>
      <c r="P180" s="85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  <c r="AB180" s="132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2"/>
      <c r="AQ180" s="132"/>
      <c r="AR180" s="132"/>
      <c r="AS180" s="132"/>
      <c r="AT180" s="132"/>
      <c r="AU180" s="132"/>
      <c r="AV180" s="132"/>
      <c r="AW180" s="132"/>
      <c r="AX180" s="132"/>
      <c r="AY180" s="132"/>
      <c r="AZ180" s="132"/>
      <c r="BA180" s="132"/>
      <c r="BB180" s="132"/>
      <c r="BC180" s="132"/>
      <c r="BD180" s="132"/>
      <c r="BE180" s="132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2"/>
      <c r="BR180" s="132"/>
      <c r="BS180" s="132"/>
      <c r="BT180" s="132"/>
      <c r="BU180" s="132"/>
      <c r="BV180" s="132"/>
      <c r="BW180" s="132"/>
      <c r="BX180" s="132"/>
      <c r="BY180" s="132"/>
      <c r="BZ180" s="132"/>
      <c r="CA180" s="132"/>
      <c r="CB180" s="132"/>
      <c r="CC180" s="132"/>
      <c r="CD180" s="132"/>
      <c r="CE180" s="132"/>
      <c r="CF180" s="132"/>
      <c r="CG180" s="132"/>
      <c r="CH180" s="132"/>
      <c r="CI180" s="132"/>
      <c r="CJ180" s="132"/>
      <c r="CK180" s="132"/>
      <c r="CL180" s="132"/>
      <c r="CM180" s="132"/>
      <c r="CN180" s="132"/>
      <c r="CO180" s="132"/>
      <c r="CP180" s="132"/>
      <c r="CQ180" s="132"/>
      <c r="CR180" s="132"/>
      <c r="CS180" s="132"/>
      <c r="CT180" s="132"/>
      <c r="CU180" s="132"/>
      <c r="CV180" s="132"/>
      <c r="CW180" s="132"/>
      <c r="CX180" s="132"/>
      <c r="CY180" s="132"/>
      <c r="CZ180" s="132"/>
      <c r="DA180" s="132"/>
      <c r="DB180" s="132"/>
      <c r="DC180" s="132"/>
      <c r="DD180" s="132"/>
      <c r="DE180" s="132"/>
      <c r="DF180" s="132"/>
      <c r="DG180" s="132"/>
      <c r="DH180" s="132"/>
      <c r="DI180" s="132"/>
      <c r="DJ180" s="132"/>
      <c r="DK180" s="132"/>
      <c r="DL180" s="132"/>
      <c r="DM180" s="132"/>
      <c r="DN180" s="132"/>
      <c r="DO180" s="132"/>
      <c r="DP180" s="132"/>
      <c r="DQ180" s="132"/>
      <c r="DR180" s="132"/>
      <c r="DS180" s="132"/>
      <c r="DT180" s="132"/>
      <c r="DU180" s="132"/>
      <c r="DV180" s="132"/>
      <c r="DW180" s="132"/>
      <c r="DX180" s="132"/>
      <c r="DY180" s="132"/>
      <c r="DZ180" s="132"/>
      <c r="EA180" s="132"/>
      <c r="EB180" s="132"/>
      <c r="EC180" s="132"/>
      <c r="ED180" s="132"/>
      <c r="EE180" s="132"/>
      <c r="EF180" s="132"/>
      <c r="EG180" s="132"/>
      <c r="EH180" s="132"/>
      <c r="EI180" s="132"/>
      <c r="EJ180" s="132"/>
      <c r="EK180" s="132"/>
      <c r="EL180" s="132"/>
      <c r="EM180" s="132"/>
      <c r="EN180" s="132"/>
      <c r="EO180" s="132"/>
      <c r="EP180" s="132"/>
      <c r="EQ180" s="132"/>
      <c r="ER180" s="132"/>
    </row>
    <row r="181" spans="2:148" s="80" customFormat="1" ht="9.9499999999999993" customHeight="1">
      <c r="B181" s="81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5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32"/>
      <c r="BD181" s="132"/>
      <c r="BE181" s="132"/>
      <c r="BF181" s="132"/>
      <c r="BG181" s="132"/>
      <c r="BH181" s="132"/>
      <c r="BI181" s="132"/>
      <c r="BJ181" s="132"/>
      <c r="BK181" s="132"/>
      <c r="BL181" s="132"/>
      <c r="BM181" s="132"/>
      <c r="BN181" s="132"/>
      <c r="BO181" s="132"/>
      <c r="BP181" s="132"/>
      <c r="BQ181" s="132"/>
      <c r="BR181" s="132"/>
      <c r="BS181" s="132"/>
      <c r="BT181" s="132"/>
      <c r="BU181" s="132"/>
      <c r="BV181" s="132"/>
      <c r="BW181" s="132"/>
      <c r="BX181" s="132"/>
      <c r="BY181" s="132"/>
      <c r="BZ181" s="132"/>
      <c r="CA181" s="132"/>
      <c r="CB181" s="132"/>
      <c r="CC181" s="132"/>
      <c r="CD181" s="132"/>
      <c r="CE181" s="132"/>
      <c r="CF181" s="132"/>
      <c r="CG181" s="132"/>
      <c r="CH181" s="132"/>
      <c r="CI181" s="132"/>
      <c r="CJ181" s="132"/>
      <c r="CK181" s="132"/>
      <c r="CL181" s="132"/>
      <c r="CM181" s="132"/>
      <c r="CN181" s="132"/>
      <c r="CO181" s="132"/>
      <c r="CP181" s="132"/>
      <c r="CQ181" s="132"/>
      <c r="CR181" s="132"/>
      <c r="CS181" s="132"/>
      <c r="CT181" s="132"/>
      <c r="CU181" s="132"/>
      <c r="CV181" s="132"/>
      <c r="CW181" s="132"/>
      <c r="CX181" s="132"/>
      <c r="CY181" s="132"/>
      <c r="CZ181" s="132"/>
      <c r="DA181" s="132"/>
      <c r="DB181" s="132"/>
      <c r="DC181" s="132"/>
      <c r="DD181" s="132"/>
      <c r="DE181" s="132"/>
      <c r="DF181" s="132"/>
      <c r="DG181" s="132"/>
      <c r="DH181" s="132"/>
      <c r="DI181" s="132"/>
      <c r="DJ181" s="132"/>
      <c r="DK181" s="132"/>
      <c r="DL181" s="132"/>
      <c r="DM181" s="132"/>
      <c r="DN181" s="132"/>
      <c r="DO181" s="132"/>
      <c r="DP181" s="132"/>
      <c r="DQ181" s="132"/>
      <c r="DR181" s="132"/>
      <c r="DS181" s="132"/>
      <c r="DT181" s="132"/>
      <c r="DU181" s="132"/>
      <c r="DV181" s="132"/>
      <c r="DW181" s="132"/>
      <c r="DX181" s="132"/>
      <c r="DY181" s="132"/>
      <c r="DZ181" s="132"/>
      <c r="EA181" s="132"/>
      <c r="EB181" s="132"/>
      <c r="EC181" s="132"/>
      <c r="ED181" s="132"/>
      <c r="EE181" s="132"/>
      <c r="EF181" s="132"/>
      <c r="EG181" s="132"/>
      <c r="EH181" s="132"/>
      <c r="EI181" s="132"/>
      <c r="EJ181" s="132"/>
      <c r="EK181" s="132"/>
      <c r="EL181" s="132"/>
      <c r="EM181" s="132"/>
      <c r="EN181" s="132"/>
      <c r="EO181" s="132"/>
      <c r="EP181" s="132"/>
      <c r="EQ181" s="132"/>
      <c r="ER181" s="132"/>
    </row>
    <row r="182" spans="2:148" ht="26.25" customHeight="1">
      <c r="B182" s="71"/>
      <c r="C182" s="121" t="str">
        <f>IF(M$3="","",IF(INDEX(юноши!$A$101:$N$952,$M$3+8-100,11)="","",INDEX(юноши!$A$101:$N$952,$M$3+8-100,11)))</f>
        <v>Мясоедов К.В,</v>
      </c>
      <c r="D182" s="86"/>
      <c r="E182" s="86"/>
      <c r="F182" s="86"/>
      <c r="G182" s="86"/>
      <c r="H182" s="86"/>
      <c r="I182" s="86"/>
      <c r="J182" s="86"/>
      <c r="K182" s="67"/>
      <c r="L182" s="119" t="str">
        <f>IF(M$3="","",IF(INDEX(юноши!$A$101:$N$952,$M$3+8-100,12)="","",INDEX(юноши!$A$101:$N$952,$M$3+8-100,12)))</f>
        <v/>
      </c>
      <c r="M182" s="120"/>
      <c r="N182" s="136" t="str">
        <f>IF(M$3="","",IF(INDEX(юноши!$A$101:$N$952,$M$3+8-100,13)="","",INDEX(юноши!$A$101:$N$952,$M$3+8-100,13)))</f>
        <v/>
      </c>
      <c r="O182" s="67"/>
      <c r="P182" s="73"/>
    </row>
    <row r="183" spans="2:148" s="80" customFormat="1" ht="14.25" customHeight="1">
      <c r="B183" s="81"/>
      <c r="C183" s="82" t="s">
        <v>140</v>
      </c>
      <c r="D183" s="82"/>
      <c r="E183" s="82"/>
      <c r="F183" s="82"/>
      <c r="G183" s="82"/>
      <c r="H183" s="82"/>
      <c r="I183" s="82"/>
      <c r="J183" s="232"/>
      <c r="K183" s="232"/>
      <c r="L183" s="83" t="s">
        <v>141</v>
      </c>
      <c r="M183" s="118"/>
      <c r="N183" s="83" t="s">
        <v>155</v>
      </c>
      <c r="O183" s="82"/>
      <c r="P183" s="85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/>
      <c r="AF183" s="132"/>
      <c r="AG183" s="132"/>
      <c r="AH183" s="132"/>
      <c r="AI183" s="132"/>
      <c r="AJ183" s="132"/>
      <c r="AK183" s="132"/>
      <c r="AL183" s="132"/>
      <c r="AM183" s="132"/>
      <c r="AN183" s="132"/>
      <c r="AO183" s="132"/>
      <c r="AP183" s="132"/>
      <c r="AQ183" s="132"/>
      <c r="AR183" s="132"/>
      <c r="AS183" s="132"/>
      <c r="AT183" s="132"/>
      <c r="AU183" s="132"/>
      <c r="AV183" s="132"/>
      <c r="AW183" s="132"/>
      <c r="AX183" s="132"/>
      <c r="AY183" s="132"/>
      <c r="AZ183" s="132"/>
      <c r="BA183" s="132"/>
      <c r="BB183" s="132"/>
      <c r="BC183" s="132"/>
      <c r="BD183" s="132"/>
      <c r="BE183" s="132"/>
      <c r="BF183" s="132"/>
      <c r="BG183" s="132"/>
      <c r="BH183" s="132"/>
      <c r="BI183" s="132"/>
      <c r="BJ183" s="132"/>
      <c r="BK183" s="132"/>
      <c r="BL183" s="132"/>
      <c r="BM183" s="132"/>
      <c r="BN183" s="132"/>
      <c r="BO183" s="132"/>
      <c r="BP183" s="132"/>
      <c r="BQ183" s="132"/>
      <c r="BR183" s="132"/>
      <c r="BS183" s="132"/>
      <c r="BT183" s="132"/>
      <c r="BU183" s="132"/>
      <c r="BV183" s="132"/>
      <c r="BW183" s="132"/>
      <c r="BX183" s="132"/>
      <c r="BY183" s="132"/>
      <c r="BZ183" s="132"/>
      <c r="CA183" s="132"/>
      <c r="CB183" s="132"/>
      <c r="CC183" s="132"/>
      <c r="CD183" s="132"/>
      <c r="CE183" s="132"/>
      <c r="CF183" s="132"/>
      <c r="CG183" s="132"/>
      <c r="CH183" s="132"/>
      <c r="CI183" s="132"/>
      <c r="CJ183" s="132"/>
      <c r="CK183" s="132"/>
      <c r="CL183" s="132"/>
      <c r="CM183" s="132"/>
      <c r="CN183" s="132"/>
      <c r="CO183" s="132"/>
      <c r="CP183" s="132"/>
      <c r="CQ183" s="132"/>
      <c r="CR183" s="132"/>
      <c r="CS183" s="132"/>
      <c r="CT183" s="132"/>
      <c r="CU183" s="132"/>
      <c r="CV183" s="132"/>
      <c r="CW183" s="132"/>
      <c r="CX183" s="132"/>
      <c r="CY183" s="132"/>
      <c r="CZ183" s="132"/>
      <c r="DA183" s="132"/>
      <c r="DB183" s="132"/>
      <c r="DC183" s="132"/>
      <c r="DD183" s="132"/>
      <c r="DE183" s="132"/>
      <c r="DF183" s="132"/>
      <c r="DG183" s="132"/>
      <c r="DH183" s="132"/>
      <c r="DI183" s="132"/>
      <c r="DJ183" s="132"/>
      <c r="DK183" s="132"/>
      <c r="DL183" s="132"/>
      <c r="DM183" s="132"/>
      <c r="DN183" s="132"/>
      <c r="DO183" s="132"/>
      <c r="DP183" s="132"/>
      <c r="DQ183" s="132"/>
      <c r="DR183" s="132"/>
      <c r="DS183" s="132"/>
      <c r="DT183" s="132"/>
      <c r="DU183" s="132"/>
      <c r="DV183" s="132"/>
      <c r="DW183" s="132"/>
      <c r="DX183" s="132"/>
      <c r="DY183" s="132"/>
      <c r="DZ183" s="132"/>
      <c r="EA183" s="132"/>
      <c r="EB183" s="132"/>
      <c r="EC183" s="132"/>
      <c r="ED183" s="132"/>
      <c r="EE183" s="132"/>
      <c r="EF183" s="132"/>
      <c r="EG183" s="132"/>
      <c r="EH183" s="132"/>
      <c r="EI183" s="132"/>
      <c r="EJ183" s="132"/>
      <c r="EK183" s="132"/>
      <c r="EL183" s="132"/>
      <c r="EM183" s="132"/>
      <c r="EN183" s="132"/>
      <c r="EO183" s="132"/>
      <c r="EP183" s="132"/>
      <c r="EQ183" s="132"/>
      <c r="ER183" s="132"/>
    </row>
    <row r="184" spans="2:148" s="80" customFormat="1" ht="21" customHeight="1">
      <c r="B184" s="81"/>
      <c r="C184" s="82"/>
      <c r="D184" s="82"/>
      <c r="E184" s="82"/>
      <c r="F184" s="82"/>
      <c r="G184" s="82"/>
      <c r="H184" s="82"/>
      <c r="I184" s="82"/>
      <c r="J184" s="84"/>
      <c r="K184" s="84"/>
      <c r="L184" s="82"/>
      <c r="M184" s="84"/>
      <c r="N184" s="84"/>
      <c r="O184" s="82"/>
      <c r="P184" s="85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2"/>
      <c r="AQ184" s="132"/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2"/>
      <c r="BR184" s="132"/>
      <c r="BS184" s="132"/>
      <c r="BT184" s="132"/>
      <c r="BU184" s="132"/>
      <c r="BV184" s="132"/>
      <c r="BW184" s="132"/>
      <c r="BX184" s="132"/>
      <c r="BY184" s="132"/>
      <c r="BZ184" s="132"/>
      <c r="CA184" s="132"/>
      <c r="CB184" s="132"/>
      <c r="CC184" s="132"/>
      <c r="CD184" s="132"/>
      <c r="CE184" s="132"/>
      <c r="CF184" s="132"/>
      <c r="CG184" s="132"/>
      <c r="CH184" s="132"/>
      <c r="CI184" s="132"/>
      <c r="CJ184" s="132"/>
      <c r="CK184" s="132"/>
      <c r="CL184" s="132"/>
      <c r="CM184" s="132"/>
      <c r="CN184" s="132"/>
      <c r="CO184" s="132"/>
      <c r="CP184" s="132"/>
      <c r="CQ184" s="132"/>
      <c r="CR184" s="132"/>
      <c r="CS184" s="132"/>
      <c r="CT184" s="132"/>
      <c r="CU184" s="132"/>
      <c r="CV184" s="132"/>
      <c r="CW184" s="132"/>
      <c r="CX184" s="132"/>
      <c r="CY184" s="132"/>
      <c r="CZ184" s="132"/>
      <c r="DA184" s="132"/>
      <c r="DB184" s="132"/>
      <c r="DC184" s="132"/>
      <c r="DD184" s="132"/>
      <c r="DE184" s="132"/>
      <c r="DF184" s="132"/>
      <c r="DG184" s="132"/>
      <c r="DH184" s="132"/>
      <c r="DI184" s="132"/>
      <c r="DJ184" s="132"/>
      <c r="DK184" s="132"/>
      <c r="DL184" s="132"/>
      <c r="DM184" s="132"/>
      <c r="DN184" s="132"/>
      <c r="DO184" s="132"/>
      <c r="DP184" s="132"/>
      <c r="DQ184" s="132"/>
      <c r="DR184" s="132"/>
      <c r="DS184" s="132"/>
      <c r="DT184" s="132"/>
      <c r="DU184" s="132"/>
      <c r="DV184" s="132"/>
      <c r="DW184" s="132"/>
      <c r="DX184" s="132"/>
      <c r="DY184" s="132"/>
      <c r="DZ184" s="132"/>
      <c r="EA184" s="132"/>
      <c r="EB184" s="132"/>
      <c r="EC184" s="132"/>
      <c r="ED184" s="132"/>
      <c r="EE184" s="132"/>
      <c r="EF184" s="132"/>
      <c r="EG184" s="132"/>
      <c r="EH184" s="132"/>
      <c r="EI184" s="132"/>
      <c r="EJ184" s="132"/>
      <c r="EK184" s="132"/>
      <c r="EL184" s="132"/>
      <c r="EM184" s="132"/>
      <c r="EN184" s="132"/>
      <c r="EO184" s="132"/>
      <c r="EP184" s="132"/>
      <c r="EQ184" s="132"/>
      <c r="ER184" s="132"/>
    </row>
    <row r="185" spans="2:148" s="80" customFormat="1" ht="17.25" customHeight="1">
      <c r="B185" s="81"/>
      <c r="C185" s="92" t="s">
        <v>145</v>
      </c>
      <c r="D185" s="93"/>
      <c r="E185" s="94"/>
      <c r="F185" s="125" t="s">
        <v>156</v>
      </c>
      <c r="G185" s="94"/>
      <c r="H185" s="94"/>
      <c r="I185" s="95"/>
      <c r="J185" s="233" t="s">
        <v>157</v>
      </c>
      <c r="K185" s="234"/>
      <c r="L185" s="126" t="s">
        <v>146</v>
      </c>
      <c r="M185" s="126" t="s">
        <v>147</v>
      </c>
      <c r="N185" s="126" t="s">
        <v>148</v>
      </c>
      <c r="O185" s="82"/>
      <c r="P185" s="85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/>
      <c r="AF185" s="132"/>
      <c r="AG185" s="132"/>
      <c r="AH185" s="132"/>
      <c r="AI185" s="132"/>
      <c r="AJ185" s="132"/>
      <c r="AK185" s="132"/>
      <c r="AL185" s="132"/>
      <c r="AM185" s="132"/>
      <c r="AN185" s="132"/>
      <c r="AO185" s="132"/>
      <c r="AP185" s="132"/>
      <c r="AQ185" s="132"/>
      <c r="AR185" s="132"/>
      <c r="AS185" s="132"/>
      <c r="AT185" s="132"/>
      <c r="AU185" s="132"/>
      <c r="AV185" s="132"/>
      <c r="AW185" s="132"/>
      <c r="AX185" s="132"/>
      <c r="AY185" s="132"/>
      <c r="AZ185" s="132"/>
      <c r="BA185" s="132"/>
      <c r="BB185" s="132"/>
      <c r="BC185" s="132"/>
      <c r="BD185" s="132"/>
      <c r="BE185" s="132"/>
      <c r="BF185" s="132"/>
      <c r="BG185" s="132"/>
      <c r="BH185" s="132"/>
      <c r="BI185" s="132"/>
      <c r="BJ185" s="132"/>
      <c r="BK185" s="132"/>
      <c r="BL185" s="132"/>
      <c r="BM185" s="132"/>
      <c r="BN185" s="132"/>
      <c r="BO185" s="132"/>
      <c r="BP185" s="132"/>
      <c r="BQ185" s="132"/>
      <c r="BR185" s="132"/>
      <c r="BS185" s="132"/>
      <c r="BT185" s="132"/>
      <c r="BU185" s="132"/>
      <c r="BV185" s="132"/>
      <c r="BW185" s="132"/>
      <c r="BX185" s="132"/>
      <c r="BY185" s="132"/>
      <c r="BZ185" s="132"/>
      <c r="CA185" s="132"/>
      <c r="CB185" s="132"/>
      <c r="CC185" s="132"/>
      <c r="CD185" s="132"/>
      <c r="CE185" s="132"/>
      <c r="CF185" s="132"/>
      <c r="CG185" s="132"/>
      <c r="CH185" s="132"/>
      <c r="CI185" s="132"/>
      <c r="CJ185" s="132"/>
      <c r="CK185" s="132"/>
      <c r="CL185" s="132"/>
      <c r="CM185" s="132"/>
      <c r="CN185" s="132"/>
      <c r="CO185" s="132"/>
      <c r="CP185" s="132"/>
      <c r="CQ185" s="132"/>
      <c r="CR185" s="132"/>
      <c r="CS185" s="132"/>
      <c r="CT185" s="132"/>
      <c r="CU185" s="132"/>
      <c r="CV185" s="132"/>
      <c r="CW185" s="132"/>
      <c r="CX185" s="132"/>
      <c r="CY185" s="132"/>
      <c r="CZ185" s="132"/>
      <c r="DA185" s="132"/>
      <c r="DB185" s="132"/>
      <c r="DC185" s="132"/>
      <c r="DD185" s="132"/>
      <c r="DE185" s="132"/>
      <c r="DF185" s="132"/>
      <c r="DG185" s="132"/>
      <c r="DH185" s="132"/>
      <c r="DI185" s="132"/>
      <c r="DJ185" s="132"/>
      <c r="DK185" s="132"/>
      <c r="DL185" s="132"/>
      <c r="DM185" s="132"/>
      <c r="DN185" s="132"/>
      <c r="DO185" s="132"/>
      <c r="DP185" s="132"/>
      <c r="DQ185" s="132"/>
      <c r="DR185" s="132"/>
      <c r="DS185" s="132"/>
      <c r="DT185" s="132"/>
      <c r="DU185" s="132"/>
      <c r="DV185" s="132"/>
      <c r="DW185" s="132"/>
      <c r="DX185" s="132"/>
      <c r="DY185" s="132"/>
      <c r="DZ185" s="132"/>
      <c r="EA185" s="132"/>
      <c r="EB185" s="132"/>
      <c r="EC185" s="132"/>
      <c r="ED185" s="132"/>
      <c r="EE185" s="132"/>
      <c r="EF185" s="132"/>
      <c r="EG185" s="132"/>
      <c r="EH185" s="132"/>
      <c r="EI185" s="132"/>
      <c r="EJ185" s="132"/>
      <c r="EK185" s="132"/>
      <c r="EL185" s="132"/>
      <c r="EM185" s="132"/>
      <c r="EN185" s="132"/>
      <c r="EO185" s="132"/>
      <c r="EP185" s="132"/>
      <c r="EQ185" s="132"/>
      <c r="ER185" s="132"/>
    </row>
    <row r="186" spans="2:148" s="80" customFormat="1" ht="24.75" customHeight="1">
      <c r="B186" s="81"/>
      <c r="C186" s="96" t="s">
        <v>149</v>
      </c>
      <c r="D186" s="97"/>
      <c r="E186" s="98"/>
      <c r="F186" s="98"/>
      <c r="G186" s="98"/>
      <c r="H186" s="98"/>
      <c r="I186" s="97"/>
      <c r="J186" s="99"/>
      <c r="K186" s="97"/>
      <c r="L186" s="100"/>
      <c r="M186" s="100"/>
      <c r="N186" s="100"/>
      <c r="O186" s="82"/>
      <c r="P186" s="85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  <c r="AO186" s="132"/>
      <c r="AP186" s="132"/>
      <c r="AQ186" s="132"/>
      <c r="AR186" s="132"/>
      <c r="AS186" s="132"/>
      <c r="AT186" s="132"/>
      <c r="AU186" s="132"/>
      <c r="AV186" s="132"/>
      <c r="AW186" s="132"/>
      <c r="AX186" s="132"/>
      <c r="AY186" s="132"/>
      <c r="AZ186" s="132"/>
      <c r="BA186" s="132"/>
      <c r="BB186" s="132"/>
      <c r="BC186" s="132"/>
      <c r="BD186" s="132"/>
      <c r="BE186" s="132"/>
      <c r="BF186" s="132"/>
      <c r="BG186" s="132"/>
      <c r="BH186" s="132"/>
      <c r="BI186" s="132"/>
      <c r="BJ186" s="132"/>
      <c r="BK186" s="132"/>
      <c r="BL186" s="132"/>
      <c r="BM186" s="132"/>
      <c r="BN186" s="132"/>
      <c r="BO186" s="132"/>
      <c r="BP186" s="132"/>
      <c r="BQ186" s="132"/>
      <c r="BR186" s="132"/>
      <c r="BS186" s="132"/>
      <c r="BT186" s="132"/>
      <c r="BU186" s="132"/>
      <c r="BV186" s="132"/>
      <c r="BW186" s="132"/>
      <c r="BX186" s="132"/>
      <c r="BY186" s="132"/>
      <c r="BZ186" s="132"/>
      <c r="CA186" s="132"/>
      <c r="CB186" s="132"/>
      <c r="CC186" s="132"/>
      <c r="CD186" s="132"/>
      <c r="CE186" s="132"/>
      <c r="CF186" s="132"/>
      <c r="CG186" s="132"/>
      <c r="CH186" s="132"/>
      <c r="CI186" s="132"/>
      <c r="CJ186" s="132"/>
      <c r="CK186" s="132"/>
      <c r="CL186" s="132"/>
      <c r="CM186" s="132"/>
      <c r="CN186" s="132"/>
      <c r="CO186" s="132"/>
      <c r="CP186" s="132"/>
      <c r="CQ186" s="132"/>
      <c r="CR186" s="132"/>
      <c r="CS186" s="132"/>
      <c r="CT186" s="132"/>
      <c r="CU186" s="132"/>
      <c r="CV186" s="132"/>
      <c r="CW186" s="132"/>
      <c r="CX186" s="132"/>
      <c r="CY186" s="132"/>
      <c r="CZ186" s="132"/>
      <c r="DA186" s="132"/>
      <c r="DB186" s="132"/>
      <c r="DC186" s="132"/>
      <c r="DD186" s="132"/>
      <c r="DE186" s="132"/>
      <c r="DF186" s="132"/>
      <c r="DG186" s="132"/>
      <c r="DH186" s="132"/>
      <c r="DI186" s="132"/>
      <c r="DJ186" s="132"/>
      <c r="DK186" s="132"/>
      <c r="DL186" s="132"/>
      <c r="DM186" s="132"/>
      <c r="DN186" s="132"/>
      <c r="DO186" s="132"/>
      <c r="DP186" s="132"/>
      <c r="DQ186" s="132"/>
      <c r="DR186" s="132"/>
      <c r="DS186" s="132"/>
      <c r="DT186" s="132"/>
      <c r="DU186" s="132"/>
      <c r="DV186" s="132"/>
      <c r="DW186" s="132"/>
      <c r="DX186" s="132"/>
      <c r="DY186" s="132"/>
      <c r="DZ186" s="132"/>
      <c r="EA186" s="132"/>
      <c r="EB186" s="132"/>
      <c r="EC186" s="132"/>
      <c r="ED186" s="132"/>
      <c r="EE186" s="132"/>
      <c r="EF186" s="132"/>
      <c r="EG186" s="132"/>
      <c r="EH186" s="132"/>
      <c r="EI186" s="132"/>
      <c r="EJ186" s="132"/>
      <c r="EK186" s="132"/>
      <c r="EL186" s="132"/>
      <c r="EM186" s="132"/>
      <c r="EN186" s="132"/>
      <c r="EO186" s="132"/>
      <c r="EP186" s="132"/>
      <c r="EQ186" s="132"/>
      <c r="ER186" s="132"/>
    </row>
    <row r="187" spans="2:148" s="80" customFormat="1" ht="24.75" customHeight="1">
      <c r="B187" s="81"/>
      <c r="C187" s="96" t="s">
        <v>150</v>
      </c>
      <c r="D187" s="97"/>
      <c r="E187" s="98"/>
      <c r="F187" s="98"/>
      <c r="G187" s="98"/>
      <c r="H187" s="98"/>
      <c r="I187" s="97"/>
      <c r="J187" s="99"/>
      <c r="K187" s="97"/>
      <c r="L187" s="100"/>
      <c r="M187" s="100"/>
      <c r="N187" s="100"/>
      <c r="O187" s="82"/>
      <c r="P187" s="85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  <c r="AP187" s="132"/>
      <c r="AQ187" s="132"/>
      <c r="AR187" s="132"/>
      <c r="AS187" s="132"/>
      <c r="AT187" s="132"/>
      <c r="AU187" s="132"/>
      <c r="AV187" s="132"/>
      <c r="AW187" s="132"/>
      <c r="AX187" s="132"/>
      <c r="AY187" s="132"/>
      <c r="AZ187" s="132"/>
      <c r="BA187" s="132"/>
      <c r="BB187" s="132"/>
      <c r="BC187" s="132"/>
      <c r="BD187" s="132"/>
      <c r="BE187" s="132"/>
      <c r="BF187" s="132"/>
      <c r="BG187" s="132"/>
      <c r="BH187" s="132"/>
      <c r="BI187" s="132"/>
      <c r="BJ187" s="132"/>
      <c r="BK187" s="132"/>
      <c r="BL187" s="132"/>
      <c r="BM187" s="132"/>
      <c r="BN187" s="132"/>
      <c r="BO187" s="132"/>
      <c r="BP187" s="132"/>
      <c r="BQ187" s="132"/>
      <c r="BR187" s="132"/>
      <c r="BS187" s="132"/>
      <c r="BT187" s="132"/>
      <c r="BU187" s="132"/>
      <c r="BV187" s="132"/>
      <c r="BW187" s="132"/>
      <c r="BX187" s="132"/>
      <c r="BY187" s="132"/>
      <c r="BZ187" s="132"/>
      <c r="CA187" s="132"/>
      <c r="CB187" s="132"/>
      <c r="CC187" s="132"/>
      <c r="CD187" s="132"/>
      <c r="CE187" s="132"/>
      <c r="CF187" s="132"/>
      <c r="CG187" s="132"/>
      <c r="CH187" s="132"/>
      <c r="CI187" s="132"/>
      <c r="CJ187" s="132"/>
      <c r="CK187" s="132"/>
      <c r="CL187" s="132"/>
      <c r="CM187" s="132"/>
      <c r="CN187" s="132"/>
      <c r="CO187" s="132"/>
      <c r="CP187" s="132"/>
      <c r="CQ187" s="132"/>
      <c r="CR187" s="132"/>
      <c r="CS187" s="132"/>
      <c r="CT187" s="132"/>
      <c r="CU187" s="132"/>
      <c r="CV187" s="132"/>
      <c r="CW187" s="132"/>
      <c r="CX187" s="132"/>
      <c r="CY187" s="132"/>
      <c r="CZ187" s="132"/>
      <c r="DA187" s="132"/>
      <c r="DB187" s="132"/>
      <c r="DC187" s="132"/>
      <c r="DD187" s="132"/>
      <c r="DE187" s="132"/>
      <c r="DF187" s="132"/>
      <c r="DG187" s="132"/>
      <c r="DH187" s="132"/>
      <c r="DI187" s="132"/>
      <c r="DJ187" s="132"/>
      <c r="DK187" s="132"/>
      <c r="DL187" s="132"/>
      <c r="DM187" s="132"/>
      <c r="DN187" s="132"/>
      <c r="DO187" s="132"/>
      <c r="DP187" s="132"/>
      <c r="DQ187" s="132"/>
      <c r="DR187" s="132"/>
      <c r="DS187" s="132"/>
      <c r="DT187" s="132"/>
      <c r="DU187" s="132"/>
      <c r="DV187" s="132"/>
      <c r="DW187" s="132"/>
      <c r="DX187" s="132"/>
      <c r="DY187" s="132"/>
      <c r="DZ187" s="132"/>
      <c r="EA187" s="132"/>
      <c r="EB187" s="132"/>
      <c r="EC187" s="132"/>
      <c r="ED187" s="132"/>
      <c r="EE187" s="132"/>
      <c r="EF187" s="132"/>
      <c r="EG187" s="132"/>
      <c r="EH187" s="132"/>
      <c r="EI187" s="132"/>
      <c r="EJ187" s="132"/>
      <c r="EK187" s="132"/>
      <c r="EL187" s="132"/>
      <c r="EM187" s="132"/>
      <c r="EN187" s="132"/>
      <c r="EO187" s="132"/>
      <c r="EP187" s="132"/>
      <c r="EQ187" s="132"/>
      <c r="ER187" s="132"/>
    </row>
    <row r="188" spans="2:148" s="80" customFormat="1" ht="24.75" customHeight="1">
      <c r="B188" s="81"/>
      <c r="C188" s="101" t="s">
        <v>151</v>
      </c>
      <c r="D188" s="102"/>
      <c r="E188" s="103"/>
      <c r="F188" s="103"/>
      <c r="G188" s="103"/>
      <c r="H188" s="103"/>
      <c r="I188" s="102"/>
      <c r="J188" s="104"/>
      <c r="K188" s="102"/>
      <c r="L188" s="100"/>
      <c r="M188" s="100"/>
      <c r="N188" s="100"/>
      <c r="O188" s="82"/>
      <c r="P188" s="85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2"/>
      <c r="AQ188" s="132"/>
      <c r="AR188" s="132"/>
      <c r="AS188" s="132"/>
      <c r="AT188" s="132"/>
      <c r="AU188" s="132"/>
      <c r="AV188" s="132"/>
      <c r="AW188" s="132"/>
      <c r="AX188" s="132"/>
      <c r="AY188" s="132"/>
      <c r="AZ188" s="132"/>
      <c r="BA188" s="132"/>
      <c r="BB188" s="132"/>
      <c r="BC188" s="132"/>
      <c r="BD188" s="132"/>
      <c r="BE188" s="132"/>
      <c r="BF188" s="132"/>
      <c r="BG188" s="132"/>
      <c r="BH188" s="132"/>
      <c r="BI188" s="132"/>
      <c r="BJ188" s="132"/>
      <c r="BK188" s="132"/>
      <c r="BL188" s="132"/>
      <c r="BM188" s="132"/>
      <c r="BN188" s="132"/>
      <c r="BO188" s="132"/>
      <c r="BP188" s="132"/>
      <c r="BQ188" s="132"/>
      <c r="BR188" s="132"/>
      <c r="BS188" s="132"/>
      <c r="BT188" s="132"/>
      <c r="BU188" s="132"/>
      <c r="BV188" s="132"/>
      <c r="BW188" s="132"/>
      <c r="BX188" s="132"/>
      <c r="BY188" s="132"/>
      <c r="BZ188" s="132"/>
      <c r="CA188" s="132"/>
      <c r="CB188" s="132"/>
      <c r="CC188" s="132"/>
      <c r="CD188" s="132"/>
      <c r="CE188" s="132"/>
      <c r="CF188" s="132"/>
      <c r="CG188" s="132"/>
      <c r="CH188" s="132"/>
      <c r="CI188" s="132"/>
      <c r="CJ188" s="132"/>
      <c r="CK188" s="132"/>
      <c r="CL188" s="132"/>
      <c r="CM188" s="132"/>
      <c r="CN188" s="132"/>
      <c r="CO188" s="132"/>
      <c r="CP188" s="132"/>
      <c r="CQ188" s="132"/>
      <c r="CR188" s="132"/>
      <c r="CS188" s="132"/>
      <c r="CT188" s="132"/>
      <c r="CU188" s="132"/>
      <c r="CV188" s="132"/>
      <c r="CW188" s="132"/>
      <c r="CX188" s="132"/>
      <c r="CY188" s="132"/>
      <c r="CZ188" s="132"/>
      <c r="DA188" s="132"/>
      <c r="DB188" s="132"/>
      <c r="DC188" s="132"/>
      <c r="DD188" s="132"/>
      <c r="DE188" s="132"/>
      <c r="DF188" s="132"/>
      <c r="DG188" s="132"/>
      <c r="DH188" s="132"/>
      <c r="DI188" s="132"/>
      <c r="DJ188" s="132"/>
      <c r="DK188" s="132"/>
      <c r="DL188" s="132"/>
      <c r="DM188" s="132"/>
      <c r="DN188" s="132"/>
      <c r="DO188" s="132"/>
      <c r="DP188" s="132"/>
      <c r="DQ188" s="132"/>
      <c r="DR188" s="132"/>
      <c r="DS188" s="132"/>
      <c r="DT188" s="132"/>
      <c r="DU188" s="132"/>
      <c r="DV188" s="132"/>
      <c r="DW188" s="132"/>
      <c r="DX188" s="132"/>
      <c r="DY188" s="132"/>
      <c r="DZ188" s="132"/>
      <c r="EA188" s="132"/>
      <c r="EB188" s="132"/>
      <c r="EC188" s="132"/>
      <c r="ED188" s="132"/>
      <c r="EE188" s="132"/>
      <c r="EF188" s="132"/>
      <c r="EG188" s="132"/>
      <c r="EH188" s="132"/>
      <c r="EI188" s="132"/>
      <c r="EJ188" s="132"/>
      <c r="EK188" s="132"/>
      <c r="EL188" s="132"/>
      <c r="EM188" s="132"/>
      <c r="EN188" s="132"/>
      <c r="EO188" s="132"/>
      <c r="EP188" s="132"/>
      <c r="EQ188" s="132"/>
      <c r="ER188" s="132"/>
    </row>
    <row r="189" spans="2:148" ht="10.5" customHeight="1">
      <c r="B189" s="105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7"/>
    </row>
    <row r="191" spans="2:148" ht="18.75" customHeight="1"/>
    <row r="193" spans="2:148" ht="3.75" customHeight="1">
      <c r="B193" s="68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70"/>
    </row>
    <row r="194" spans="2:148" ht="26.25" customHeight="1">
      <c r="B194" s="71"/>
      <c r="C194" s="67"/>
      <c r="D194" s="67"/>
      <c r="E194" s="67"/>
      <c r="F194" s="67"/>
      <c r="G194" s="72"/>
      <c r="H194" s="67"/>
      <c r="I194" s="67"/>
      <c r="J194" s="67"/>
      <c r="K194" s="67"/>
      <c r="L194" s="67"/>
      <c r="M194" s="115" t="s">
        <v>136</v>
      </c>
      <c r="N194" s="227"/>
      <c r="O194" s="228"/>
      <c r="P194" s="73"/>
    </row>
    <row r="195" spans="2:148" s="109" customFormat="1" ht="35.25" customHeight="1">
      <c r="B195" s="110"/>
      <c r="C195" s="216" t="str">
        <f>IF(M$3="","",IF(INDEX(юноши!$A$101:$N$952,$M$3+9-100,14)="","",INDEX(юноши!$A$101:$N$952,$M$3+9-100,14)))</f>
        <v/>
      </c>
      <c r="D195" s="217"/>
      <c r="E195" s="111"/>
      <c r="F195" s="220"/>
      <c r="G195" s="221"/>
      <c r="H195" s="67"/>
      <c r="I195" s="112"/>
      <c r="J195" s="218" t="str">
        <f>IF(M$3="","",IF(INDEX(юноши!$A$101:$N$952,$M$3+9-100,1)="","",INDEX(юноши!$A$101:$N$952,$M$3+9-100,1)))</f>
        <v/>
      </c>
      <c r="K195" s="219"/>
      <c r="L195" s="112"/>
      <c r="M195" s="115" t="s">
        <v>154</v>
      </c>
      <c r="N195" s="135" t="str">
        <f>IF(M$3="","",CONCATENATE(IF(INDEX(юноши!$A$101:$N$952,$M$3+9-100,6)="","",INDEX(юноши!$A$101:$N$952,$M$3+9-100,6)),"  ",IF(INDEX(юноши!$A$101:$N$952,$M$3+9-100,8)="","",INDEX(юноши!$A$101:$N$952,$M$3+9-100,8))))</f>
        <v xml:space="preserve">  </v>
      </c>
      <c r="O195" s="113"/>
      <c r="P195" s="114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30"/>
      <c r="CO195" s="130"/>
      <c r="CP195" s="130"/>
      <c r="CQ195" s="130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30"/>
      <c r="DC195" s="130"/>
      <c r="DD195" s="130"/>
      <c r="DE195" s="130"/>
      <c r="DF195" s="130"/>
      <c r="DG195" s="130"/>
      <c r="DH195" s="130"/>
      <c r="DI195" s="130"/>
      <c r="DJ195" s="130"/>
      <c r="DK195" s="130"/>
      <c r="DL195" s="130"/>
      <c r="DM195" s="130"/>
      <c r="DN195" s="130"/>
      <c r="DO195" s="130"/>
      <c r="DP195" s="130"/>
      <c r="DQ195" s="130"/>
      <c r="DR195" s="130"/>
      <c r="DS195" s="130"/>
      <c r="DT195" s="130"/>
      <c r="DU195" s="130"/>
      <c r="DV195" s="130"/>
      <c r="DW195" s="130"/>
      <c r="DX195" s="130"/>
      <c r="DY195" s="130"/>
      <c r="DZ195" s="130"/>
      <c r="EA195" s="130"/>
      <c r="EB195" s="130"/>
      <c r="EC195" s="130"/>
      <c r="ED195" s="130"/>
      <c r="EE195" s="130"/>
      <c r="EF195" s="130"/>
      <c r="EG195" s="130"/>
      <c r="EH195" s="130"/>
      <c r="EI195" s="130"/>
      <c r="EJ195" s="130"/>
      <c r="EK195" s="130"/>
      <c r="EL195" s="130"/>
      <c r="EM195" s="130"/>
      <c r="EN195" s="130"/>
      <c r="EO195" s="130"/>
      <c r="EP195" s="130"/>
      <c r="EQ195" s="130"/>
      <c r="ER195" s="130"/>
    </row>
    <row r="196" spans="2:148" s="74" customFormat="1" ht="15.75" customHeight="1">
      <c r="B196" s="75"/>
      <c r="C196" s="222" t="s">
        <v>137</v>
      </c>
      <c r="D196" s="222"/>
      <c r="E196" s="108"/>
      <c r="F196" s="229" t="s">
        <v>152</v>
      </c>
      <c r="G196" s="229"/>
      <c r="H196" s="122"/>
      <c r="I196" s="108"/>
      <c r="J196" s="222" t="s">
        <v>153</v>
      </c>
      <c r="K196" s="222"/>
      <c r="L196" s="76"/>
      <c r="M196" s="76"/>
      <c r="N196" s="76"/>
      <c r="O196" s="76"/>
      <c r="P196" s="77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  <c r="AD196" s="131"/>
      <c r="AE196" s="131"/>
      <c r="AF196" s="131"/>
      <c r="AG196" s="131"/>
      <c r="AH196" s="131"/>
      <c r="AI196" s="131"/>
      <c r="AJ196" s="131"/>
      <c r="AK196" s="131"/>
      <c r="AL196" s="131"/>
      <c r="AM196" s="131"/>
      <c r="AN196" s="131"/>
      <c r="AO196" s="131"/>
      <c r="AP196" s="131"/>
      <c r="AQ196" s="131"/>
      <c r="AR196" s="131"/>
      <c r="AS196" s="131"/>
      <c r="AT196" s="131"/>
      <c r="AU196" s="131"/>
      <c r="AV196" s="131"/>
      <c r="AW196" s="131"/>
      <c r="AX196" s="131"/>
      <c r="AY196" s="131"/>
      <c r="AZ196" s="131"/>
      <c r="BA196" s="13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131"/>
      <c r="BM196" s="131"/>
      <c r="BN196" s="131"/>
      <c r="BO196" s="131"/>
      <c r="BP196" s="131"/>
      <c r="BQ196" s="131"/>
      <c r="BR196" s="131"/>
      <c r="BS196" s="131"/>
      <c r="BT196" s="131"/>
      <c r="BU196" s="131"/>
      <c r="BV196" s="131"/>
      <c r="BW196" s="131"/>
      <c r="BX196" s="131"/>
      <c r="BY196" s="131"/>
      <c r="BZ196" s="131"/>
      <c r="CA196" s="131"/>
      <c r="CB196" s="131"/>
      <c r="CC196" s="131"/>
      <c r="CD196" s="131"/>
      <c r="CE196" s="131"/>
      <c r="CF196" s="131"/>
      <c r="CG196" s="131"/>
      <c r="CH196" s="131"/>
      <c r="CI196" s="131"/>
      <c r="CJ196" s="131"/>
      <c r="CK196" s="131"/>
      <c r="CL196" s="131"/>
      <c r="CM196" s="131"/>
      <c r="CN196" s="131"/>
      <c r="CO196" s="131"/>
      <c r="CP196" s="131"/>
      <c r="CQ196" s="131"/>
      <c r="CR196" s="131"/>
      <c r="CS196" s="131"/>
      <c r="CT196" s="131"/>
      <c r="CU196" s="131"/>
      <c r="CV196" s="131"/>
      <c r="CW196" s="131"/>
      <c r="CX196" s="131"/>
      <c r="CY196" s="131"/>
      <c r="CZ196" s="131"/>
      <c r="DA196" s="131"/>
      <c r="DB196" s="131"/>
      <c r="DC196" s="131"/>
      <c r="DD196" s="131"/>
      <c r="DE196" s="131"/>
      <c r="DF196" s="131"/>
      <c r="DG196" s="131"/>
      <c r="DH196" s="131"/>
      <c r="DI196" s="131"/>
      <c r="DJ196" s="131"/>
      <c r="DK196" s="131"/>
      <c r="DL196" s="131"/>
      <c r="DM196" s="131"/>
      <c r="DN196" s="131"/>
      <c r="DO196" s="131"/>
      <c r="DP196" s="131"/>
      <c r="DQ196" s="131"/>
      <c r="DR196" s="131"/>
      <c r="DS196" s="131"/>
      <c r="DT196" s="131"/>
      <c r="DU196" s="131"/>
      <c r="DV196" s="131"/>
      <c r="DW196" s="131"/>
      <c r="DX196" s="131"/>
      <c r="DY196" s="131"/>
      <c r="DZ196" s="131"/>
      <c r="EA196" s="131"/>
      <c r="EB196" s="131"/>
      <c r="EC196" s="131"/>
      <c r="ED196" s="131"/>
      <c r="EE196" s="131"/>
      <c r="EF196" s="131"/>
      <c r="EG196" s="131"/>
      <c r="EH196" s="131"/>
      <c r="EI196" s="131"/>
      <c r="EJ196" s="131"/>
      <c r="EK196" s="131"/>
      <c r="EL196" s="131"/>
      <c r="EM196" s="131"/>
      <c r="EN196" s="131"/>
      <c r="EO196" s="131"/>
      <c r="EP196" s="131"/>
      <c r="EQ196" s="131"/>
      <c r="ER196" s="131"/>
    </row>
    <row r="197" spans="2:148" ht="39.75" customHeight="1">
      <c r="B197" s="71"/>
      <c r="C197" s="230" t="str">
        <f>IF(M$3="","",IF(INDEX(юноши!$A$101:$N$952,$M$3+9-100,2)="","",INDEX(юноши!$A$101:$N$952,$M$3+9-100,2)))</f>
        <v/>
      </c>
      <c r="D197" s="230"/>
      <c r="E197" s="230"/>
      <c r="F197" s="230"/>
      <c r="G197" s="230"/>
      <c r="H197" s="230"/>
      <c r="I197" s="78"/>
      <c r="J197" s="223" t="str">
        <f>IF(M$3="","",IF(INDEX(юноши!$A$101:$N$952,$M$3+9-100,3)="","",INDEX(юноши!$A$101:$N$952,$M$3+9-100,3)))</f>
        <v/>
      </c>
      <c r="K197" s="223"/>
      <c r="L197" s="79"/>
      <c r="M197" s="116" t="str">
        <f>IF(M$3="","",IF(INDEX(юноши!$A$101:$N$952,$M$3+9-100,4)="","",INDEX(юноши!$A$101:$N$952,$M$3+9-100,4)))</f>
        <v/>
      </c>
      <c r="N197" s="67"/>
      <c r="O197" s="67"/>
      <c r="P197" s="73"/>
    </row>
    <row r="198" spans="2:148" s="80" customFormat="1" ht="12.75" customHeight="1">
      <c r="B198" s="81"/>
      <c r="C198" s="82" t="s">
        <v>138</v>
      </c>
      <c r="D198" s="82"/>
      <c r="E198" s="82"/>
      <c r="F198" s="82"/>
      <c r="G198" s="82"/>
      <c r="H198" s="82"/>
      <c r="I198" s="82"/>
      <c r="J198" s="224" t="s">
        <v>125</v>
      </c>
      <c r="K198" s="224"/>
      <c r="L198" s="82"/>
      <c r="M198" s="84" t="s">
        <v>139</v>
      </c>
      <c r="N198" s="82"/>
      <c r="O198" s="82"/>
      <c r="P198" s="85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  <c r="AF198" s="132"/>
      <c r="AG198" s="132"/>
      <c r="AH198" s="132"/>
      <c r="AI198" s="132"/>
      <c r="AJ198" s="132"/>
      <c r="AK198" s="132"/>
      <c r="AL198" s="132"/>
      <c r="AM198" s="132"/>
      <c r="AN198" s="132"/>
      <c r="AO198" s="132"/>
      <c r="AP198" s="132"/>
      <c r="AQ198" s="132"/>
      <c r="AR198" s="132"/>
      <c r="AS198" s="132"/>
      <c r="AT198" s="132"/>
      <c r="AU198" s="132"/>
      <c r="AV198" s="132"/>
      <c r="AW198" s="132"/>
      <c r="AX198" s="132"/>
      <c r="AY198" s="132"/>
      <c r="AZ198" s="132"/>
      <c r="BA198" s="132"/>
      <c r="BB198" s="132"/>
      <c r="BC198" s="132"/>
      <c r="BD198" s="132"/>
      <c r="BE198" s="132"/>
      <c r="BF198" s="132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2"/>
      <c r="BR198" s="132"/>
      <c r="BS198" s="132"/>
      <c r="BT198" s="132"/>
      <c r="BU198" s="132"/>
      <c r="BV198" s="132"/>
      <c r="BW198" s="132"/>
      <c r="BX198" s="132"/>
      <c r="BY198" s="132"/>
      <c r="BZ198" s="132"/>
      <c r="CA198" s="132"/>
      <c r="CB198" s="132"/>
      <c r="CC198" s="132"/>
      <c r="CD198" s="132"/>
      <c r="CE198" s="132"/>
      <c r="CF198" s="132"/>
      <c r="CG198" s="132"/>
      <c r="CH198" s="132"/>
      <c r="CI198" s="132"/>
      <c r="CJ198" s="132"/>
      <c r="CK198" s="132"/>
      <c r="CL198" s="132"/>
      <c r="CM198" s="132"/>
      <c r="CN198" s="132"/>
      <c r="CO198" s="132"/>
      <c r="CP198" s="132"/>
      <c r="CQ198" s="132"/>
      <c r="CR198" s="132"/>
      <c r="CS198" s="132"/>
      <c r="CT198" s="132"/>
      <c r="CU198" s="132"/>
      <c r="CV198" s="132"/>
      <c r="CW198" s="132"/>
      <c r="CX198" s="132"/>
      <c r="CY198" s="132"/>
      <c r="CZ198" s="132"/>
      <c r="DA198" s="132"/>
      <c r="DB198" s="132"/>
      <c r="DC198" s="132"/>
      <c r="DD198" s="132"/>
      <c r="DE198" s="132"/>
      <c r="DF198" s="132"/>
      <c r="DG198" s="132"/>
      <c r="DH198" s="132"/>
      <c r="DI198" s="132"/>
      <c r="DJ198" s="132"/>
      <c r="DK198" s="132"/>
      <c r="DL198" s="132"/>
      <c r="DM198" s="132"/>
      <c r="DN198" s="132"/>
      <c r="DO198" s="132"/>
      <c r="DP198" s="132"/>
      <c r="DQ198" s="132"/>
      <c r="DR198" s="132"/>
      <c r="DS198" s="132"/>
      <c r="DT198" s="132"/>
      <c r="DU198" s="132"/>
      <c r="DV198" s="132"/>
      <c r="DW198" s="132"/>
      <c r="DX198" s="132"/>
      <c r="DY198" s="132"/>
      <c r="DZ198" s="132"/>
      <c r="EA198" s="132"/>
      <c r="EB198" s="132"/>
      <c r="EC198" s="132"/>
      <c r="ED198" s="132"/>
      <c r="EE198" s="132"/>
      <c r="EF198" s="132"/>
      <c r="EG198" s="132"/>
      <c r="EH198" s="132"/>
      <c r="EI198" s="132"/>
      <c r="EJ198" s="132"/>
      <c r="EK198" s="132"/>
      <c r="EL198" s="132"/>
      <c r="EM198" s="132"/>
      <c r="EN198" s="132"/>
      <c r="EO198" s="132"/>
      <c r="EP198" s="132"/>
      <c r="EQ198" s="132"/>
      <c r="ER198" s="132"/>
    </row>
    <row r="199" spans="2:148" s="87" customFormat="1" ht="35.25" customHeight="1">
      <c r="B199" s="88"/>
      <c r="C199" s="124" t="str">
        <f>IF(M$3="","",IF(INDEX(юноши!$A$101:$N$952,$M$3+9-100,5)="","",INDEX(юноши!$A$101:$N$952,$M$3+9-100,5)))</f>
        <v/>
      </c>
      <c r="D199" s="89"/>
      <c r="E199" s="89"/>
      <c r="F199" s="89"/>
      <c r="G199" s="117" t="str">
        <f>IF(M$3="","",IF(INDEX(юноши!$A$101:$N$952,$M$3+9-100,6)="","",CONCATENATE("( ",INDEX(юноши!$A$101:$N$952,$M$3+9-100,6)," )")))</f>
        <v/>
      </c>
      <c r="H199" s="235" t="str">
        <f>IF(M$3="","",IF(INDEX(юноши!$A$101:$N$952,$M$3+9-100,9)="","",INDEX(юноши!$A$101:$N$952,$M$3+9-100,9)))</f>
        <v/>
      </c>
      <c r="I199" s="235"/>
      <c r="J199" s="235"/>
      <c r="K199" s="90"/>
      <c r="L199" s="236"/>
      <c r="M199" s="236"/>
      <c r="N199" s="236"/>
      <c r="O199" s="90"/>
      <c r="P199" s="91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133"/>
      <c r="CB199" s="133"/>
      <c r="CC199" s="133"/>
      <c r="CD199" s="133"/>
      <c r="CE199" s="133"/>
      <c r="CF199" s="133"/>
      <c r="CG199" s="133"/>
      <c r="CH199" s="133"/>
      <c r="CI199" s="133"/>
      <c r="CJ199" s="133"/>
      <c r="CK199" s="133"/>
      <c r="CL199" s="133"/>
      <c r="CM199" s="133"/>
      <c r="CN199" s="133"/>
      <c r="CO199" s="133"/>
      <c r="CP199" s="133"/>
      <c r="CQ199" s="133"/>
      <c r="CR199" s="133"/>
      <c r="CS199" s="133"/>
      <c r="CT199" s="133"/>
      <c r="CU199" s="133"/>
      <c r="CV199" s="133"/>
      <c r="CW199" s="133"/>
      <c r="CX199" s="133"/>
      <c r="CY199" s="133"/>
      <c r="CZ199" s="133"/>
      <c r="DA199" s="133"/>
      <c r="DB199" s="133"/>
      <c r="DC199" s="133"/>
      <c r="DD199" s="133"/>
      <c r="DE199" s="133"/>
      <c r="DF199" s="133"/>
      <c r="DG199" s="133"/>
      <c r="DH199" s="133"/>
      <c r="DI199" s="133"/>
      <c r="DJ199" s="133"/>
      <c r="DK199" s="133"/>
      <c r="DL199" s="133"/>
      <c r="DM199" s="133"/>
      <c r="DN199" s="133"/>
      <c r="DO199" s="133"/>
      <c r="DP199" s="133"/>
      <c r="DQ199" s="133"/>
      <c r="DR199" s="133"/>
      <c r="DS199" s="133"/>
      <c r="DT199" s="133"/>
      <c r="DU199" s="133"/>
      <c r="DV199" s="133"/>
      <c r="DW199" s="133"/>
      <c r="DX199" s="133"/>
      <c r="DY199" s="133"/>
      <c r="DZ199" s="133"/>
      <c r="EA199" s="133"/>
      <c r="EB199" s="133"/>
      <c r="EC199" s="133"/>
      <c r="ED199" s="133"/>
      <c r="EE199" s="133"/>
      <c r="EF199" s="133"/>
      <c r="EG199" s="133"/>
      <c r="EH199" s="133"/>
      <c r="EI199" s="133"/>
      <c r="EJ199" s="133"/>
      <c r="EK199" s="133"/>
      <c r="EL199" s="133"/>
      <c r="EM199" s="133"/>
      <c r="EN199" s="133"/>
      <c r="EO199" s="133"/>
      <c r="EP199" s="133"/>
      <c r="EQ199" s="133"/>
      <c r="ER199" s="133"/>
    </row>
    <row r="200" spans="2:148" s="80" customFormat="1" ht="11.25" customHeight="1">
      <c r="B200" s="81"/>
      <c r="C200" s="82" t="s">
        <v>142</v>
      </c>
      <c r="D200" s="82"/>
      <c r="E200" s="82"/>
      <c r="F200" s="82"/>
      <c r="G200" s="127"/>
      <c r="H200" s="231" t="s">
        <v>143</v>
      </c>
      <c r="I200" s="231"/>
      <c r="J200" s="231"/>
      <c r="K200" s="82"/>
      <c r="L200" s="232"/>
      <c r="M200" s="232"/>
      <c r="N200" s="232"/>
      <c r="O200" s="82"/>
      <c r="P200" s="85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/>
      <c r="AN200" s="132"/>
      <c r="AO200" s="132"/>
      <c r="AP200" s="132"/>
      <c r="AQ200" s="132"/>
      <c r="AR200" s="132"/>
      <c r="AS200" s="132"/>
      <c r="AT200" s="132"/>
      <c r="AU200" s="132"/>
      <c r="AV200" s="132"/>
      <c r="AW200" s="132"/>
      <c r="AX200" s="132"/>
      <c r="AY200" s="132"/>
      <c r="AZ200" s="132"/>
      <c r="BA200" s="132"/>
      <c r="BB200" s="132"/>
      <c r="BC200" s="132"/>
      <c r="BD200" s="132"/>
      <c r="BE200" s="132"/>
      <c r="BF200" s="132"/>
      <c r="BG200" s="132"/>
      <c r="BH200" s="132"/>
      <c r="BI200" s="132"/>
      <c r="BJ200" s="132"/>
      <c r="BK200" s="132"/>
      <c r="BL200" s="132"/>
      <c r="BM200" s="132"/>
      <c r="BN200" s="132"/>
      <c r="BO200" s="132"/>
      <c r="BP200" s="132"/>
      <c r="BQ200" s="132"/>
      <c r="BR200" s="132"/>
      <c r="BS200" s="132"/>
      <c r="BT200" s="132"/>
      <c r="BU200" s="132"/>
      <c r="BV200" s="132"/>
      <c r="BW200" s="132"/>
      <c r="BX200" s="132"/>
      <c r="BY200" s="132"/>
      <c r="BZ200" s="132"/>
      <c r="CA200" s="132"/>
      <c r="CB200" s="132"/>
      <c r="CC200" s="132"/>
      <c r="CD200" s="132"/>
      <c r="CE200" s="132"/>
      <c r="CF200" s="132"/>
      <c r="CG200" s="132"/>
      <c r="CH200" s="132"/>
      <c r="CI200" s="132"/>
      <c r="CJ200" s="132"/>
      <c r="CK200" s="132"/>
      <c r="CL200" s="132"/>
      <c r="CM200" s="132"/>
      <c r="CN200" s="132"/>
      <c r="CO200" s="132"/>
      <c r="CP200" s="132"/>
      <c r="CQ200" s="132"/>
      <c r="CR200" s="132"/>
      <c r="CS200" s="132"/>
      <c r="CT200" s="132"/>
      <c r="CU200" s="132"/>
      <c r="CV200" s="132"/>
      <c r="CW200" s="132"/>
      <c r="CX200" s="132"/>
      <c r="CY200" s="132"/>
      <c r="CZ200" s="132"/>
      <c r="DA200" s="132"/>
      <c r="DB200" s="132"/>
      <c r="DC200" s="132"/>
      <c r="DD200" s="132"/>
      <c r="DE200" s="132"/>
      <c r="DF200" s="132"/>
      <c r="DG200" s="132"/>
      <c r="DH200" s="132"/>
      <c r="DI200" s="132"/>
      <c r="DJ200" s="132"/>
      <c r="DK200" s="132"/>
      <c r="DL200" s="132"/>
      <c r="DM200" s="132"/>
      <c r="DN200" s="132"/>
      <c r="DO200" s="132"/>
      <c r="DP200" s="132"/>
      <c r="DQ200" s="132"/>
      <c r="DR200" s="132"/>
      <c r="DS200" s="132"/>
      <c r="DT200" s="132"/>
      <c r="DU200" s="132"/>
      <c r="DV200" s="132"/>
      <c r="DW200" s="132"/>
      <c r="DX200" s="132"/>
      <c r="DY200" s="132"/>
      <c r="DZ200" s="132"/>
      <c r="EA200" s="132"/>
      <c r="EB200" s="132"/>
      <c r="EC200" s="132"/>
      <c r="ED200" s="132"/>
      <c r="EE200" s="132"/>
      <c r="EF200" s="132"/>
      <c r="EG200" s="132"/>
      <c r="EH200" s="132"/>
      <c r="EI200" s="132"/>
      <c r="EJ200" s="132"/>
      <c r="EK200" s="132"/>
      <c r="EL200" s="132"/>
      <c r="EM200" s="132"/>
      <c r="EN200" s="132"/>
      <c r="EO200" s="132"/>
      <c r="EP200" s="132"/>
      <c r="EQ200" s="132"/>
      <c r="ER200" s="132"/>
    </row>
    <row r="201" spans="2:148" s="87" customFormat="1" ht="24" customHeight="1">
      <c r="B201" s="88"/>
      <c r="C201" s="123" t="str">
        <f>IF(M$3="","",IF(INDEX(юноши!$A$101:$N$952,$M$3+9-100,7)="","",INDEX(юноши!$A$101:$N$952,$M$3+9-100,7)))</f>
        <v/>
      </c>
      <c r="D201" s="86"/>
      <c r="E201" s="86"/>
      <c r="F201" s="86"/>
      <c r="G201" s="117" t="str">
        <f>IF(M$3="","",IF(INDEX(юноши!$A$101:$N$952,$M$3+9-100,8)="","",CONCATENATE("( ",INDEX(юноши!$A$101:$N$952,$M$3+9-100,8)," )")))</f>
        <v/>
      </c>
      <c r="H201" s="235" t="str">
        <f>IF(M$3="","",IF(INDEX(юноши!$A$101:$N$952,$M$3+9-100,10)="","",INDEX(юноши!$A$101:$N$952,$M$3+9-100,10)))</f>
        <v/>
      </c>
      <c r="I201" s="235"/>
      <c r="J201" s="235"/>
      <c r="K201" s="235"/>
      <c r="L201" s="235"/>
      <c r="M201" s="235"/>
      <c r="N201" s="235"/>
      <c r="O201" s="90"/>
      <c r="P201" s="91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133"/>
      <c r="CB201" s="133"/>
      <c r="CC201" s="133"/>
      <c r="CD201" s="133"/>
      <c r="CE201" s="133"/>
      <c r="CF201" s="133"/>
      <c r="CG201" s="133"/>
      <c r="CH201" s="133"/>
      <c r="CI201" s="133"/>
      <c r="CJ201" s="133"/>
      <c r="CK201" s="133"/>
      <c r="CL201" s="133"/>
      <c r="CM201" s="133"/>
      <c r="CN201" s="133"/>
      <c r="CO201" s="133"/>
      <c r="CP201" s="133"/>
      <c r="CQ201" s="133"/>
      <c r="CR201" s="133"/>
      <c r="CS201" s="133"/>
      <c r="CT201" s="133"/>
      <c r="CU201" s="133"/>
      <c r="CV201" s="133"/>
      <c r="CW201" s="133"/>
      <c r="CX201" s="133"/>
      <c r="CY201" s="133"/>
      <c r="CZ201" s="133"/>
      <c r="DA201" s="133"/>
      <c r="DB201" s="133"/>
      <c r="DC201" s="133"/>
      <c r="DD201" s="133"/>
      <c r="DE201" s="133"/>
      <c r="DF201" s="133"/>
      <c r="DG201" s="133"/>
      <c r="DH201" s="133"/>
      <c r="DI201" s="133"/>
      <c r="DJ201" s="133"/>
      <c r="DK201" s="133"/>
      <c r="DL201" s="133"/>
      <c r="DM201" s="133"/>
      <c r="DN201" s="133"/>
      <c r="DO201" s="133"/>
      <c r="DP201" s="133"/>
      <c r="DQ201" s="133"/>
      <c r="DR201" s="133"/>
      <c r="DS201" s="133"/>
      <c r="DT201" s="133"/>
      <c r="DU201" s="133"/>
      <c r="DV201" s="133"/>
      <c r="DW201" s="133"/>
      <c r="DX201" s="133"/>
      <c r="DY201" s="133"/>
      <c r="DZ201" s="133"/>
      <c r="EA201" s="133"/>
      <c r="EB201" s="133"/>
      <c r="EC201" s="133"/>
      <c r="ED201" s="133"/>
      <c r="EE201" s="133"/>
      <c r="EF201" s="133"/>
      <c r="EG201" s="133"/>
      <c r="EH201" s="133"/>
      <c r="EI201" s="133"/>
      <c r="EJ201" s="133"/>
      <c r="EK201" s="133"/>
      <c r="EL201" s="133"/>
      <c r="EM201" s="133"/>
      <c r="EN201" s="133"/>
      <c r="EO201" s="133"/>
      <c r="EP201" s="133"/>
      <c r="EQ201" s="133"/>
      <c r="ER201" s="133"/>
    </row>
    <row r="202" spans="2:148" s="80" customFormat="1" ht="9.9499999999999993" customHeight="1">
      <c r="B202" s="81"/>
      <c r="C202" s="82" t="s">
        <v>144</v>
      </c>
      <c r="D202" s="82"/>
      <c r="E202" s="82"/>
      <c r="F202" s="82"/>
      <c r="G202" s="127"/>
      <c r="H202" s="231" t="s">
        <v>130</v>
      </c>
      <c r="I202" s="231"/>
      <c r="J202" s="231"/>
      <c r="K202" s="231"/>
      <c r="L202" s="231"/>
      <c r="M202" s="231"/>
      <c r="N202" s="82"/>
      <c r="O202" s="82"/>
      <c r="P202" s="85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2"/>
      <c r="AY202" s="132"/>
      <c r="AZ202" s="132"/>
      <c r="BA202" s="132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2"/>
      <c r="BM202" s="132"/>
      <c r="BN202" s="132"/>
      <c r="BO202" s="132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32"/>
      <c r="CA202" s="132"/>
      <c r="CB202" s="132"/>
      <c r="CC202" s="132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32"/>
      <c r="CO202" s="132"/>
      <c r="CP202" s="132"/>
      <c r="CQ202" s="132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32"/>
      <c r="DC202" s="132"/>
      <c r="DD202" s="132"/>
      <c r="DE202" s="132"/>
      <c r="DF202" s="132"/>
      <c r="DG202" s="132"/>
      <c r="DH202" s="132"/>
      <c r="DI202" s="132"/>
      <c r="DJ202" s="132"/>
      <c r="DK202" s="132"/>
      <c r="DL202" s="132"/>
      <c r="DM202" s="132"/>
      <c r="DN202" s="132"/>
      <c r="DO202" s="132"/>
      <c r="DP202" s="132"/>
      <c r="DQ202" s="132"/>
      <c r="DR202" s="132"/>
      <c r="DS202" s="132"/>
      <c r="DT202" s="132"/>
      <c r="DU202" s="132"/>
      <c r="DV202" s="132"/>
      <c r="DW202" s="132"/>
      <c r="DX202" s="132"/>
      <c r="DY202" s="132"/>
      <c r="DZ202" s="132"/>
      <c r="EA202" s="132"/>
      <c r="EB202" s="132"/>
      <c r="EC202" s="132"/>
      <c r="ED202" s="132"/>
      <c r="EE202" s="132"/>
      <c r="EF202" s="132"/>
      <c r="EG202" s="132"/>
      <c r="EH202" s="132"/>
      <c r="EI202" s="132"/>
      <c r="EJ202" s="132"/>
      <c r="EK202" s="132"/>
      <c r="EL202" s="132"/>
      <c r="EM202" s="132"/>
      <c r="EN202" s="132"/>
      <c r="EO202" s="132"/>
      <c r="EP202" s="132"/>
      <c r="EQ202" s="132"/>
      <c r="ER202" s="132"/>
    </row>
    <row r="203" spans="2:148" s="80" customFormat="1" ht="9.9499999999999993" customHeight="1">
      <c r="B203" s="81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5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/>
      <c r="AN203" s="132"/>
      <c r="AO203" s="132"/>
      <c r="AP203" s="132"/>
      <c r="AQ203" s="132"/>
      <c r="AR203" s="132"/>
      <c r="AS203" s="132"/>
      <c r="AT203" s="132"/>
      <c r="AU203" s="132"/>
      <c r="AV203" s="132"/>
      <c r="AW203" s="132"/>
      <c r="AX203" s="132"/>
      <c r="AY203" s="132"/>
      <c r="AZ203" s="132"/>
      <c r="BA203" s="132"/>
      <c r="BB203" s="132"/>
      <c r="BC203" s="132"/>
      <c r="BD203" s="132"/>
      <c r="BE203" s="132"/>
      <c r="BF203" s="132"/>
      <c r="BG203" s="132"/>
      <c r="BH203" s="132"/>
      <c r="BI203" s="132"/>
      <c r="BJ203" s="132"/>
      <c r="BK203" s="132"/>
      <c r="BL203" s="132"/>
      <c r="BM203" s="132"/>
      <c r="BN203" s="132"/>
      <c r="BO203" s="132"/>
      <c r="BP203" s="132"/>
      <c r="BQ203" s="132"/>
      <c r="BR203" s="132"/>
      <c r="BS203" s="132"/>
      <c r="BT203" s="132"/>
      <c r="BU203" s="132"/>
      <c r="BV203" s="132"/>
      <c r="BW203" s="132"/>
      <c r="BX203" s="132"/>
      <c r="BY203" s="132"/>
      <c r="BZ203" s="132"/>
      <c r="CA203" s="132"/>
      <c r="CB203" s="132"/>
      <c r="CC203" s="132"/>
      <c r="CD203" s="132"/>
      <c r="CE203" s="132"/>
      <c r="CF203" s="132"/>
      <c r="CG203" s="132"/>
      <c r="CH203" s="132"/>
      <c r="CI203" s="132"/>
      <c r="CJ203" s="132"/>
      <c r="CK203" s="132"/>
      <c r="CL203" s="132"/>
      <c r="CM203" s="132"/>
      <c r="CN203" s="132"/>
      <c r="CO203" s="132"/>
      <c r="CP203" s="132"/>
      <c r="CQ203" s="132"/>
      <c r="CR203" s="132"/>
      <c r="CS203" s="132"/>
      <c r="CT203" s="132"/>
      <c r="CU203" s="132"/>
      <c r="CV203" s="132"/>
      <c r="CW203" s="132"/>
      <c r="CX203" s="132"/>
      <c r="CY203" s="132"/>
      <c r="CZ203" s="132"/>
      <c r="DA203" s="132"/>
      <c r="DB203" s="132"/>
      <c r="DC203" s="132"/>
      <c r="DD203" s="132"/>
      <c r="DE203" s="132"/>
      <c r="DF203" s="132"/>
      <c r="DG203" s="132"/>
      <c r="DH203" s="132"/>
      <c r="DI203" s="132"/>
      <c r="DJ203" s="132"/>
      <c r="DK203" s="132"/>
      <c r="DL203" s="132"/>
      <c r="DM203" s="132"/>
      <c r="DN203" s="132"/>
      <c r="DO203" s="132"/>
      <c r="DP203" s="132"/>
      <c r="DQ203" s="132"/>
      <c r="DR203" s="132"/>
      <c r="DS203" s="132"/>
      <c r="DT203" s="132"/>
      <c r="DU203" s="132"/>
      <c r="DV203" s="132"/>
      <c r="DW203" s="132"/>
      <c r="DX203" s="132"/>
      <c r="DY203" s="132"/>
      <c r="DZ203" s="132"/>
      <c r="EA203" s="132"/>
      <c r="EB203" s="132"/>
      <c r="EC203" s="132"/>
      <c r="ED203" s="132"/>
      <c r="EE203" s="132"/>
      <c r="EF203" s="132"/>
      <c r="EG203" s="132"/>
      <c r="EH203" s="132"/>
      <c r="EI203" s="132"/>
      <c r="EJ203" s="132"/>
      <c r="EK203" s="132"/>
      <c r="EL203" s="132"/>
      <c r="EM203" s="132"/>
      <c r="EN203" s="132"/>
      <c r="EO203" s="132"/>
      <c r="EP203" s="132"/>
      <c r="EQ203" s="132"/>
      <c r="ER203" s="132"/>
    </row>
    <row r="204" spans="2:148" ht="26.25" customHeight="1">
      <c r="B204" s="71"/>
      <c r="C204" s="121" t="str">
        <f>IF(M$3="","",IF(INDEX(юноши!$A$101:$N$952,$M$3+9-100,11)="","",INDEX(юноши!$A$101:$N$952,$M$3+9-100,11)))</f>
        <v/>
      </c>
      <c r="D204" s="86"/>
      <c r="E204" s="86"/>
      <c r="F204" s="86"/>
      <c r="G204" s="86"/>
      <c r="H204" s="86"/>
      <c r="I204" s="86"/>
      <c r="J204" s="86"/>
      <c r="K204" s="67"/>
      <c r="L204" s="119" t="str">
        <f>IF(M$3="","",IF(INDEX(юноши!$A$101:$N$952,$M$3+9-100,12)="","",INDEX(юноши!$A$101:$N$952,$M$3+9-100,12)))</f>
        <v/>
      </c>
      <c r="M204" s="120"/>
      <c r="N204" s="136" t="str">
        <f>IF(M$3="","",IF(INDEX(юноши!$A$101:$N$952,$M$3+9-100,13)="","",INDEX(юноши!$A$101:$N$952,$M$3+9-100,13)))</f>
        <v/>
      </c>
      <c r="O204" s="67"/>
      <c r="P204" s="73"/>
    </row>
    <row r="205" spans="2:148" s="80" customFormat="1" ht="14.25" customHeight="1">
      <c r="B205" s="81"/>
      <c r="C205" s="82" t="s">
        <v>140</v>
      </c>
      <c r="D205" s="82"/>
      <c r="E205" s="82"/>
      <c r="F205" s="82"/>
      <c r="G205" s="82"/>
      <c r="H205" s="82"/>
      <c r="I205" s="82"/>
      <c r="J205" s="232"/>
      <c r="K205" s="232"/>
      <c r="L205" s="83" t="s">
        <v>141</v>
      </c>
      <c r="M205" s="118"/>
      <c r="N205" s="83" t="s">
        <v>155</v>
      </c>
      <c r="O205" s="82"/>
      <c r="P205" s="85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/>
      <c r="AN205" s="132"/>
      <c r="AO205" s="132"/>
      <c r="AP205" s="132"/>
      <c r="AQ205" s="132"/>
      <c r="AR205" s="132"/>
      <c r="AS205" s="132"/>
      <c r="AT205" s="132"/>
      <c r="AU205" s="132"/>
      <c r="AV205" s="132"/>
      <c r="AW205" s="132"/>
      <c r="AX205" s="132"/>
      <c r="AY205" s="132"/>
      <c r="AZ205" s="132"/>
      <c r="BA205" s="132"/>
      <c r="BB205" s="132"/>
      <c r="BC205" s="132"/>
      <c r="BD205" s="132"/>
      <c r="BE205" s="132"/>
      <c r="BF205" s="132"/>
      <c r="BG205" s="132"/>
      <c r="BH205" s="132"/>
      <c r="BI205" s="132"/>
      <c r="BJ205" s="132"/>
      <c r="BK205" s="132"/>
      <c r="BL205" s="132"/>
      <c r="BM205" s="132"/>
      <c r="BN205" s="132"/>
      <c r="BO205" s="132"/>
      <c r="BP205" s="132"/>
      <c r="BQ205" s="132"/>
      <c r="BR205" s="132"/>
      <c r="BS205" s="132"/>
      <c r="BT205" s="132"/>
      <c r="BU205" s="132"/>
      <c r="BV205" s="132"/>
      <c r="BW205" s="132"/>
      <c r="BX205" s="132"/>
      <c r="BY205" s="132"/>
      <c r="BZ205" s="132"/>
      <c r="CA205" s="132"/>
      <c r="CB205" s="132"/>
      <c r="CC205" s="132"/>
      <c r="CD205" s="132"/>
      <c r="CE205" s="132"/>
      <c r="CF205" s="132"/>
      <c r="CG205" s="132"/>
      <c r="CH205" s="132"/>
      <c r="CI205" s="132"/>
      <c r="CJ205" s="132"/>
      <c r="CK205" s="132"/>
      <c r="CL205" s="132"/>
      <c r="CM205" s="132"/>
      <c r="CN205" s="132"/>
      <c r="CO205" s="132"/>
      <c r="CP205" s="132"/>
      <c r="CQ205" s="132"/>
      <c r="CR205" s="132"/>
      <c r="CS205" s="132"/>
      <c r="CT205" s="132"/>
      <c r="CU205" s="132"/>
      <c r="CV205" s="132"/>
      <c r="CW205" s="132"/>
      <c r="CX205" s="132"/>
      <c r="CY205" s="132"/>
      <c r="CZ205" s="132"/>
      <c r="DA205" s="132"/>
      <c r="DB205" s="132"/>
      <c r="DC205" s="132"/>
      <c r="DD205" s="132"/>
      <c r="DE205" s="132"/>
      <c r="DF205" s="132"/>
      <c r="DG205" s="132"/>
      <c r="DH205" s="132"/>
      <c r="DI205" s="132"/>
      <c r="DJ205" s="132"/>
      <c r="DK205" s="132"/>
      <c r="DL205" s="132"/>
      <c r="DM205" s="132"/>
      <c r="DN205" s="132"/>
      <c r="DO205" s="132"/>
      <c r="DP205" s="132"/>
      <c r="DQ205" s="132"/>
      <c r="DR205" s="132"/>
      <c r="DS205" s="132"/>
      <c r="DT205" s="132"/>
      <c r="DU205" s="132"/>
      <c r="DV205" s="132"/>
      <c r="DW205" s="132"/>
      <c r="DX205" s="132"/>
      <c r="DY205" s="132"/>
      <c r="DZ205" s="132"/>
      <c r="EA205" s="132"/>
      <c r="EB205" s="132"/>
      <c r="EC205" s="132"/>
      <c r="ED205" s="132"/>
      <c r="EE205" s="132"/>
      <c r="EF205" s="132"/>
      <c r="EG205" s="132"/>
      <c r="EH205" s="132"/>
      <c r="EI205" s="132"/>
      <c r="EJ205" s="132"/>
      <c r="EK205" s="132"/>
      <c r="EL205" s="132"/>
      <c r="EM205" s="132"/>
      <c r="EN205" s="132"/>
      <c r="EO205" s="132"/>
      <c r="EP205" s="132"/>
      <c r="EQ205" s="132"/>
      <c r="ER205" s="132"/>
    </row>
    <row r="206" spans="2:148" s="80" customFormat="1" ht="21" customHeight="1">
      <c r="B206" s="81"/>
      <c r="C206" s="82"/>
      <c r="D206" s="82"/>
      <c r="E206" s="82"/>
      <c r="F206" s="82"/>
      <c r="G206" s="82"/>
      <c r="H206" s="82"/>
      <c r="I206" s="82"/>
      <c r="J206" s="84"/>
      <c r="K206" s="84"/>
      <c r="L206" s="82"/>
      <c r="M206" s="84"/>
      <c r="N206" s="84"/>
      <c r="O206" s="82"/>
      <c r="P206" s="85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/>
      <c r="AN206" s="132"/>
      <c r="AO206" s="132"/>
      <c r="AP206" s="132"/>
      <c r="AQ206" s="132"/>
      <c r="AR206" s="132"/>
      <c r="AS206" s="132"/>
      <c r="AT206" s="132"/>
      <c r="AU206" s="132"/>
      <c r="AV206" s="132"/>
      <c r="AW206" s="132"/>
      <c r="AX206" s="132"/>
      <c r="AY206" s="132"/>
      <c r="AZ206" s="132"/>
      <c r="BA206" s="132"/>
      <c r="BB206" s="132"/>
      <c r="BC206" s="132"/>
      <c r="BD206" s="132"/>
      <c r="BE206" s="132"/>
      <c r="BF206" s="132"/>
      <c r="BG206" s="132"/>
      <c r="BH206" s="132"/>
      <c r="BI206" s="132"/>
      <c r="BJ206" s="132"/>
      <c r="BK206" s="132"/>
      <c r="BL206" s="132"/>
      <c r="BM206" s="132"/>
      <c r="BN206" s="132"/>
      <c r="BO206" s="132"/>
      <c r="BP206" s="132"/>
      <c r="BQ206" s="132"/>
      <c r="BR206" s="132"/>
      <c r="BS206" s="132"/>
      <c r="BT206" s="132"/>
      <c r="BU206" s="132"/>
      <c r="BV206" s="132"/>
      <c r="BW206" s="132"/>
      <c r="BX206" s="132"/>
      <c r="BY206" s="132"/>
      <c r="BZ206" s="132"/>
      <c r="CA206" s="132"/>
      <c r="CB206" s="132"/>
      <c r="CC206" s="132"/>
      <c r="CD206" s="132"/>
      <c r="CE206" s="132"/>
      <c r="CF206" s="132"/>
      <c r="CG206" s="132"/>
      <c r="CH206" s="132"/>
      <c r="CI206" s="132"/>
      <c r="CJ206" s="132"/>
      <c r="CK206" s="132"/>
      <c r="CL206" s="132"/>
      <c r="CM206" s="132"/>
      <c r="CN206" s="132"/>
      <c r="CO206" s="132"/>
      <c r="CP206" s="132"/>
      <c r="CQ206" s="132"/>
      <c r="CR206" s="132"/>
      <c r="CS206" s="132"/>
      <c r="CT206" s="132"/>
      <c r="CU206" s="132"/>
      <c r="CV206" s="132"/>
      <c r="CW206" s="132"/>
      <c r="CX206" s="132"/>
      <c r="CY206" s="132"/>
      <c r="CZ206" s="132"/>
      <c r="DA206" s="132"/>
      <c r="DB206" s="132"/>
      <c r="DC206" s="132"/>
      <c r="DD206" s="132"/>
      <c r="DE206" s="132"/>
      <c r="DF206" s="132"/>
      <c r="DG206" s="132"/>
      <c r="DH206" s="132"/>
      <c r="DI206" s="132"/>
      <c r="DJ206" s="132"/>
      <c r="DK206" s="132"/>
      <c r="DL206" s="132"/>
      <c r="DM206" s="132"/>
      <c r="DN206" s="132"/>
      <c r="DO206" s="132"/>
      <c r="DP206" s="132"/>
      <c r="DQ206" s="132"/>
      <c r="DR206" s="132"/>
      <c r="DS206" s="132"/>
      <c r="DT206" s="132"/>
      <c r="DU206" s="132"/>
      <c r="DV206" s="132"/>
      <c r="DW206" s="132"/>
      <c r="DX206" s="132"/>
      <c r="DY206" s="132"/>
      <c r="DZ206" s="132"/>
      <c r="EA206" s="132"/>
      <c r="EB206" s="132"/>
      <c r="EC206" s="132"/>
      <c r="ED206" s="132"/>
      <c r="EE206" s="132"/>
      <c r="EF206" s="132"/>
      <c r="EG206" s="132"/>
      <c r="EH206" s="132"/>
      <c r="EI206" s="132"/>
      <c r="EJ206" s="132"/>
      <c r="EK206" s="132"/>
      <c r="EL206" s="132"/>
      <c r="EM206" s="132"/>
      <c r="EN206" s="132"/>
      <c r="EO206" s="132"/>
      <c r="EP206" s="132"/>
      <c r="EQ206" s="132"/>
      <c r="ER206" s="132"/>
    </row>
    <row r="207" spans="2:148" s="80" customFormat="1" ht="17.25" customHeight="1">
      <c r="B207" s="81"/>
      <c r="C207" s="92" t="s">
        <v>145</v>
      </c>
      <c r="D207" s="93"/>
      <c r="E207" s="94"/>
      <c r="F207" s="125" t="s">
        <v>156</v>
      </c>
      <c r="G207" s="94"/>
      <c r="H207" s="94"/>
      <c r="I207" s="95"/>
      <c r="J207" s="233" t="s">
        <v>157</v>
      </c>
      <c r="K207" s="234"/>
      <c r="L207" s="126" t="s">
        <v>146</v>
      </c>
      <c r="M207" s="126" t="s">
        <v>147</v>
      </c>
      <c r="N207" s="126" t="s">
        <v>148</v>
      </c>
      <c r="O207" s="82"/>
      <c r="P207" s="85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  <c r="AL207" s="132"/>
      <c r="AM207" s="132"/>
      <c r="AN207" s="132"/>
      <c r="AO207" s="132"/>
      <c r="AP207" s="132"/>
      <c r="AQ207" s="132"/>
      <c r="AR207" s="132"/>
      <c r="AS207" s="132"/>
      <c r="AT207" s="132"/>
      <c r="AU207" s="132"/>
      <c r="AV207" s="132"/>
      <c r="AW207" s="132"/>
      <c r="AX207" s="132"/>
      <c r="AY207" s="132"/>
      <c r="AZ207" s="132"/>
      <c r="BA207" s="132"/>
      <c r="BB207" s="132"/>
      <c r="BC207" s="132"/>
      <c r="BD207" s="132"/>
      <c r="BE207" s="132"/>
      <c r="BF207" s="132"/>
      <c r="BG207" s="132"/>
      <c r="BH207" s="132"/>
      <c r="BI207" s="132"/>
      <c r="BJ207" s="132"/>
      <c r="BK207" s="132"/>
      <c r="BL207" s="132"/>
      <c r="BM207" s="132"/>
      <c r="BN207" s="132"/>
      <c r="BO207" s="132"/>
      <c r="BP207" s="132"/>
      <c r="BQ207" s="132"/>
      <c r="BR207" s="132"/>
      <c r="BS207" s="132"/>
      <c r="BT207" s="132"/>
      <c r="BU207" s="132"/>
      <c r="BV207" s="132"/>
      <c r="BW207" s="132"/>
      <c r="BX207" s="132"/>
      <c r="BY207" s="132"/>
      <c r="BZ207" s="132"/>
      <c r="CA207" s="132"/>
      <c r="CB207" s="132"/>
      <c r="CC207" s="132"/>
      <c r="CD207" s="132"/>
      <c r="CE207" s="132"/>
      <c r="CF207" s="132"/>
      <c r="CG207" s="132"/>
      <c r="CH207" s="132"/>
      <c r="CI207" s="132"/>
      <c r="CJ207" s="132"/>
      <c r="CK207" s="132"/>
      <c r="CL207" s="132"/>
      <c r="CM207" s="132"/>
      <c r="CN207" s="132"/>
      <c r="CO207" s="132"/>
      <c r="CP207" s="132"/>
      <c r="CQ207" s="132"/>
      <c r="CR207" s="132"/>
      <c r="CS207" s="132"/>
      <c r="CT207" s="132"/>
      <c r="CU207" s="132"/>
      <c r="CV207" s="132"/>
      <c r="CW207" s="132"/>
      <c r="CX207" s="132"/>
      <c r="CY207" s="132"/>
      <c r="CZ207" s="132"/>
      <c r="DA207" s="132"/>
      <c r="DB207" s="132"/>
      <c r="DC207" s="132"/>
      <c r="DD207" s="132"/>
      <c r="DE207" s="132"/>
      <c r="DF207" s="132"/>
      <c r="DG207" s="132"/>
      <c r="DH207" s="132"/>
      <c r="DI207" s="132"/>
      <c r="DJ207" s="132"/>
      <c r="DK207" s="132"/>
      <c r="DL207" s="132"/>
      <c r="DM207" s="132"/>
      <c r="DN207" s="132"/>
      <c r="DO207" s="132"/>
      <c r="DP207" s="132"/>
      <c r="DQ207" s="132"/>
      <c r="DR207" s="132"/>
      <c r="DS207" s="132"/>
      <c r="DT207" s="132"/>
      <c r="DU207" s="132"/>
      <c r="DV207" s="132"/>
      <c r="DW207" s="132"/>
      <c r="DX207" s="132"/>
      <c r="DY207" s="132"/>
      <c r="DZ207" s="132"/>
      <c r="EA207" s="132"/>
      <c r="EB207" s="132"/>
      <c r="EC207" s="132"/>
      <c r="ED207" s="132"/>
      <c r="EE207" s="132"/>
      <c r="EF207" s="132"/>
      <c r="EG207" s="132"/>
      <c r="EH207" s="132"/>
      <c r="EI207" s="132"/>
      <c r="EJ207" s="132"/>
      <c r="EK207" s="132"/>
      <c r="EL207" s="132"/>
      <c r="EM207" s="132"/>
      <c r="EN207" s="132"/>
      <c r="EO207" s="132"/>
      <c r="EP207" s="132"/>
      <c r="EQ207" s="132"/>
      <c r="ER207" s="132"/>
    </row>
    <row r="208" spans="2:148" s="80" customFormat="1" ht="24.75" customHeight="1">
      <c r="B208" s="81"/>
      <c r="C208" s="96" t="s">
        <v>149</v>
      </c>
      <c r="D208" s="97"/>
      <c r="E208" s="98"/>
      <c r="F208" s="98"/>
      <c r="G208" s="98"/>
      <c r="H208" s="98"/>
      <c r="I208" s="97"/>
      <c r="J208" s="99"/>
      <c r="K208" s="97"/>
      <c r="L208" s="100"/>
      <c r="M208" s="100"/>
      <c r="N208" s="100"/>
      <c r="O208" s="82"/>
      <c r="P208" s="85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  <c r="AD208" s="132"/>
      <c r="AE208" s="132"/>
      <c r="AF208" s="132"/>
      <c r="AG208" s="132"/>
      <c r="AH208" s="132"/>
      <c r="AI208" s="132"/>
      <c r="AJ208" s="132"/>
      <c r="AK208" s="132"/>
      <c r="AL208" s="132"/>
      <c r="AM208" s="132"/>
      <c r="AN208" s="132"/>
      <c r="AO208" s="132"/>
      <c r="AP208" s="132"/>
      <c r="AQ208" s="132"/>
      <c r="AR208" s="132"/>
      <c r="AS208" s="132"/>
      <c r="AT208" s="132"/>
      <c r="AU208" s="132"/>
      <c r="AV208" s="132"/>
      <c r="AW208" s="132"/>
      <c r="AX208" s="132"/>
      <c r="AY208" s="132"/>
      <c r="AZ208" s="132"/>
      <c r="BA208" s="132"/>
      <c r="BB208" s="132"/>
      <c r="BC208" s="132"/>
      <c r="BD208" s="132"/>
      <c r="BE208" s="132"/>
      <c r="BF208" s="132"/>
      <c r="BG208" s="132"/>
      <c r="BH208" s="132"/>
      <c r="BI208" s="132"/>
      <c r="BJ208" s="132"/>
      <c r="BK208" s="132"/>
      <c r="BL208" s="132"/>
      <c r="BM208" s="132"/>
      <c r="BN208" s="132"/>
      <c r="BO208" s="132"/>
      <c r="BP208" s="132"/>
      <c r="BQ208" s="132"/>
      <c r="BR208" s="132"/>
      <c r="BS208" s="132"/>
      <c r="BT208" s="132"/>
      <c r="BU208" s="132"/>
      <c r="BV208" s="132"/>
      <c r="BW208" s="132"/>
      <c r="BX208" s="132"/>
      <c r="BY208" s="132"/>
      <c r="BZ208" s="132"/>
      <c r="CA208" s="132"/>
      <c r="CB208" s="132"/>
      <c r="CC208" s="132"/>
      <c r="CD208" s="132"/>
      <c r="CE208" s="132"/>
      <c r="CF208" s="132"/>
      <c r="CG208" s="132"/>
      <c r="CH208" s="132"/>
      <c r="CI208" s="132"/>
      <c r="CJ208" s="132"/>
      <c r="CK208" s="132"/>
      <c r="CL208" s="132"/>
      <c r="CM208" s="132"/>
      <c r="CN208" s="132"/>
      <c r="CO208" s="132"/>
      <c r="CP208" s="132"/>
      <c r="CQ208" s="132"/>
      <c r="CR208" s="132"/>
      <c r="CS208" s="132"/>
      <c r="CT208" s="132"/>
      <c r="CU208" s="132"/>
      <c r="CV208" s="132"/>
      <c r="CW208" s="132"/>
      <c r="CX208" s="132"/>
      <c r="CY208" s="132"/>
      <c r="CZ208" s="132"/>
      <c r="DA208" s="132"/>
      <c r="DB208" s="132"/>
      <c r="DC208" s="132"/>
      <c r="DD208" s="132"/>
      <c r="DE208" s="132"/>
      <c r="DF208" s="132"/>
      <c r="DG208" s="132"/>
      <c r="DH208" s="132"/>
      <c r="DI208" s="132"/>
      <c r="DJ208" s="132"/>
      <c r="DK208" s="132"/>
      <c r="DL208" s="132"/>
      <c r="DM208" s="132"/>
      <c r="DN208" s="132"/>
      <c r="DO208" s="132"/>
      <c r="DP208" s="132"/>
      <c r="DQ208" s="132"/>
      <c r="DR208" s="132"/>
      <c r="DS208" s="132"/>
      <c r="DT208" s="132"/>
      <c r="DU208" s="132"/>
      <c r="DV208" s="132"/>
      <c r="DW208" s="132"/>
      <c r="DX208" s="132"/>
      <c r="DY208" s="132"/>
      <c r="DZ208" s="132"/>
      <c r="EA208" s="132"/>
      <c r="EB208" s="132"/>
      <c r="EC208" s="132"/>
      <c r="ED208" s="132"/>
      <c r="EE208" s="132"/>
      <c r="EF208" s="132"/>
      <c r="EG208" s="132"/>
      <c r="EH208" s="132"/>
      <c r="EI208" s="132"/>
      <c r="EJ208" s="132"/>
      <c r="EK208" s="132"/>
      <c r="EL208" s="132"/>
      <c r="EM208" s="132"/>
      <c r="EN208" s="132"/>
      <c r="EO208" s="132"/>
      <c r="EP208" s="132"/>
      <c r="EQ208" s="132"/>
      <c r="ER208" s="132"/>
    </row>
    <row r="209" spans="2:148" s="80" customFormat="1" ht="24.75" customHeight="1">
      <c r="B209" s="81"/>
      <c r="C209" s="96" t="s">
        <v>150</v>
      </c>
      <c r="D209" s="97"/>
      <c r="E209" s="98"/>
      <c r="F209" s="98"/>
      <c r="G209" s="98"/>
      <c r="H209" s="98"/>
      <c r="I209" s="97"/>
      <c r="J209" s="99"/>
      <c r="K209" s="97"/>
      <c r="L209" s="100"/>
      <c r="M209" s="100"/>
      <c r="N209" s="100"/>
      <c r="O209" s="82"/>
      <c r="P209" s="85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2"/>
      <c r="AK209" s="132"/>
      <c r="AL209" s="132"/>
      <c r="AM209" s="132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32"/>
      <c r="AY209" s="132"/>
      <c r="AZ209" s="132"/>
      <c r="BA209" s="132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32"/>
      <c r="BM209" s="132"/>
      <c r="BN209" s="132"/>
      <c r="BO209" s="132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32"/>
      <c r="CA209" s="132"/>
      <c r="CB209" s="132"/>
      <c r="CC209" s="132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32"/>
      <c r="CO209" s="132"/>
      <c r="CP209" s="132"/>
      <c r="CQ209" s="132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32"/>
      <c r="DC209" s="132"/>
      <c r="DD209" s="132"/>
      <c r="DE209" s="132"/>
      <c r="DF209" s="132"/>
      <c r="DG209" s="132"/>
      <c r="DH209" s="132"/>
      <c r="DI209" s="132"/>
      <c r="DJ209" s="132"/>
      <c r="DK209" s="132"/>
      <c r="DL209" s="132"/>
      <c r="DM209" s="132"/>
      <c r="DN209" s="132"/>
      <c r="DO209" s="132"/>
      <c r="DP209" s="132"/>
      <c r="DQ209" s="132"/>
      <c r="DR209" s="132"/>
      <c r="DS209" s="132"/>
      <c r="DT209" s="132"/>
      <c r="DU209" s="132"/>
      <c r="DV209" s="132"/>
      <c r="DW209" s="132"/>
      <c r="DX209" s="132"/>
      <c r="DY209" s="132"/>
      <c r="DZ209" s="132"/>
      <c r="EA209" s="132"/>
      <c r="EB209" s="132"/>
      <c r="EC209" s="132"/>
      <c r="ED209" s="132"/>
      <c r="EE209" s="132"/>
      <c r="EF209" s="132"/>
      <c r="EG209" s="132"/>
      <c r="EH209" s="132"/>
      <c r="EI209" s="132"/>
      <c r="EJ209" s="132"/>
      <c r="EK209" s="132"/>
      <c r="EL209" s="132"/>
      <c r="EM209" s="132"/>
      <c r="EN209" s="132"/>
      <c r="EO209" s="132"/>
      <c r="EP209" s="132"/>
      <c r="EQ209" s="132"/>
      <c r="ER209" s="132"/>
    </row>
    <row r="210" spans="2:148" s="80" customFormat="1" ht="24.75" customHeight="1">
      <c r="B210" s="81"/>
      <c r="C210" s="101" t="s">
        <v>151</v>
      </c>
      <c r="D210" s="102"/>
      <c r="E210" s="103"/>
      <c r="F210" s="103"/>
      <c r="G210" s="103"/>
      <c r="H210" s="103"/>
      <c r="I210" s="102"/>
      <c r="J210" s="104"/>
      <c r="K210" s="102"/>
      <c r="L210" s="100"/>
      <c r="M210" s="100"/>
      <c r="N210" s="100"/>
      <c r="O210" s="82"/>
      <c r="P210" s="85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  <c r="AB210" s="132"/>
      <c r="AC210" s="132"/>
      <c r="AD210" s="132"/>
      <c r="AE210" s="132"/>
      <c r="AF210" s="132"/>
      <c r="AG210" s="132"/>
      <c r="AH210" s="132"/>
      <c r="AI210" s="132"/>
      <c r="AJ210" s="132"/>
      <c r="AK210" s="132"/>
      <c r="AL210" s="132"/>
      <c r="AM210" s="132"/>
      <c r="AN210" s="132"/>
      <c r="AO210" s="132"/>
      <c r="AP210" s="132"/>
      <c r="AQ210" s="132"/>
      <c r="AR210" s="132"/>
      <c r="AS210" s="132"/>
      <c r="AT210" s="132"/>
      <c r="AU210" s="132"/>
      <c r="AV210" s="132"/>
      <c r="AW210" s="132"/>
      <c r="AX210" s="132"/>
      <c r="AY210" s="132"/>
      <c r="AZ210" s="132"/>
      <c r="BA210" s="132"/>
      <c r="BB210" s="132"/>
      <c r="BC210" s="132"/>
      <c r="BD210" s="132"/>
      <c r="BE210" s="132"/>
      <c r="BF210" s="132"/>
      <c r="BG210" s="132"/>
      <c r="BH210" s="132"/>
      <c r="BI210" s="132"/>
      <c r="BJ210" s="132"/>
      <c r="BK210" s="132"/>
      <c r="BL210" s="132"/>
      <c r="BM210" s="132"/>
      <c r="BN210" s="132"/>
      <c r="BO210" s="132"/>
      <c r="BP210" s="132"/>
      <c r="BQ210" s="132"/>
      <c r="BR210" s="132"/>
      <c r="BS210" s="132"/>
      <c r="BT210" s="132"/>
      <c r="BU210" s="132"/>
      <c r="BV210" s="132"/>
      <c r="BW210" s="132"/>
      <c r="BX210" s="132"/>
      <c r="BY210" s="132"/>
      <c r="BZ210" s="132"/>
      <c r="CA210" s="132"/>
      <c r="CB210" s="132"/>
      <c r="CC210" s="132"/>
      <c r="CD210" s="132"/>
      <c r="CE210" s="132"/>
      <c r="CF210" s="132"/>
      <c r="CG210" s="132"/>
      <c r="CH210" s="132"/>
      <c r="CI210" s="132"/>
      <c r="CJ210" s="132"/>
      <c r="CK210" s="132"/>
      <c r="CL210" s="132"/>
      <c r="CM210" s="132"/>
      <c r="CN210" s="132"/>
      <c r="CO210" s="132"/>
      <c r="CP210" s="132"/>
      <c r="CQ210" s="132"/>
      <c r="CR210" s="132"/>
      <c r="CS210" s="132"/>
      <c r="CT210" s="132"/>
      <c r="CU210" s="132"/>
      <c r="CV210" s="132"/>
      <c r="CW210" s="132"/>
      <c r="CX210" s="132"/>
      <c r="CY210" s="132"/>
      <c r="CZ210" s="132"/>
      <c r="DA210" s="132"/>
      <c r="DB210" s="132"/>
      <c r="DC210" s="132"/>
      <c r="DD210" s="132"/>
      <c r="DE210" s="132"/>
      <c r="DF210" s="132"/>
      <c r="DG210" s="132"/>
      <c r="DH210" s="132"/>
      <c r="DI210" s="132"/>
      <c r="DJ210" s="132"/>
      <c r="DK210" s="132"/>
      <c r="DL210" s="132"/>
      <c r="DM210" s="132"/>
      <c r="DN210" s="132"/>
      <c r="DO210" s="132"/>
      <c r="DP210" s="132"/>
      <c r="DQ210" s="132"/>
      <c r="DR210" s="132"/>
      <c r="DS210" s="132"/>
      <c r="DT210" s="132"/>
      <c r="DU210" s="132"/>
      <c r="DV210" s="132"/>
      <c r="DW210" s="132"/>
      <c r="DX210" s="132"/>
      <c r="DY210" s="132"/>
      <c r="DZ210" s="132"/>
      <c r="EA210" s="132"/>
      <c r="EB210" s="132"/>
      <c r="EC210" s="132"/>
      <c r="ED210" s="132"/>
      <c r="EE210" s="132"/>
      <c r="EF210" s="132"/>
      <c r="EG210" s="132"/>
      <c r="EH210" s="132"/>
      <c r="EI210" s="132"/>
      <c r="EJ210" s="132"/>
      <c r="EK210" s="132"/>
      <c r="EL210" s="132"/>
      <c r="EM210" s="132"/>
      <c r="EN210" s="132"/>
      <c r="EO210" s="132"/>
      <c r="EP210" s="132"/>
      <c r="EQ210" s="132"/>
      <c r="ER210" s="132"/>
    </row>
    <row r="211" spans="2:148" s="80" customFormat="1" ht="10.5" customHeight="1">
      <c r="B211" s="104"/>
      <c r="C211" s="137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32"/>
      <c r="AO211" s="132"/>
      <c r="AP211" s="132"/>
      <c r="AQ211" s="132"/>
      <c r="AR211" s="132"/>
      <c r="AS211" s="132"/>
      <c r="AT211" s="132"/>
      <c r="AU211" s="132"/>
      <c r="AV211" s="132"/>
      <c r="AW211" s="132"/>
      <c r="AX211" s="132"/>
      <c r="AY211" s="132"/>
      <c r="AZ211" s="132"/>
      <c r="BA211" s="132"/>
      <c r="BB211" s="132"/>
      <c r="BC211" s="132"/>
      <c r="BD211" s="132"/>
      <c r="BE211" s="132"/>
      <c r="BF211" s="132"/>
      <c r="BG211" s="132"/>
      <c r="BH211" s="132"/>
      <c r="BI211" s="132"/>
      <c r="BJ211" s="132"/>
      <c r="BK211" s="132"/>
      <c r="BL211" s="132"/>
      <c r="BM211" s="132"/>
      <c r="BN211" s="132"/>
      <c r="BO211" s="132"/>
      <c r="BP211" s="132"/>
      <c r="BQ211" s="132"/>
      <c r="BR211" s="132"/>
      <c r="BS211" s="132"/>
      <c r="BT211" s="132"/>
      <c r="BU211" s="132"/>
      <c r="BV211" s="132"/>
      <c r="BW211" s="132"/>
      <c r="BX211" s="132"/>
      <c r="BY211" s="132"/>
      <c r="BZ211" s="132"/>
      <c r="CA211" s="132"/>
      <c r="CB211" s="132"/>
      <c r="CC211" s="132"/>
      <c r="CD211" s="132"/>
      <c r="CE211" s="132"/>
      <c r="CF211" s="132"/>
      <c r="CG211" s="132"/>
      <c r="CH211" s="132"/>
      <c r="CI211" s="132"/>
      <c r="CJ211" s="132"/>
      <c r="CK211" s="132"/>
      <c r="CL211" s="132"/>
      <c r="CM211" s="132"/>
      <c r="CN211" s="132"/>
      <c r="CO211" s="132"/>
      <c r="CP211" s="132"/>
      <c r="CQ211" s="132"/>
      <c r="CR211" s="132"/>
      <c r="CS211" s="132"/>
      <c r="CT211" s="132"/>
      <c r="CU211" s="132"/>
      <c r="CV211" s="132"/>
      <c r="CW211" s="132"/>
      <c r="CX211" s="132"/>
      <c r="CY211" s="132"/>
      <c r="CZ211" s="132"/>
      <c r="DA211" s="132"/>
      <c r="DB211" s="132"/>
      <c r="DC211" s="132"/>
      <c r="DD211" s="132"/>
      <c r="DE211" s="132"/>
      <c r="DF211" s="132"/>
      <c r="DG211" s="132"/>
      <c r="DH211" s="132"/>
      <c r="DI211" s="132"/>
      <c r="DJ211" s="132"/>
      <c r="DK211" s="132"/>
      <c r="DL211" s="132"/>
      <c r="DM211" s="132"/>
      <c r="DN211" s="132"/>
      <c r="DO211" s="132"/>
      <c r="DP211" s="132"/>
      <c r="DQ211" s="132"/>
      <c r="DR211" s="132"/>
      <c r="DS211" s="132"/>
      <c r="DT211" s="132"/>
      <c r="DU211" s="132"/>
      <c r="DV211" s="132"/>
      <c r="DW211" s="132"/>
      <c r="DX211" s="132"/>
      <c r="DY211" s="132"/>
      <c r="DZ211" s="132"/>
      <c r="EA211" s="132"/>
      <c r="EB211" s="132"/>
      <c r="EC211" s="132"/>
      <c r="ED211" s="132"/>
      <c r="EE211" s="132"/>
      <c r="EF211" s="132"/>
      <c r="EG211" s="132"/>
      <c r="EH211" s="132"/>
      <c r="EI211" s="132"/>
      <c r="EJ211" s="132"/>
      <c r="EK211" s="132"/>
      <c r="EL211" s="132"/>
      <c r="EM211" s="132"/>
      <c r="EN211" s="132"/>
      <c r="EO211" s="132"/>
      <c r="EP211" s="132"/>
      <c r="EQ211" s="132"/>
      <c r="ER211" s="132"/>
    </row>
  </sheetData>
  <sheetProtection password="CC63" sheet="1" objects="1" scenarios="1" formatCells="0" selectLockedCells="1"/>
  <mergeCells count="181">
    <mergeCell ref="J207:K207"/>
    <mergeCell ref="H200:J200"/>
    <mergeCell ref="L200:N200"/>
    <mergeCell ref="H201:N201"/>
    <mergeCell ref="H202:M202"/>
    <mergeCell ref="J205:K205"/>
    <mergeCell ref="H199:J199"/>
    <mergeCell ref="L199:N199"/>
    <mergeCell ref="J198:K198"/>
    <mergeCell ref="J197:K197"/>
    <mergeCell ref="H180:M180"/>
    <mergeCell ref="J183:K183"/>
    <mergeCell ref="J185:K185"/>
    <mergeCell ref="C197:H197"/>
    <mergeCell ref="H161:M161"/>
    <mergeCell ref="J164:K164"/>
    <mergeCell ref="C195:D195"/>
    <mergeCell ref="F195:G195"/>
    <mergeCell ref="C173:D173"/>
    <mergeCell ref="F173:G173"/>
    <mergeCell ref="J173:K173"/>
    <mergeCell ref="J195:K195"/>
    <mergeCell ref="C174:D174"/>
    <mergeCell ref="F174:G174"/>
    <mergeCell ref="J174:K174"/>
    <mergeCell ref="J166:K166"/>
    <mergeCell ref="H158:J158"/>
    <mergeCell ref="L158:N158"/>
    <mergeCell ref="H159:J159"/>
    <mergeCell ref="L159:N159"/>
    <mergeCell ref="H138:N138"/>
    <mergeCell ref="N172:O172"/>
    <mergeCell ref="C196:D196"/>
    <mergeCell ref="F196:G196"/>
    <mergeCell ref="J196:K196"/>
    <mergeCell ref="N194:O194"/>
    <mergeCell ref="C175:H175"/>
    <mergeCell ref="J175:K175"/>
    <mergeCell ref="L177:N177"/>
    <mergeCell ref="L178:N178"/>
    <mergeCell ref="J176:K176"/>
    <mergeCell ref="H177:J177"/>
    <mergeCell ref="H178:J178"/>
    <mergeCell ref="H179:N179"/>
    <mergeCell ref="C133:D133"/>
    <mergeCell ref="F133:G133"/>
    <mergeCell ref="J133:K133"/>
    <mergeCell ref="C134:H134"/>
    <mergeCell ref="J134:K134"/>
    <mergeCell ref="H160:N160"/>
    <mergeCell ref="C156:H156"/>
    <mergeCell ref="J156:K156"/>
    <mergeCell ref="C155:D155"/>
    <mergeCell ref="F155:G155"/>
    <mergeCell ref="J135:K135"/>
    <mergeCell ref="H136:J136"/>
    <mergeCell ref="H139:M139"/>
    <mergeCell ref="J142:K142"/>
    <mergeCell ref="C154:D154"/>
    <mergeCell ref="F154:G154"/>
    <mergeCell ref="J144:K144"/>
    <mergeCell ref="L136:N136"/>
    <mergeCell ref="H137:J137"/>
    <mergeCell ref="L137:N137"/>
    <mergeCell ref="N153:O153"/>
    <mergeCell ref="J154:K154"/>
    <mergeCell ref="J155:K155"/>
    <mergeCell ref="J157:K157"/>
    <mergeCell ref="H120:M120"/>
    <mergeCell ref="J123:K123"/>
    <mergeCell ref="J125:K125"/>
    <mergeCell ref="H119:N119"/>
    <mergeCell ref="J113:K113"/>
    <mergeCell ref="H117:J117"/>
    <mergeCell ref="L117:N117"/>
    <mergeCell ref="N131:O131"/>
    <mergeCell ref="C132:D132"/>
    <mergeCell ref="F132:G132"/>
    <mergeCell ref="J132:K132"/>
    <mergeCell ref="J103:K103"/>
    <mergeCell ref="H118:J118"/>
    <mergeCell ref="L118:N118"/>
    <mergeCell ref="C115:H115"/>
    <mergeCell ref="J115:K115"/>
    <mergeCell ref="C113:D113"/>
    <mergeCell ref="F113:G113"/>
    <mergeCell ref="H96:J96"/>
    <mergeCell ref="H97:N97"/>
    <mergeCell ref="H98:M98"/>
    <mergeCell ref="L96:N96"/>
    <mergeCell ref="J101:K101"/>
    <mergeCell ref="N112:O112"/>
    <mergeCell ref="C114:D114"/>
    <mergeCell ref="F114:G114"/>
    <mergeCell ref="J114:K114"/>
    <mergeCell ref="J116:K116"/>
    <mergeCell ref="L95:N95"/>
    <mergeCell ref="C92:D92"/>
    <mergeCell ref="F92:G92"/>
    <mergeCell ref="J92:K92"/>
    <mergeCell ref="J94:K94"/>
    <mergeCell ref="H95:J95"/>
    <mergeCell ref="L76:N76"/>
    <mergeCell ref="H77:J77"/>
    <mergeCell ref="L77:N77"/>
    <mergeCell ref="H79:M79"/>
    <mergeCell ref="J82:K82"/>
    <mergeCell ref="C91:D91"/>
    <mergeCell ref="F91:G91"/>
    <mergeCell ref="J91:K91"/>
    <mergeCell ref="J84:K84"/>
    <mergeCell ref="N90:O90"/>
    <mergeCell ref="C93:H93"/>
    <mergeCell ref="J93:K93"/>
    <mergeCell ref="N71:O71"/>
    <mergeCell ref="J72:K72"/>
    <mergeCell ref="J73:K73"/>
    <mergeCell ref="J75:K75"/>
    <mergeCell ref="J60:K60"/>
    <mergeCell ref="C72:D72"/>
    <mergeCell ref="F72:G72"/>
    <mergeCell ref="J62:K62"/>
    <mergeCell ref="H78:N78"/>
    <mergeCell ref="C74:H74"/>
    <mergeCell ref="J74:K74"/>
    <mergeCell ref="C73:D73"/>
    <mergeCell ref="F73:G73"/>
    <mergeCell ref="H76:J76"/>
    <mergeCell ref="H57:M57"/>
    <mergeCell ref="L54:N54"/>
    <mergeCell ref="H55:J55"/>
    <mergeCell ref="L55:N55"/>
    <mergeCell ref="H56:N56"/>
    <mergeCell ref="C52:H52"/>
    <mergeCell ref="J52:K52"/>
    <mergeCell ref="H38:M38"/>
    <mergeCell ref="L36:N36"/>
    <mergeCell ref="J51:K51"/>
    <mergeCell ref="J53:K53"/>
    <mergeCell ref="H54:J54"/>
    <mergeCell ref="N49:O49"/>
    <mergeCell ref="C50:D50"/>
    <mergeCell ref="F50:G50"/>
    <mergeCell ref="J50:K50"/>
    <mergeCell ref="J43:K43"/>
    <mergeCell ref="C31:D31"/>
    <mergeCell ref="F31:G31"/>
    <mergeCell ref="J31:K31"/>
    <mergeCell ref="H16:M16"/>
    <mergeCell ref="H15:N15"/>
    <mergeCell ref="C51:D51"/>
    <mergeCell ref="F51:G51"/>
    <mergeCell ref="H36:J36"/>
    <mergeCell ref="H35:J35"/>
    <mergeCell ref="L35:N35"/>
    <mergeCell ref="J41:K41"/>
    <mergeCell ref="H37:N37"/>
    <mergeCell ref="C9:D9"/>
    <mergeCell ref="J9:K9"/>
    <mergeCell ref="F9:G9"/>
    <mergeCell ref="C10:D10"/>
    <mergeCell ref="J10:K10"/>
    <mergeCell ref="C32:D32"/>
    <mergeCell ref="J33:K33"/>
    <mergeCell ref="J34:K34"/>
    <mergeCell ref="M3:N3"/>
    <mergeCell ref="N8:O8"/>
    <mergeCell ref="F32:G32"/>
    <mergeCell ref="N30:O30"/>
    <mergeCell ref="C33:H33"/>
    <mergeCell ref="J32:K32"/>
    <mergeCell ref="C11:H11"/>
    <mergeCell ref="J11:K11"/>
    <mergeCell ref="F10:G10"/>
    <mergeCell ref="H14:J14"/>
    <mergeCell ref="L14:N14"/>
    <mergeCell ref="J12:K12"/>
    <mergeCell ref="J21:K21"/>
    <mergeCell ref="J19:K19"/>
    <mergeCell ref="H13:J13"/>
    <mergeCell ref="L13:N13"/>
  </mergeCells>
  <phoneticPr fontId="18" type="noConversion"/>
  <pageMargins left="0.19" right="0.19" top="0.27" bottom="0.27" header="0.2" footer="0.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юноши</vt:lpstr>
      <vt:lpstr>девушки</vt:lpstr>
      <vt:lpstr>Карточка</vt:lpstr>
      <vt:lpstr>девушки!_GoBack</vt:lpstr>
      <vt:lpstr>девушки!Заголовки_для_печати</vt:lpstr>
      <vt:lpstr>юноши!Заголовки_для_печати</vt:lpstr>
      <vt:lpstr>Карточка!Область_печати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Gimn6</dc:creator>
  <cp:lastModifiedBy>Admin</cp:lastModifiedBy>
  <cp:lastPrinted>2017-10-27T07:15:49Z</cp:lastPrinted>
  <dcterms:created xsi:type="dcterms:W3CDTF">2011-06-07T06:07:10Z</dcterms:created>
  <dcterms:modified xsi:type="dcterms:W3CDTF">2018-11-17T11:39:16Z</dcterms:modified>
</cp:coreProperties>
</file>