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2" windowWidth="22980" windowHeight="7368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оперативка!$A$2:$Y$230</definedName>
  </definedNames>
  <calcPr calcId="152511"/>
</workbook>
</file>

<file path=xl/calcChain.xml><?xml version="1.0" encoding="utf-8"?>
<calcChain xmlns="http://schemas.openxmlformats.org/spreadsheetml/2006/main">
  <c r="T137" i="1" l="1"/>
  <c r="U137" i="1"/>
  <c r="E138" i="1"/>
  <c r="M178" i="1" l="1"/>
  <c r="R178" i="1"/>
  <c r="I178" i="1" l="1"/>
  <c r="H178" i="1"/>
  <c r="C177" i="1"/>
  <c r="C176" i="1"/>
  <c r="T138" i="1"/>
  <c r="K138" i="1"/>
  <c r="C178" i="1" l="1"/>
  <c r="G166" i="1" l="1"/>
  <c r="R138" i="1"/>
  <c r="S139" i="1"/>
  <c r="S140" i="1"/>
  <c r="S141" i="1"/>
  <c r="S142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E146" i="1"/>
  <c r="E148" i="1" s="1"/>
  <c r="J163" i="1" l="1"/>
  <c r="C229" i="1"/>
  <c r="P135" i="1" l="1"/>
  <c r="O137" i="1" l="1"/>
  <c r="O138" i="1"/>
  <c r="B148" i="1" l="1"/>
  <c r="F135" i="1" l="1"/>
  <c r="F137" i="1" l="1"/>
  <c r="P138" i="1"/>
  <c r="F138" i="1" l="1"/>
  <c r="R163" i="1"/>
  <c r="W138" i="1"/>
  <c r="Y138" i="1"/>
  <c r="L156" i="1"/>
  <c r="J138" i="1"/>
  <c r="H175" i="1"/>
  <c r="V138" i="1" l="1"/>
  <c r="B137" i="1"/>
  <c r="B138" i="1"/>
  <c r="P137" i="1" l="1"/>
  <c r="X138" i="1"/>
  <c r="X139" i="1"/>
  <c r="X140" i="1"/>
  <c r="X141" i="1"/>
  <c r="X142" i="1"/>
  <c r="G148" i="1"/>
  <c r="H148" i="1"/>
  <c r="I148" i="1"/>
  <c r="J148" i="1"/>
  <c r="O148" i="1"/>
  <c r="R148" i="1"/>
  <c r="S148" i="1"/>
  <c r="U148" i="1"/>
  <c r="V148" i="1"/>
  <c r="K156" i="1" l="1"/>
  <c r="D98" i="1"/>
  <c r="D99" i="1"/>
  <c r="D100" i="1"/>
  <c r="D104" i="1"/>
  <c r="E175" i="1"/>
  <c r="C228" i="1"/>
  <c r="H138" i="1"/>
  <c r="I138" i="1"/>
  <c r="L138" i="1" l="1"/>
  <c r="M138" i="1"/>
  <c r="Q138" i="1"/>
  <c r="S138" i="1"/>
  <c r="G138" i="1"/>
  <c r="B136" i="1" l="1"/>
  <c r="U138" i="1" l="1"/>
  <c r="S163" i="1" l="1"/>
  <c r="B119" i="1"/>
  <c r="B107" i="1"/>
  <c r="B181" i="1"/>
  <c r="B163" i="1"/>
  <c r="B135" i="1"/>
  <c r="C173" i="1" l="1"/>
  <c r="C174" i="1"/>
  <c r="L166" i="1"/>
  <c r="C175" i="1" l="1"/>
  <c r="G137" i="1"/>
  <c r="S137" i="1"/>
  <c r="S145" i="1" s="1"/>
  <c r="Y136" i="1"/>
  <c r="P163" i="1"/>
  <c r="H137" i="1"/>
  <c r="M137" i="1" l="1"/>
  <c r="D159" i="1" l="1"/>
  <c r="K137" i="1" l="1"/>
  <c r="L137" i="1"/>
  <c r="R137" i="1"/>
  <c r="X137" i="1"/>
  <c r="X145" i="1" s="1"/>
  <c r="Y137" i="1"/>
  <c r="F148" i="1"/>
  <c r="K148" i="1"/>
  <c r="L148" i="1"/>
  <c r="M148" i="1"/>
  <c r="N148" i="1"/>
  <c r="P148" i="1"/>
  <c r="Q148" i="1"/>
  <c r="T148" i="1"/>
  <c r="W148" i="1"/>
  <c r="X148" i="1"/>
  <c r="R156" i="1"/>
  <c r="H135" i="1" l="1"/>
  <c r="H136" i="1"/>
  <c r="V135" i="1" l="1"/>
  <c r="V136" i="1"/>
  <c r="J137" i="1"/>
  <c r="P136" i="1"/>
  <c r="R135" i="1"/>
  <c r="R136" i="1"/>
  <c r="N135" i="1" l="1"/>
  <c r="N136" i="1"/>
  <c r="K135" i="1"/>
  <c r="K136" i="1"/>
  <c r="I137" i="1"/>
  <c r="I135" i="1"/>
  <c r="I136" i="1"/>
  <c r="F136" i="1"/>
  <c r="O136" i="1"/>
  <c r="O135" i="1"/>
  <c r="Y135" i="1" l="1"/>
  <c r="U135" i="1"/>
  <c r="U136" i="1"/>
  <c r="G136" i="1"/>
  <c r="G135" i="1"/>
  <c r="E136" i="1"/>
  <c r="E135" i="1"/>
  <c r="T135" i="1"/>
  <c r="T136" i="1"/>
  <c r="W135" i="1"/>
  <c r="W136" i="1"/>
  <c r="L145" i="1"/>
  <c r="L139" i="1"/>
  <c r="L140" i="1"/>
  <c r="L141" i="1"/>
  <c r="L149" i="1" s="1"/>
  <c r="L157" i="1" s="1"/>
  <c r="L142" i="1"/>
  <c r="L150" i="1" s="1"/>
  <c r="L158" i="1" s="1"/>
  <c r="L135" i="1"/>
  <c r="L143" i="1" s="1"/>
  <c r="L151" i="1" s="1"/>
  <c r="L159" i="1" s="1"/>
  <c r="L136" i="1"/>
  <c r="L144" i="1" s="1"/>
  <c r="J136" i="1" l="1"/>
  <c r="J135" i="1"/>
  <c r="Q181" i="1"/>
  <c r="Q136" i="1"/>
  <c r="Q135" i="1"/>
  <c r="M163" i="1"/>
  <c r="M136" i="1"/>
  <c r="M135" i="1"/>
  <c r="G218" i="1" l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S135" i="1"/>
  <c r="S136" i="1"/>
  <c r="T139" i="1"/>
  <c r="T140" i="1"/>
  <c r="T141" i="1"/>
  <c r="T149" i="1" s="1"/>
  <c r="T157" i="1" s="1"/>
  <c r="T142" i="1"/>
  <c r="T150" i="1" s="1"/>
  <c r="T158" i="1" s="1"/>
  <c r="T145" i="1"/>
  <c r="T144" i="1" l="1"/>
  <c r="S144" i="1"/>
  <c r="T143" i="1"/>
  <c r="T151" i="1" s="1"/>
  <c r="T159" i="1" s="1"/>
  <c r="S143" i="1"/>
  <c r="X136" i="1"/>
  <c r="X144" i="1" s="1"/>
  <c r="X135" i="1"/>
  <c r="X143" i="1" s="1"/>
  <c r="C165" i="1" l="1"/>
  <c r="C164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96" i="1"/>
  <c r="C166" i="1" l="1"/>
  <c r="F192" i="1" l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E192" i="1"/>
  <c r="B192" i="1"/>
  <c r="K163" i="1" l="1"/>
  <c r="F218" i="1" l="1"/>
  <c r="K214" i="1" l="1"/>
  <c r="E202" i="1" l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B202" i="1"/>
  <c r="C56" i="1" l="1"/>
  <c r="D84" i="1" l="1"/>
  <c r="D86" i="1"/>
  <c r="D87" i="1"/>
  <c r="D90" i="1"/>
  <c r="D93" i="1"/>
  <c r="D94" i="1"/>
  <c r="D189" i="1"/>
  <c r="D190" i="1"/>
  <c r="Y217" i="1" l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E213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S224" i="1" l="1"/>
  <c r="M224" i="1"/>
  <c r="E224" i="1"/>
  <c r="E226" i="1" s="1"/>
  <c r="Q224" i="1"/>
  <c r="U224" i="1"/>
  <c r="Y224" i="1"/>
  <c r="F224" i="1"/>
  <c r="J224" i="1"/>
  <c r="R224" i="1"/>
  <c r="N224" i="1"/>
  <c r="K224" i="1"/>
  <c r="T224" i="1"/>
  <c r="X224" i="1"/>
  <c r="O224" i="1"/>
  <c r="G224" i="1"/>
  <c r="P224" i="1"/>
  <c r="W224" i="1"/>
  <c r="V224" i="1"/>
  <c r="L224" i="1"/>
  <c r="I224" i="1"/>
  <c r="H224" i="1"/>
  <c r="B222" i="1"/>
  <c r="B217" i="1"/>
  <c r="B218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J214" i="1"/>
  <c r="I214" i="1"/>
  <c r="H214" i="1"/>
  <c r="G214" i="1"/>
  <c r="F214" i="1"/>
  <c r="E214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B213" i="1" l="1"/>
  <c r="B214" i="1"/>
  <c r="B210" i="1"/>
  <c r="B209" i="1"/>
  <c r="B224" i="1" l="1"/>
  <c r="B226" i="1" s="1"/>
  <c r="D11" i="1"/>
  <c r="D17" i="1"/>
  <c r="D18" i="1"/>
  <c r="D20" i="1"/>
  <c r="D21" i="1"/>
  <c r="D22" i="1"/>
  <c r="D23" i="1"/>
  <c r="D24" i="1"/>
  <c r="D25" i="1"/>
  <c r="D58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C225" i="1"/>
  <c r="D225" i="1" s="1"/>
  <c r="E88" i="1" l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C248" i="1" l="1"/>
  <c r="E49" i="1" l="1"/>
  <c r="C246" i="1" l="1"/>
  <c r="C244" i="1"/>
  <c r="C243" i="1"/>
  <c r="C242" i="1"/>
  <c r="C241" i="1"/>
  <c r="C240" i="1"/>
  <c r="C232" i="1"/>
  <c r="C231" i="1"/>
  <c r="C230" i="1"/>
  <c r="C223" i="1"/>
  <c r="C221" i="1"/>
  <c r="C219" i="1"/>
  <c r="D219" i="1" s="1"/>
  <c r="C216" i="1"/>
  <c r="D216" i="1" s="1"/>
  <c r="C215" i="1"/>
  <c r="C212" i="1"/>
  <c r="D212" i="1" s="1"/>
  <c r="C211" i="1"/>
  <c r="D211" i="1" s="1"/>
  <c r="C208" i="1"/>
  <c r="D208" i="1" s="1"/>
  <c r="C207" i="1"/>
  <c r="C204" i="1"/>
  <c r="D204" i="1" s="1"/>
  <c r="C203" i="1"/>
  <c r="D203" i="1" s="1"/>
  <c r="C201" i="1"/>
  <c r="D201" i="1" s="1"/>
  <c r="C200" i="1"/>
  <c r="C199" i="1"/>
  <c r="C198" i="1"/>
  <c r="C197" i="1"/>
  <c r="C195" i="1"/>
  <c r="C194" i="1"/>
  <c r="D194" i="1" s="1"/>
  <c r="C193" i="1"/>
  <c r="C191" i="1"/>
  <c r="D191" i="1" s="1"/>
  <c r="C188" i="1"/>
  <c r="D188" i="1" s="1"/>
  <c r="C186" i="1"/>
  <c r="D186" i="1" s="1"/>
  <c r="C185" i="1"/>
  <c r="D185" i="1" s="1"/>
  <c r="C183" i="1"/>
  <c r="D183" i="1" s="1"/>
  <c r="C182" i="1"/>
  <c r="D182" i="1" s="1"/>
  <c r="C180" i="1"/>
  <c r="C179" i="1"/>
  <c r="C171" i="1"/>
  <c r="D171" i="1" s="1"/>
  <c r="C170" i="1"/>
  <c r="D170" i="1" s="1"/>
  <c r="C168" i="1"/>
  <c r="D168" i="1" s="1"/>
  <c r="C167" i="1"/>
  <c r="D167" i="1" s="1"/>
  <c r="C162" i="1"/>
  <c r="C160" i="1"/>
  <c r="C158" i="1"/>
  <c r="D158" i="1" s="1"/>
  <c r="C157" i="1"/>
  <c r="D157" i="1" s="1"/>
  <c r="C155" i="1"/>
  <c r="D155" i="1" s="1"/>
  <c r="C154" i="1"/>
  <c r="D154" i="1" s="1"/>
  <c r="C152" i="1"/>
  <c r="D152" i="1" s="1"/>
  <c r="C151" i="1"/>
  <c r="D151" i="1" s="1"/>
  <c r="C150" i="1"/>
  <c r="D150" i="1" s="1"/>
  <c r="C149" i="1"/>
  <c r="D149" i="1" s="1"/>
  <c r="C147" i="1"/>
  <c r="C146" i="1"/>
  <c r="C144" i="1"/>
  <c r="D144" i="1" s="1"/>
  <c r="C143" i="1"/>
  <c r="D143" i="1" s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8" i="1"/>
  <c r="C119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C109" i="1"/>
  <c r="C108" i="1"/>
  <c r="C106" i="1"/>
  <c r="C102" i="1"/>
  <c r="D102" i="1" s="1"/>
  <c r="C101" i="1"/>
  <c r="D101" i="1" s="1"/>
  <c r="C95" i="1"/>
  <c r="D95" i="1" s="1"/>
  <c r="C92" i="1"/>
  <c r="D92" i="1" s="1"/>
  <c r="C91" i="1"/>
  <c r="D91" i="1" s="1"/>
  <c r="C89" i="1"/>
  <c r="D89" i="1" s="1"/>
  <c r="C85" i="1"/>
  <c r="D85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B60" i="1"/>
  <c r="C59" i="1"/>
  <c r="C57" i="1"/>
  <c r="D57" i="1" s="1"/>
  <c r="D56" i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B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3" i="1"/>
  <c r="D43" i="1" s="1"/>
  <c r="C42" i="1"/>
  <c r="D42" i="1" s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41" i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39" i="1"/>
  <c r="C38" i="1"/>
  <c r="D38" i="1" s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6" i="1"/>
  <c r="D36" i="1" s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D30" i="1" s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D28" i="1" s="1"/>
  <c r="C27" i="1"/>
  <c r="D27" i="1" s="1"/>
  <c r="C26" i="1"/>
  <c r="Y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19" i="1"/>
  <c r="D19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 s="1"/>
  <c r="D16" i="1" s="1"/>
  <c r="C15" i="1"/>
  <c r="D15" i="1" s="1"/>
  <c r="C14" i="1"/>
  <c r="D14" i="1" s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48" i="1" l="1"/>
  <c r="D26" i="1"/>
  <c r="C96" i="1"/>
  <c r="C142" i="1"/>
  <c r="D142" i="1" s="1"/>
  <c r="C139" i="1"/>
  <c r="D139" i="1" s="1"/>
  <c r="C222" i="1"/>
  <c r="D222" i="1" s="1"/>
  <c r="D221" i="1"/>
  <c r="C217" i="1"/>
  <c r="D217" i="1" s="1"/>
  <c r="D215" i="1"/>
  <c r="C220" i="1"/>
  <c r="D220" i="1" s="1"/>
  <c r="C209" i="1"/>
  <c r="D209" i="1" s="1"/>
  <c r="D207" i="1"/>
  <c r="C213" i="1"/>
  <c r="D213" i="1" s="1"/>
  <c r="C60" i="1"/>
  <c r="D59" i="1"/>
  <c r="C37" i="1"/>
  <c r="D37" i="1" s="1"/>
  <c r="C13" i="1"/>
  <c r="D13" i="1" s="1"/>
  <c r="C39" i="1"/>
  <c r="D39" i="1" s="1"/>
  <c r="C9" i="1"/>
  <c r="D9" i="1" s="1"/>
  <c r="C49" i="1"/>
  <c r="C205" i="1"/>
  <c r="C181" i="1"/>
  <c r="C137" i="1"/>
  <c r="C141" i="1"/>
  <c r="D141" i="1" s="1"/>
  <c r="C107" i="1"/>
  <c r="C138" i="1"/>
  <c r="C153" i="1"/>
  <c r="D153" i="1" s="1"/>
  <c r="C161" i="1"/>
  <c r="C32" i="1"/>
  <c r="D32" i="1" s="1"/>
  <c r="C34" i="1"/>
  <c r="D34" i="1" s="1"/>
  <c r="C103" i="1"/>
  <c r="D103" i="1" s="1"/>
  <c r="C41" i="1"/>
  <c r="D41" i="1" s="1"/>
  <c r="C88" i="1"/>
  <c r="D88" i="1" s="1"/>
  <c r="C44" i="1"/>
  <c r="D44" i="1" s="1"/>
  <c r="C140" i="1"/>
  <c r="D140" i="1" s="1"/>
  <c r="C163" i="1"/>
  <c r="C169" i="1"/>
  <c r="D169" i="1" s="1"/>
  <c r="C172" i="1"/>
  <c r="D172" i="1" s="1"/>
  <c r="C184" i="1"/>
  <c r="D184" i="1" s="1"/>
  <c r="C136" i="1"/>
  <c r="C135" i="1"/>
  <c r="C145" i="1"/>
  <c r="D145" i="1" s="1"/>
  <c r="C187" i="1"/>
  <c r="D187" i="1" s="1"/>
  <c r="C192" i="1"/>
  <c r="C196" i="1"/>
  <c r="C156" i="1"/>
  <c r="D156" i="1" s="1"/>
  <c r="C202" i="1"/>
  <c r="C214" i="1"/>
  <c r="C210" i="1"/>
  <c r="C218" i="1"/>
  <c r="C224" i="1" l="1"/>
  <c r="C226" i="1" l="1"/>
  <c r="D226" i="1" s="1"/>
  <c r="D224" i="1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<sst xmlns="http://schemas.openxmlformats.org/spreadsheetml/2006/main" count="265" uniqueCount="213">
  <si>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</si>
  <si>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</si>
  <si>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</si>
  <si>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</si>
  <si>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</si>
  <si>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</si>
  <si>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</si>
  <si>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</si>
  <si>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</si>
  <si>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</si>
  <si>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</si>
  <si>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</si>
  <si>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</si>
  <si>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</si>
  <si>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</si>
  <si>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</si>
  <si>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</si>
  <si>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</si>
  <si>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</si>
  <si>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</si>
  <si>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</si>
  <si>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</si>
  <si>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</si>
  <si>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</si>
  <si>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</si>
  <si>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</si>
  <si>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</si>
  <si>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</si>
  <si>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</si>
  <si>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</si>
  <si>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</si>
  <si>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</si>
  <si>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</si>
  <si>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</si>
  <si>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</si>
  <si>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</si>
  <si>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</si>
  <si>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</si>
  <si>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</si>
  <si>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</si>
  <si>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</si>
  <si>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</si>
  <si>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</si>
  <si>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</si>
  <si>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</si>
  <si>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</si>
  <si>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</si>
  <si>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</si>
  <si>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</si>
  <si>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</si>
  <si>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</si>
  <si>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</si>
  <si>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</si>
  <si>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</si>
  <si>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</si>
  <si>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</si>
  <si>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</si>
  <si>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</si>
  <si>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</si>
  <si>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</si>
  <si>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</si>
  <si>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</si>
  <si>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</si>
  <si>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</si>
  <si>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</si>
  <si>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</si>
  <si>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</si>
  <si>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</si>
  <si>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</si>
  <si>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</si>
  <si>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</si>
  <si>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</si>
  <si>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</si>
  <si>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</si>
  <si>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</si>
  <si>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</si>
  <si>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</si>
  <si>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</si>
  <si>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</si>
  <si>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</si>
  <si>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</si>
  <si>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</si>
  <si>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</si>
  <si>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</si>
  <si>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</si>
  <si>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</si>
  <si>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</si>
  <si>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</si>
  <si>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</si>
  <si>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</si>
  <si>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</si>
  <si>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</si>
  <si>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</si>
  <si>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</si>
  <si>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</si>
  <si>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</si>
  <si>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</si>
  <si>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</si>
  <si>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</si>
  <si>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</si>
  <si>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</si>
  <si>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</si>
  <si>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</si>
  <si>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</si>
  <si>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</si>
  <si>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</si>
  <si>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</si>
  <si>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</si>
  <si>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</si>
  <si>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</si>
  <si>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</si>
  <si>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</si>
  <si>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</si>
  <si>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</si>
  <si>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</si>
  <si>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</si>
  <si>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</si>
  <si>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</si>
  <si>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</si>
  <si>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</si>
  <si>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</si>
  <si>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</si>
  <si>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</si>
  <si>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</si>
  <si>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</si>
  <si>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</si>
  <si>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</si>
  <si>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</si>
  <si>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</si>
  <si>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</si>
  <si>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</si>
  <si>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</si>
  <si>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</si>
  <si>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</si>
  <si>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</si>
  <si>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</si>
  <si>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</si>
  <si>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</si>
  <si>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</si>
  <si>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</si>
  <si>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</si>
  <si>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</si>
  <si>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</si>
  <si>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</si>
  <si>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</si>
  <si>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</si>
  <si>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</si>
  <si>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</si>
  <si>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</si>
  <si>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</si>
  <si>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</si>
  <si>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</si>
  <si>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</si>
  <si>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</si>
  <si>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</si>
  <si>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</si>
  <si>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</si>
  <si>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</si>
  <si>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</si>
  <si>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</si>
  <si>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</si>
  <si>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</si>
  <si>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</si>
  <si>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</si>
  <si>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</si>
  <si>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</si>
  <si>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</si>
  <si>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-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</si>
  <si>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</si>
  <si>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</si>
  <si>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</si>
  <si>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</si>
  <si>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</si>
  <si>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</si>
  <si>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</si>
  <si>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</si>
  <si>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</si>
  <si>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</si>
  <si>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На соответ. период 2017 г.</t>
  </si>
  <si>
    <t>Всего период 2018 г.</t>
  </si>
  <si>
    <t>количество хозяйств, приступивших к подкормке ОЗИМ</t>
  </si>
  <si>
    <t>Площадь многолетних трав всего,  га (4-сх 2017)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</si>
  <si>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</si>
  <si>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</si>
  <si>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</si>
  <si>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</si>
  <si>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</si>
  <si>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</si>
  <si>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</si>
  <si>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</si>
  <si>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</si>
  <si>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</si>
  <si>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</si>
  <si>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</si>
  <si>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2018 г. к 2017 г., %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</si>
  <si>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</si>
  <si>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</si>
  <si>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</si>
  <si>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</si>
  <si>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</si>
  <si>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</si>
  <si>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</si>
  <si>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</si>
  <si>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</si>
  <si>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</si>
  <si>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</si>
  <si>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</si>
  <si>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</si>
  <si>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</si>
  <si>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r>
      <t xml:space="preserve">не </t>
    </r>
    <r>
      <rPr>
        <i/>
        <sz val="18"/>
        <rFont val="Times New Roman"/>
        <family val="1"/>
        <charset val="204"/>
      </rPr>
      <t>завершили уборку озимых</t>
    </r>
    <r>
      <rPr>
        <i/>
        <sz val="17"/>
        <rFont val="Times New Roman"/>
        <family val="1"/>
        <charset val="204"/>
      </rPr>
      <t xml:space="preserve"> </t>
    </r>
  </si>
  <si>
    <t>Убрано горчицы, га</t>
  </si>
  <si>
    <t>Валовой сбор горчицы, тонн</t>
  </si>
  <si>
    <t>Информация о сельскохозяйственных работах по состоянию на 14 августа 2018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</si>
</sst>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9" fontId="9" fillId="0" borderId="2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11" fillId="0" borderId="3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0" fontId="11" fillId="0" borderId="9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2"/>
  <sheetViews>
    <sheetView tabSelected="1" view="pageBreakPreview" topLeftCell="A2" zoomScale="60" zoomScaleNormal="70" zoomScalePageLayoutView="82" workbookViewId="0">
      <pane xSplit="3" ySplit="5" topLeftCell="D152" activePane="bottomRight" state="frozen"/>
      <selection activeCell="A2" sqref="A2"/>
      <selection pane="topRight" activeCell="F2" sqref="F2"/>
      <selection pane="bottomLeft" activeCell="A7" sqref="A7"/>
      <selection pane="bottomRight" activeCell="A210" sqref="A210"/>
    </sheetView>
  </sheetViews>
  <sheetFormatPr defaultColWidth="9.109375" defaultRowHeight="16.8" outlineLevelRow="1" x14ac:dyDescent="0.3"/>
  <cols>
    <col min="1" max="1" width="99.88671875" style="90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5" ht="25.2" hidden="1" x14ac:dyDescent="0.45">
      <c r="A1" s="1"/>
      <c r="Y1" s="3"/>
    </row>
    <row r="2" spans="1:25" s="4" customFormat="1" ht="29.4" customHeight="1" x14ac:dyDescent="0.3">
      <c r="A2" s="114" t="s">
        <v>212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5" s="4" customFormat="1" ht="0.75" customHeight="1" thickBot="1" x14ac:dyDescent="0.35">
      <c r="A3" s="5" t="s">
        <v>167</v>
      </c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5" s="2" customFormat="1" ht="17.399999999999999" customHeight="1" thickBot="1" x14ac:dyDescent="0.4">
      <c r="A4" s="115" t="s">
        <v>3</v>
      </c>
      <c r="B4" s="118" t="s">
        <v>178</v>
      </c>
      <c r="C4" s="111" t="s">
        <v>179</v>
      </c>
      <c r="D4" s="111" t="s">
        <v>194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5" s="2" customFormat="1" ht="87" customHeight="1" x14ac:dyDescent="0.3">
      <c r="A5" s="116"/>
      <c r="B5" s="119"/>
      <c r="C5" s="112"/>
      <c r="D5" s="112"/>
      <c r="E5" s="106" t="s">
        <v>5</v>
      </c>
      <c r="F5" s="106" t="s">
        <v>6</v>
      </c>
      <c r="G5" s="106" t="s">
        <v>7</v>
      </c>
      <c r="H5" s="106" t="s">
        <v>8</v>
      </c>
      <c r="I5" s="106" t="s">
        <v>9</v>
      </c>
      <c r="J5" s="106" t="s">
        <v>10</v>
      </c>
      <c r="K5" s="106" t="s">
        <v>11</v>
      </c>
      <c r="L5" s="106" t="s">
        <v>12</v>
      </c>
      <c r="M5" s="106" t="s">
        <v>13</v>
      </c>
      <c r="N5" s="106" t="s">
        <v>14</v>
      </c>
      <c r="O5" s="106" t="s">
        <v>15</v>
      </c>
      <c r="P5" s="106" t="s">
        <v>16</v>
      </c>
      <c r="Q5" s="106" t="s">
        <v>17</v>
      </c>
      <c r="R5" s="106" t="s">
        <v>18</v>
      </c>
      <c r="S5" s="106" t="s">
        <v>19</v>
      </c>
      <c r="T5" s="106" t="s">
        <v>20</v>
      </c>
      <c r="U5" s="106" t="s">
        <v>21</v>
      </c>
      <c r="V5" s="106" t="s">
        <v>22</v>
      </c>
      <c r="W5" s="106" t="s">
        <v>23</v>
      </c>
      <c r="X5" s="106" t="s">
        <v>24</v>
      </c>
      <c r="Y5" s="106" t="s">
        <v>25</v>
      </c>
    </row>
    <row r="6" spans="1:25" s="2" customFormat="1" ht="70.2" customHeight="1" thickBot="1" x14ac:dyDescent="0.35">
      <c r="A6" s="117"/>
      <c r="B6" s="120"/>
      <c r="C6" s="113"/>
      <c r="D6" s="113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s="2" customFormat="1" ht="31.2" hidden="1" customHeight="1" x14ac:dyDescent="0.3">
      <c r="A7" s="7" t="s">
        <v>26</v>
      </c>
      <c r="B7" s="8">
        <v>48521</v>
      </c>
      <c r="C7" s="8">
        <f>SUM(E7:Y7)</f>
        <v>49185</v>
      </c>
      <c r="D7" s="8"/>
      <c r="E7" s="10">
        <v>2205</v>
      </c>
      <c r="F7" s="10">
        <v>2003</v>
      </c>
      <c r="G7" s="10">
        <v>3421</v>
      </c>
      <c r="H7" s="10">
        <v>2781</v>
      </c>
      <c r="I7" s="10">
        <v>1599</v>
      </c>
      <c r="J7" s="10">
        <v>3093</v>
      </c>
      <c r="K7" s="10">
        <v>2234</v>
      </c>
      <c r="L7" s="10">
        <v>2612</v>
      </c>
      <c r="M7" s="10">
        <v>2297</v>
      </c>
      <c r="N7" s="10">
        <v>1015</v>
      </c>
      <c r="O7" s="10">
        <v>1442</v>
      </c>
      <c r="P7" s="10">
        <v>1987</v>
      </c>
      <c r="Q7" s="10">
        <v>2568</v>
      </c>
      <c r="R7" s="10">
        <v>3056</v>
      </c>
      <c r="S7" s="10">
        <v>3547</v>
      </c>
      <c r="T7" s="10">
        <v>2570</v>
      </c>
      <c r="U7" s="10">
        <v>1860</v>
      </c>
      <c r="V7" s="10">
        <v>751</v>
      </c>
      <c r="W7" s="10">
        <v>2213</v>
      </c>
      <c r="X7" s="10">
        <v>3684</v>
      </c>
      <c r="Y7" s="10">
        <v>2247</v>
      </c>
    </row>
    <row r="8" spans="1:25" s="12" customFormat="1" ht="30.6" hidden="1" customHeight="1" x14ac:dyDescent="0.25">
      <c r="A8" s="11" t="s">
        <v>27</v>
      </c>
      <c r="B8" s="8">
        <v>51317</v>
      </c>
      <c r="C8" s="8">
        <f>SUM(E8:Y8)</f>
        <v>52022</v>
      </c>
      <c r="D8" s="15">
        <f t="shared" ref="D8:D46" si="0">C8/B8</f>
        <v>1.0137381374593215</v>
      </c>
      <c r="E8" s="10">
        <v>2421</v>
      </c>
      <c r="F8" s="10">
        <v>2017</v>
      </c>
      <c r="G8" s="10">
        <v>4012</v>
      </c>
      <c r="H8" s="10">
        <v>3175</v>
      </c>
      <c r="I8" s="10">
        <v>1623</v>
      </c>
      <c r="J8" s="10">
        <v>3471</v>
      </c>
      <c r="K8" s="10">
        <v>2293</v>
      </c>
      <c r="L8" s="10">
        <v>2714</v>
      </c>
      <c r="M8" s="10">
        <v>2369</v>
      </c>
      <c r="N8" s="10">
        <v>1013</v>
      </c>
      <c r="O8" s="10">
        <v>1578</v>
      </c>
      <c r="P8" s="10">
        <v>1987</v>
      </c>
      <c r="Q8" s="10">
        <v>2568</v>
      </c>
      <c r="R8" s="10">
        <v>3068</v>
      </c>
      <c r="S8" s="10">
        <v>4012</v>
      </c>
      <c r="T8" s="10">
        <v>2676</v>
      </c>
      <c r="U8" s="10">
        <v>1928</v>
      </c>
      <c r="V8" s="10">
        <v>645</v>
      </c>
      <c r="W8" s="10">
        <v>2340</v>
      </c>
      <c r="X8" s="10">
        <v>3684</v>
      </c>
      <c r="Y8" s="10">
        <v>2428</v>
      </c>
    </row>
    <row r="9" spans="1:25" s="12" customFormat="1" ht="30.6" hidden="1" customHeight="1" x14ac:dyDescent="0.25">
      <c r="A9" s="13" t="s">
        <v>28</v>
      </c>
      <c r="B9" s="14">
        <f t="shared" ref="B9:Y9" si="1">B8/B7</f>
        <v>1.0576245337070547</v>
      </c>
      <c r="C9" s="14">
        <f t="shared" si="1"/>
        <v>1.057680187048897</v>
      </c>
      <c r="D9" s="15">
        <f t="shared" si="0"/>
        <v>1.000052621076827</v>
      </c>
      <c r="E9" s="84">
        <f t="shared" si="1"/>
        <v>1.0979591836734695</v>
      </c>
      <c r="F9" s="84">
        <f t="shared" si="1"/>
        <v>1.0069895157264104</v>
      </c>
      <c r="G9" s="84">
        <f t="shared" si="1"/>
        <v>1.1727565039462147</v>
      </c>
      <c r="H9" s="84">
        <f t="shared" si="1"/>
        <v>1.1416756562387631</v>
      </c>
      <c r="I9" s="84">
        <f t="shared" si="1"/>
        <v>1.0150093808630394</v>
      </c>
      <c r="J9" s="84">
        <f t="shared" si="1"/>
        <v>1.1222114451988361</v>
      </c>
      <c r="K9" s="84">
        <f t="shared" si="1"/>
        <v>1.0264100268576544</v>
      </c>
      <c r="L9" s="84">
        <f t="shared" si="1"/>
        <v>1.0390505359877489</v>
      </c>
      <c r="M9" s="84">
        <f t="shared" si="1"/>
        <v>1.0313452329124946</v>
      </c>
      <c r="N9" s="84">
        <f t="shared" si="1"/>
        <v>0.99802955665024629</v>
      </c>
      <c r="O9" s="84">
        <f t="shared" si="1"/>
        <v>1.0943134535367545</v>
      </c>
      <c r="P9" s="84">
        <f t="shared" si="1"/>
        <v>1</v>
      </c>
      <c r="Q9" s="84">
        <f t="shared" si="1"/>
        <v>1</v>
      </c>
      <c r="R9" s="84">
        <f t="shared" si="1"/>
        <v>1.0039267015706805</v>
      </c>
      <c r="S9" s="84">
        <f t="shared" si="1"/>
        <v>1.1310967014378348</v>
      </c>
      <c r="T9" s="84">
        <f t="shared" si="1"/>
        <v>1.0412451361867705</v>
      </c>
      <c r="U9" s="84">
        <f t="shared" si="1"/>
        <v>1.0365591397849463</v>
      </c>
      <c r="V9" s="84">
        <f t="shared" si="1"/>
        <v>0.8588548601864181</v>
      </c>
      <c r="W9" s="84">
        <f t="shared" si="1"/>
        <v>1.0573881608676006</v>
      </c>
      <c r="X9" s="84">
        <f t="shared" si="1"/>
        <v>1</v>
      </c>
      <c r="Y9" s="84">
        <f t="shared" si="1"/>
        <v>1.080551846906987</v>
      </c>
    </row>
    <row r="10" spans="1:25" s="12" customFormat="1" ht="30.6" hidden="1" customHeight="1" x14ac:dyDescent="0.25">
      <c r="A10" s="11" t="s">
        <v>29</v>
      </c>
      <c r="B10" s="8">
        <v>49283</v>
      </c>
      <c r="C10" s="8">
        <f>SUM(E10:Y10)</f>
        <v>48801</v>
      </c>
      <c r="D10" s="15">
        <f t="shared" si="0"/>
        <v>0.99021975123267658</v>
      </c>
      <c r="E10" s="10">
        <v>2301</v>
      </c>
      <c r="F10" s="10">
        <v>1910</v>
      </c>
      <c r="G10" s="10">
        <v>3968</v>
      </c>
      <c r="H10" s="10">
        <v>3115</v>
      </c>
      <c r="I10" s="10">
        <v>1461</v>
      </c>
      <c r="J10" s="10">
        <v>3019</v>
      </c>
      <c r="K10" s="10">
        <v>2061</v>
      </c>
      <c r="L10" s="10">
        <v>2573</v>
      </c>
      <c r="M10" s="10">
        <v>2305</v>
      </c>
      <c r="N10" s="10">
        <v>952</v>
      </c>
      <c r="O10" s="10">
        <v>1444</v>
      </c>
      <c r="P10" s="10">
        <v>1923</v>
      </c>
      <c r="Q10" s="10">
        <v>2430</v>
      </c>
      <c r="R10" s="10">
        <v>2894</v>
      </c>
      <c r="S10" s="10">
        <v>3922</v>
      </c>
      <c r="T10" s="10">
        <v>2424</v>
      </c>
      <c r="U10" s="10">
        <v>1633</v>
      </c>
      <c r="V10" s="10">
        <v>585</v>
      </c>
      <c r="W10" s="10">
        <v>2075</v>
      </c>
      <c r="X10" s="10">
        <v>3570</v>
      </c>
      <c r="Y10" s="10">
        <v>2236</v>
      </c>
    </row>
    <row r="11" spans="1:25" s="12" customFormat="1" ht="30.6" hidden="1" customHeight="1" x14ac:dyDescent="0.25">
      <c r="A11" s="11" t="s">
        <v>30</v>
      </c>
      <c r="B11" s="14">
        <v>0.96</v>
      </c>
      <c r="C11" s="14">
        <v>0.96</v>
      </c>
      <c r="D11" s="15">
        <f t="shared" si="0"/>
        <v>1</v>
      </c>
      <c r="E11" s="84">
        <v>0.95</v>
      </c>
      <c r="F11" s="84">
        <v>0.95</v>
      </c>
      <c r="G11" s="84">
        <v>0.99</v>
      </c>
      <c r="H11" s="84">
        <v>0.98</v>
      </c>
      <c r="I11" s="84">
        <v>0.9</v>
      </c>
      <c r="J11" s="84">
        <v>0.87</v>
      </c>
      <c r="K11" s="84">
        <v>0.9</v>
      </c>
      <c r="L11" s="84">
        <v>0.95</v>
      </c>
      <c r="M11" s="84">
        <v>0.97</v>
      </c>
      <c r="N11" s="84">
        <v>0.94</v>
      </c>
      <c r="O11" s="84">
        <v>0.92</v>
      </c>
      <c r="P11" s="84">
        <v>0.97</v>
      </c>
      <c r="Q11" s="84">
        <v>0.95</v>
      </c>
      <c r="R11" s="84">
        <v>0.94</v>
      </c>
      <c r="S11" s="84">
        <v>0.98</v>
      </c>
      <c r="T11" s="84">
        <v>0.91</v>
      </c>
      <c r="U11" s="84">
        <v>0.91</v>
      </c>
      <c r="V11" s="84">
        <v>0.91</v>
      </c>
      <c r="W11" s="84">
        <v>0.96</v>
      </c>
      <c r="X11" s="84">
        <v>0.97</v>
      </c>
      <c r="Y11" s="84">
        <v>0.92</v>
      </c>
    </row>
    <row r="12" spans="1:25" s="12" customFormat="1" ht="30.6" hidden="1" customHeight="1" x14ac:dyDescent="0.25">
      <c r="A12" s="13" t="s">
        <v>31</v>
      </c>
      <c r="B12" s="8">
        <v>26874</v>
      </c>
      <c r="C12" s="8">
        <f>SUM(E12:Y12)</f>
        <v>25029</v>
      </c>
      <c r="D12" s="15">
        <f t="shared" si="0"/>
        <v>0.93134628265237773</v>
      </c>
      <c r="E12" s="92">
        <v>434</v>
      </c>
      <c r="F12" s="92">
        <v>480</v>
      </c>
      <c r="G12" s="92">
        <v>3122</v>
      </c>
      <c r="H12" s="92">
        <v>1264</v>
      </c>
      <c r="I12" s="92">
        <v>568</v>
      </c>
      <c r="J12" s="92">
        <v>2650</v>
      </c>
      <c r="K12" s="92">
        <v>899</v>
      </c>
      <c r="L12" s="92">
        <v>1053</v>
      </c>
      <c r="M12" s="92">
        <v>619</v>
      </c>
      <c r="N12" s="92">
        <v>75</v>
      </c>
      <c r="O12" s="92">
        <v>580</v>
      </c>
      <c r="P12" s="92">
        <v>870</v>
      </c>
      <c r="Q12" s="92">
        <v>1023</v>
      </c>
      <c r="R12" s="92">
        <v>2030</v>
      </c>
      <c r="S12" s="92">
        <v>2626</v>
      </c>
      <c r="T12" s="92">
        <v>1200</v>
      </c>
      <c r="U12" s="92">
        <v>630</v>
      </c>
      <c r="V12" s="92">
        <v>368</v>
      </c>
      <c r="W12" s="92">
        <v>295</v>
      </c>
      <c r="X12" s="92">
        <v>2123</v>
      </c>
      <c r="Y12" s="92">
        <v>2120</v>
      </c>
    </row>
    <row r="13" spans="1:25" s="12" customFormat="1" ht="25.2" hidden="1" customHeight="1" x14ac:dyDescent="0.25">
      <c r="A13" s="13" t="s">
        <v>32</v>
      </c>
      <c r="B13" s="15"/>
      <c r="C13" s="15">
        <f>C12/C8</f>
        <v>0.48112337088155011</v>
      </c>
      <c r="D13" s="15" t="e">
        <f t="shared" si="0"/>
        <v>#DIV/0!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12" customFormat="1" ht="6" hidden="1" customHeight="1" x14ac:dyDescent="0.25">
      <c r="A14" s="17" t="s">
        <v>33</v>
      </c>
      <c r="B14" s="8"/>
      <c r="C14" s="8">
        <f>SUM(E14:Y14)</f>
        <v>0</v>
      </c>
      <c r="D14" s="15" t="e">
        <f t="shared" si="0"/>
        <v>#DIV/0!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12" customFormat="1" ht="30.6" hidden="1" customHeight="1" x14ac:dyDescent="0.25">
      <c r="A15" s="18" t="s">
        <v>34</v>
      </c>
      <c r="B15" s="8">
        <v>18599</v>
      </c>
      <c r="C15" s="8">
        <f>SUM(E15:Y15)</f>
        <v>14953</v>
      </c>
      <c r="D15" s="15">
        <f t="shared" si="0"/>
        <v>0.80396795526641218</v>
      </c>
      <c r="E15" s="10">
        <v>100</v>
      </c>
      <c r="F15" s="10">
        <v>890</v>
      </c>
      <c r="G15" s="10">
        <v>3269</v>
      </c>
      <c r="H15" s="10">
        <v>645</v>
      </c>
      <c r="I15" s="10">
        <v>10</v>
      </c>
      <c r="J15" s="10">
        <v>400</v>
      </c>
      <c r="K15" s="10">
        <v>1404</v>
      </c>
      <c r="L15" s="10">
        <v>1960</v>
      </c>
      <c r="M15" s="10">
        <v>1300</v>
      </c>
      <c r="N15" s="10">
        <v>50</v>
      </c>
      <c r="O15" s="10">
        <v>570</v>
      </c>
      <c r="P15" s="10">
        <v>500</v>
      </c>
      <c r="Q15" s="10">
        <v>50</v>
      </c>
      <c r="R15" s="10">
        <v>1510</v>
      </c>
      <c r="S15" s="10">
        <v>340</v>
      </c>
      <c r="T15" s="10">
        <v>90</v>
      </c>
      <c r="U15" s="10">
        <v>310</v>
      </c>
      <c r="V15" s="10">
        <v>20</v>
      </c>
      <c r="W15" s="10">
        <v>250</v>
      </c>
      <c r="X15" s="10">
        <v>1215</v>
      </c>
      <c r="Y15" s="10">
        <v>70</v>
      </c>
    </row>
    <row r="16" spans="1:25" s="12" customFormat="1" ht="25.2" hidden="1" customHeight="1" x14ac:dyDescent="0.25">
      <c r="A16" s="13" t="s">
        <v>35</v>
      </c>
      <c r="B16" s="19"/>
      <c r="C16" s="8" t="e">
        <f>SUM(E16:Y16)</f>
        <v>#N/A</v>
      </c>
      <c r="D16" s="15" t="e">
        <f t="shared" si="0"/>
        <v>#N/A</v>
      </c>
      <c r="E16" s="16" t="e">
        <f>#N/A</f>
        <v>#N/A</v>
      </c>
      <c r="F16" s="16" t="e">
        <f>#N/A</f>
        <v>#N/A</v>
      </c>
      <c r="G16" s="16" t="e">
        <f>#N/A</f>
        <v>#N/A</v>
      </c>
      <c r="H16" s="16" t="e">
        <f>#N/A</f>
        <v>#N/A</v>
      </c>
      <c r="I16" s="16" t="e">
        <f>#N/A</f>
        <v>#N/A</v>
      </c>
      <c r="J16" s="16" t="e">
        <f>#N/A</f>
        <v>#N/A</v>
      </c>
      <c r="K16" s="16" t="e">
        <f>#N/A</f>
        <v>#N/A</v>
      </c>
      <c r="L16" s="16" t="e">
        <f>#N/A</f>
        <v>#N/A</v>
      </c>
      <c r="M16" s="16" t="e">
        <f>#N/A</f>
        <v>#N/A</v>
      </c>
      <c r="N16" s="16" t="e">
        <f>#N/A</f>
        <v>#N/A</v>
      </c>
      <c r="O16" s="16" t="e">
        <f>#N/A</f>
        <v>#N/A</v>
      </c>
      <c r="P16" s="16" t="e">
        <f>#N/A</f>
        <v>#N/A</v>
      </c>
      <c r="Q16" s="16" t="e">
        <f>#N/A</f>
        <v>#N/A</v>
      </c>
      <c r="R16" s="16" t="e">
        <f>#N/A</f>
        <v>#N/A</v>
      </c>
      <c r="S16" s="16" t="e">
        <f>#N/A</f>
        <v>#N/A</v>
      </c>
      <c r="T16" s="16" t="e">
        <f>#N/A</f>
        <v>#N/A</v>
      </c>
      <c r="U16" s="16" t="e">
        <f>#N/A</f>
        <v>#N/A</v>
      </c>
      <c r="V16" s="16" t="e">
        <f>#N/A</f>
        <v>#N/A</v>
      </c>
      <c r="W16" s="16" t="e">
        <f>#N/A</f>
        <v>#N/A</v>
      </c>
      <c r="X16" s="16" t="e">
        <f>#N/A</f>
        <v>#N/A</v>
      </c>
      <c r="Y16" s="16" t="e">
        <f>#N/A</f>
        <v>#N/A</v>
      </c>
    </row>
    <row r="17" spans="1:26" s="12" customFormat="1" ht="30.6" hidden="1" customHeight="1" x14ac:dyDescent="0.25">
      <c r="A17" s="11" t="s">
        <v>36</v>
      </c>
      <c r="B17" s="8">
        <v>20000.3</v>
      </c>
      <c r="C17" s="8">
        <v>20000</v>
      </c>
      <c r="D17" s="15">
        <f t="shared" si="0"/>
        <v>0.9999850002249967</v>
      </c>
      <c r="E17" s="10">
        <v>1215</v>
      </c>
      <c r="F17" s="10">
        <v>599</v>
      </c>
      <c r="G17" s="10">
        <v>1456</v>
      </c>
      <c r="H17" s="10">
        <v>1166.4000000000001</v>
      </c>
      <c r="I17" s="10">
        <v>648</v>
      </c>
      <c r="J17" s="10">
        <v>1046</v>
      </c>
      <c r="K17" s="10">
        <v>965.7</v>
      </c>
      <c r="L17" s="10">
        <v>1272</v>
      </c>
      <c r="M17" s="10">
        <v>779.2</v>
      </c>
      <c r="N17" s="10">
        <v>418</v>
      </c>
      <c r="O17" s="10">
        <v>542</v>
      </c>
      <c r="P17" s="10">
        <v>1129</v>
      </c>
      <c r="Q17" s="10">
        <v>1318</v>
      </c>
      <c r="R17" s="10">
        <v>1036</v>
      </c>
      <c r="S17" s="10">
        <v>1268.5</v>
      </c>
      <c r="T17" s="10">
        <v>857</v>
      </c>
      <c r="U17" s="10">
        <v>661</v>
      </c>
      <c r="V17" s="10">
        <v>187.6</v>
      </c>
      <c r="W17" s="10">
        <v>1099</v>
      </c>
      <c r="X17" s="10">
        <v>1550</v>
      </c>
      <c r="Y17" s="10">
        <v>787</v>
      </c>
    </row>
    <row r="18" spans="1:26" s="2" customFormat="1" ht="29.4" hidden="1" customHeight="1" x14ac:dyDescent="0.3">
      <c r="A18" s="11" t="s">
        <v>37</v>
      </c>
      <c r="B18" s="20">
        <v>11908.9</v>
      </c>
      <c r="C18" s="20">
        <v>12000</v>
      </c>
      <c r="D18" s="15">
        <f t="shared" si="0"/>
        <v>1.0076497409500458</v>
      </c>
      <c r="E18" s="85">
        <v>282.60000000000002</v>
      </c>
      <c r="F18" s="85">
        <v>229.9</v>
      </c>
      <c r="G18" s="85">
        <v>784.1</v>
      </c>
      <c r="H18" s="85">
        <v>1262.0999999999999</v>
      </c>
      <c r="I18" s="85">
        <v>342.3</v>
      </c>
      <c r="J18" s="85">
        <v>330.8</v>
      </c>
      <c r="K18" s="85">
        <v>823.1</v>
      </c>
      <c r="L18" s="85">
        <v>807</v>
      </c>
      <c r="M18" s="85">
        <v>753.9</v>
      </c>
      <c r="N18" s="85">
        <v>132.1</v>
      </c>
      <c r="O18" s="85">
        <v>349.6</v>
      </c>
      <c r="P18" s="85">
        <v>260.7</v>
      </c>
      <c r="Q18" s="85">
        <v>509.7</v>
      </c>
      <c r="R18" s="85">
        <v>556.79999999999995</v>
      </c>
      <c r="S18" s="85">
        <v>842.5</v>
      </c>
      <c r="T18" s="85">
        <v>553.4</v>
      </c>
      <c r="U18" s="85">
        <v>390.4</v>
      </c>
      <c r="V18" s="85">
        <v>138.6</v>
      </c>
      <c r="W18" s="85">
        <v>623.70000000000005</v>
      </c>
      <c r="X18" s="85">
        <v>1126</v>
      </c>
      <c r="Y18" s="85">
        <v>206.7</v>
      </c>
      <c r="Z18" s="21"/>
    </row>
    <row r="19" spans="1:26" s="2" customFormat="1" ht="30.6" hidden="1" customHeight="1" x14ac:dyDescent="0.3">
      <c r="A19" s="18" t="s">
        <v>38</v>
      </c>
      <c r="B19" s="15">
        <f>B18/B17</f>
        <v>0.59543606845897312</v>
      </c>
      <c r="C19" s="15">
        <v>0.6</v>
      </c>
      <c r="D19" s="15">
        <f t="shared" si="0"/>
        <v>1.00766485569616</v>
      </c>
      <c r="E19" s="16">
        <f t="shared" ref="E19:W19" si="2">E18/E17</f>
        <v>0.2325925925925926</v>
      </c>
      <c r="F19" s="16">
        <f t="shared" si="2"/>
        <v>0.38380634390651086</v>
      </c>
      <c r="G19" s="16">
        <f t="shared" si="2"/>
        <v>0.53853021978021975</v>
      </c>
      <c r="H19" s="16">
        <f t="shared" si="2"/>
        <v>1.0820473251028806</v>
      </c>
      <c r="I19" s="16">
        <f t="shared" si="2"/>
        <v>0.52824074074074079</v>
      </c>
      <c r="J19" s="16">
        <f t="shared" si="2"/>
        <v>0.31625239005736139</v>
      </c>
      <c r="K19" s="16">
        <f t="shared" si="2"/>
        <v>0.85233509371440408</v>
      </c>
      <c r="L19" s="16">
        <f t="shared" si="2"/>
        <v>0.63443396226415094</v>
      </c>
      <c r="M19" s="16">
        <f t="shared" si="2"/>
        <v>0.96753080082135512</v>
      </c>
      <c r="N19" s="16">
        <f t="shared" si="2"/>
        <v>0.31602870813397127</v>
      </c>
      <c r="O19" s="16">
        <f t="shared" si="2"/>
        <v>0.64501845018450188</v>
      </c>
      <c r="P19" s="16">
        <f t="shared" si="2"/>
        <v>0.23091231178033658</v>
      </c>
      <c r="Q19" s="16">
        <f t="shared" si="2"/>
        <v>0.38672230652503792</v>
      </c>
      <c r="R19" s="16">
        <f t="shared" si="2"/>
        <v>0.53745173745173735</v>
      </c>
      <c r="S19" s="16">
        <f t="shared" si="2"/>
        <v>0.66417027985810007</v>
      </c>
      <c r="T19" s="16">
        <f t="shared" si="2"/>
        <v>0.64574095682613764</v>
      </c>
      <c r="U19" s="16">
        <f t="shared" si="2"/>
        <v>0.59062027231467473</v>
      </c>
      <c r="V19" s="16">
        <f t="shared" si="2"/>
        <v>0.73880597014925375</v>
      </c>
      <c r="W19" s="16">
        <f t="shared" si="2"/>
        <v>0.56751592356687908</v>
      </c>
      <c r="X19" s="16">
        <v>0.72699999999999998</v>
      </c>
      <c r="Y19" s="16">
        <f>Y18/Y17</f>
        <v>0.26264294790343073</v>
      </c>
      <c r="Z19" s="22"/>
    </row>
    <row r="20" spans="1:26" s="2" customFormat="1" ht="30.6" hidden="1" customHeight="1" x14ac:dyDescent="0.3">
      <c r="A20" s="11" t="s">
        <v>39</v>
      </c>
      <c r="B20" s="15"/>
      <c r="C20" s="15">
        <v>0.92900000000000005</v>
      </c>
      <c r="D20" s="15" t="e">
        <f t="shared" si="0"/>
        <v>#DIV/0!</v>
      </c>
      <c r="E20" s="16">
        <v>0.69</v>
      </c>
      <c r="F20" s="16">
        <v>0.83099999999999996</v>
      </c>
      <c r="G20" s="16">
        <v>0.77200000000000002</v>
      </c>
      <c r="H20" s="16">
        <v>0.97</v>
      </c>
      <c r="I20" s="16">
        <v>1.0329999999999999</v>
      </c>
      <c r="J20" s="16">
        <v>0.91700000000000004</v>
      </c>
      <c r="K20" s="16">
        <v>0.91300000000000003</v>
      </c>
      <c r="L20" s="16">
        <v>1.1850000000000001</v>
      </c>
      <c r="M20" s="16">
        <v>1.1870000000000001</v>
      </c>
      <c r="N20" s="16">
        <v>0.95399999999999996</v>
      </c>
      <c r="O20" s="16">
        <v>0.81899999999999995</v>
      </c>
      <c r="P20" s="16">
        <v>0.876</v>
      </c>
      <c r="Q20" s="16">
        <v>0.85099999999999998</v>
      </c>
      <c r="R20" s="16">
        <v>1.0049999999999999</v>
      </c>
      <c r="S20" s="16">
        <v>0.85399999999999998</v>
      </c>
      <c r="T20" s="16">
        <v>0.92</v>
      </c>
      <c r="U20" s="16">
        <v>0.443</v>
      </c>
      <c r="V20" s="16">
        <v>0.91500000000000004</v>
      </c>
      <c r="W20" s="16">
        <v>0.97499999999999998</v>
      </c>
      <c r="X20" s="16">
        <v>1.298</v>
      </c>
      <c r="Y20" s="16">
        <v>0.99199999999999999</v>
      </c>
      <c r="Z20" s="22"/>
    </row>
    <row r="21" spans="1:26" s="2" customFormat="1" ht="30.6" hidden="1" customHeight="1" x14ac:dyDescent="0.3">
      <c r="A21" s="11" t="s">
        <v>40</v>
      </c>
      <c r="B21" s="15"/>
      <c r="C21" s="15">
        <v>0.80600000000000005</v>
      </c>
      <c r="D21" s="15" t="e">
        <f t="shared" si="0"/>
        <v>#DIV/0!</v>
      </c>
      <c r="E21" s="16">
        <v>1.129</v>
      </c>
      <c r="F21" s="16">
        <v>0.33300000000000002</v>
      </c>
      <c r="G21" s="16">
        <v>0.874</v>
      </c>
      <c r="H21" s="16">
        <v>0.67100000000000004</v>
      </c>
      <c r="I21" s="16">
        <v>0.54</v>
      </c>
      <c r="J21" s="16">
        <v>0.88200000000000001</v>
      </c>
      <c r="K21" s="16">
        <v>1.8360000000000001</v>
      </c>
      <c r="L21" s="16">
        <v>0.74199999999999999</v>
      </c>
      <c r="M21" s="16">
        <v>2.63</v>
      </c>
      <c r="N21" s="16">
        <v>1.643</v>
      </c>
      <c r="O21" s="16">
        <v>0.96699999999999997</v>
      </c>
      <c r="P21" s="16">
        <v>0.82</v>
      </c>
      <c r="Q21" s="16">
        <v>0.5</v>
      </c>
      <c r="R21" s="16">
        <v>0.155</v>
      </c>
      <c r="S21" s="16">
        <v>0.65</v>
      </c>
      <c r="T21" s="16">
        <v>0.9</v>
      </c>
      <c r="U21" s="16">
        <v>0.08</v>
      </c>
      <c r="V21" s="16">
        <v>0.85</v>
      </c>
      <c r="W21" s="16">
        <v>0.79900000000000004</v>
      </c>
      <c r="X21" s="16">
        <v>0.65500000000000003</v>
      </c>
      <c r="Y21" s="16">
        <v>0.56499999999999995</v>
      </c>
      <c r="Z21" s="22"/>
    </row>
    <row r="22" spans="1:26" s="2" customFormat="1" ht="25.2" hidden="1" customHeight="1" x14ac:dyDescent="0.3">
      <c r="A22" s="11" t="s">
        <v>41</v>
      </c>
      <c r="B22" s="23"/>
      <c r="C22" s="23">
        <v>0.95</v>
      </c>
      <c r="D22" s="15" t="e">
        <f t="shared" si="0"/>
        <v>#DIV/0!</v>
      </c>
      <c r="E22" s="86">
        <v>0.97</v>
      </c>
      <c r="F22" s="86">
        <v>1</v>
      </c>
      <c r="G22" s="86">
        <v>0.95</v>
      </c>
      <c r="H22" s="86">
        <v>0.91</v>
      </c>
      <c r="I22" s="86">
        <v>0.81</v>
      </c>
      <c r="J22" s="86">
        <v>0.96</v>
      </c>
      <c r="K22" s="86">
        <v>0.86</v>
      </c>
      <c r="L22" s="86">
        <v>0.99</v>
      </c>
      <c r="M22" s="86">
        <v>0.98</v>
      </c>
      <c r="N22" s="86">
        <v>0.92</v>
      </c>
      <c r="O22" s="86">
        <v>0.98</v>
      </c>
      <c r="P22" s="86">
        <v>0.96</v>
      </c>
      <c r="Q22" s="86">
        <v>0.93</v>
      </c>
      <c r="R22" s="86">
        <v>0.91</v>
      </c>
      <c r="S22" s="86">
        <v>0.96</v>
      </c>
      <c r="T22" s="86">
        <v>0.99</v>
      </c>
      <c r="U22" s="86">
        <v>0.98</v>
      </c>
      <c r="V22" s="86">
        <v>0.9</v>
      </c>
      <c r="W22" s="86">
        <v>0.95</v>
      </c>
      <c r="X22" s="86">
        <v>0.96</v>
      </c>
      <c r="Y22" s="86">
        <v>0.9</v>
      </c>
      <c r="Z22" s="21"/>
    </row>
    <row r="23" spans="1:26" s="2" customFormat="1" ht="25.2" hidden="1" customHeight="1" x14ac:dyDescent="0.3">
      <c r="A23" s="11" t="s">
        <v>42</v>
      </c>
      <c r="B23" s="23"/>
      <c r="C23" s="23">
        <v>0.94</v>
      </c>
      <c r="D23" s="15" t="e">
        <f t="shared" si="0"/>
        <v>#DIV/0!</v>
      </c>
      <c r="E23" s="86">
        <v>0.97</v>
      </c>
      <c r="F23" s="86">
        <v>1</v>
      </c>
      <c r="G23" s="86">
        <v>0.96</v>
      </c>
      <c r="H23" s="86">
        <v>0.91</v>
      </c>
      <c r="I23" s="86">
        <v>0.85</v>
      </c>
      <c r="J23" s="86">
        <v>1</v>
      </c>
      <c r="K23" s="86">
        <v>0.91</v>
      </c>
      <c r="L23" s="86">
        <v>0.98</v>
      </c>
      <c r="M23" s="86">
        <v>0.96</v>
      </c>
      <c r="N23" s="86">
        <v>1</v>
      </c>
      <c r="O23" s="86">
        <v>0.98</v>
      </c>
      <c r="P23" s="86">
        <v>0.96</v>
      </c>
      <c r="Q23" s="86">
        <v>0.88</v>
      </c>
      <c r="R23" s="86">
        <v>0.9</v>
      </c>
      <c r="S23" s="86">
        <v>0.97</v>
      </c>
      <c r="T23" s="86">
        <v>0.97</v>
      </c>
      <c r="U23" s="86">
        <v>0.86</v>
      </c>
      <c r="V23" s="86">
        <v>0.95</v>
      </c>
      <c r="W23" s="86">
        <v>0.93</v>
      </c>
      <c r="X23" s="86">
        <v>0.95</v>
      </c>
      <c r="Y23" s="86">
        <v>0.88</v>
      </c>
      <c r="Z23" s="21"/>
    </row>
    <row r="24" spans="1:26" s="2" customFormat="1" ht="25.2" hidden="1" customHeight="1" x14ac:dyDescent="0.3">
      <c r="A24" s="11" t="s">
        <v>43</v>
      </c>
      <c r="B24" s="23"/>
      <c r="C24" s="23">
        <v>0.95</v>
      </c>
      <c r="D24" s="15" t="e">
        <f t="shared" si="0"/>
        <v>#DIV/0!</v>
      </c>
      <c r="E24" s="86">
        <v>1</v>
      </c>
      <c r="F24" s="86">
        <v>0.98</v>
      </c>
      <c r="G24" s="86">
        <v>1</v>
      </c>
      <c r="H24" s="86">
        <v>0.92</v>
      </c>
      <c r="I24" s="86">
        <v>0.91</v>
      </c>
      <c r="J24" s="86">
        <v>1</v>
      </c>
      <c r="K24" s="86">
        <v>0.97</v>
      </c>
      <c r="L24" s="86">
        <v>1</v>
      </c>
      <c r="M24" s="86">
        <v>0.94</v>
      </c>
      <c r="N24" s="86">
        <v>1</v>
      </c>
      <c r="O24" s="86">
        <v>0.97</v>
      </c>
      <c r="P24" s="86">
        <v>0.95</v>
      </c>
      <c r="Q24" s="86">
        <v>0.89</v>
      </c>
      <c r="R24" s="86">
        <v>0.94</v>
      </c>
      <c r="S24" s="86">
        <v>0.97</v>
      </c>
      <c r="T24" s="86">
        <v>0.95</v>
      </c>
      <c r="U24" s="86">
        <v>0.89</v>
      </c>
      <c r="V24" s="86">
        <v>0.92</v>
      </c>
      <c r="W24" s="86">
        <v>0.98</v>
      </c>
      <c r="X24" s="86">
        <v>0.9</v>
      </c>
      <c r="Y24" s="86">
        <v>0.7</v>
      </c>
      <c r="Z24" s="21"/>
    </row>
    <row r="25" spans="1:26" s="2" customFormat="1" ht="25.2" hidden="1" customHeight="1" x14ac:dyDescent="0.3">
      <c r="A25" s="11" t="s">
        <v>44</v>
      </c>
      <c r="B25" s="23"/>
      <c r="C25" s="23">
        <v>0.94</v>
      </c>
      <c r="D25" s="15" t="e">
        <f t="shared" si="0"/>
        <v>#DIV/0!</v>
      </c>
      <c r="E25" s="86">
        <v>1</v>
      </c>
      <c r="F25" s="86">
        <v>0.9</v>
      </c>
      <c r="G25" s="86">
        <v>0.94</v>
      </c>
      <c r="H25" s="86">
        <v>0.92</v>
      </c>
      <c r="I25" s="86">
        <v>0.89</v>
      </c>
      <c r="J25" s="86">
        <v>0.97</v>
      </c>
      <c r="K25" s="86">
        <v>0.96</v>
      </c>
      <c r="L25" s="86">
        <v>1</v>
      </c>
      <c r="M25" s="86">
        <v>0.94</v>
      </c>
      <c r="N25" s="86">
        <v>0.91</v>
      </c>
      <c r="O25" s="86">
        <v>0.97</v>
      </c>
      <c r="P25" s="86">
        <v>0.94</v>
      </c>
      <c r="Q25" s="86">
        <v>0.92</v>
      </c>
      <c r="R25" s="86">
        <v>0.91</v>
      </c>
      <c r="S25" s="86">
        <v>0.97</v>
      </c>
      <c r="T25" s="86">
        <v>1</v>
      </c>
      <c r="U25" s="86">
        <v>0.95</v>
      </c>
      <c r="V25" s="86">
        <v>0.96</v>
      </c>
      <c r="W25" s="86">
        <v>0.99</v>
      </c>
      <c r="X25" s="86">
        <v>0.94</v>
      </c>
      <c r="Y25" s="86">
        <v>0.79</v>
      </c>
      <c r="Z25" s="21"/>
    </row>
    <row r="26" spans="1:26" s="12" customFormat="1" ht="30.6" hidden="1" customHeight="1" x14ac:dyDescent="0.25">
      <c r="A26" s="24" t="s">
        <v>45</v>
      </c>
      <c r="B26" s="25">
        <v>96622</v>
      </c>
      <c r="C26" s="25">
        <f>SUM(E26:Y26)</f>
        <v>80553</v>
      </c>
      <c r="D26" s="15">
        <f t="shared" si="0"/>
        <v>0.83369211980708324</v>
      </c>
      <c r="E26" s="26">
        <v>3878</v>
      </c>
      <c r="F26" s="26">
        <v>2480</v>
      </c>
      <c r="G26" s="26">
        <v>4603</v>
      </c>
      <c r="H26" s="26">
        <v>4858</v>
      </c>
      <c r="I26" s="26">
        <v>2573</v>
      </c>
      <c r="J26" s="26">
        <v>4900</v>
      </c>
      <c r="K26" s="26">
        <v>3790</v>
      </c>
      <c r="L26" s="26">
        <v>3334</v>
      </c>
      <c r="M26" s="26">
        <v>4244</v>
      </c>
      <c r="N26" s="26">
        <v>1270</v>
      </c>
      <c r="O26" s="26">
        <v>2420</v>
      </c>
      <c r="P26" s="26">
        <v>4075</v>
      </c>
      <c r="Q26" s="26">
        <v>6042</v>
      </c>
      <c r="R26" s="26">
        <v>4010</v>
      </c>
      <c r="S26" s="26">
        <v>5663</v>
      </c>
      <c r="T26" s="26">
        <v>4085</v>
      </c>
      <c r="U26" s="26">
        <v>2620</v>
      </c>
      <c r="V26" s="26">
        <v>2355</v>
      </c>
      <c r="W26" s="26">
        <v>4900</v>
      </c>
      <c r="X26" s="26">
        <v>6353</v>
      </c>
      <c r="Y26" s="26">
        <v>2100</v>
      </c>
    </row>
    <row r="27" spans="1:26" s="12" customFormat="1" ht="25.2" hidden="1" customHeight="1" x14ac:dyDescent="0.25">
      <c r="A27" s="27" t="s">
        <v>46</v>
      </c>
      <c r="B27" s="25">
        <v>0</v>
      </c>
      <c r="C27" s="25">
        <f>SUM(E27:Y27)</f>
        <v>0</v>
      </c>
      <c r="D27" s="15" t="e">
        <f t="shared" si="0"/>
        <v>#DIV/0!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6" s="12" customFormat="1" ht="25.2" hidden="1" customHeight="1" x14ac:dyDescent="0.25">
      <c r="A28" s="27" t="s">
        <v>47</v>
      </c>
      <c r="B28" s="9">
        <v>0</v>
      </c>
      <c r="C28" s="29" t="e">
        <f>#N/A</f>
        <v>#N/A</v>
      </c>
      <c r="D28" s="15" t="e">
        <f t="shared" si="0"/>
        <v>#N/A</v>
      </c>
      <c r="E28" s="87" t="e">
        <f>#N/A</f>
        <v>#N/A</v>
      </c>
      <c r="F28" s="87" t="e">
        <f>#N/A</f>
        <v>#N/A</v>
      </c>
      <c r="G28" s="87" t="e">
        <f>#N/A</f>
        <v>#N/A</v>
      </c>
      <c r="H28" s="87" t="e">
        <f>#N/A</f>
        <v>#N/A</v>
      </c>
      <c r="I28" s="87" t="e">
        <f>#N/A</f>
        <v>#N/A</v>
      </c>
      <c r="J28" s="87" t="e">
        <f>#N/A</f>
        <v>#N/A</v>
      </c>
      <c r="K28" s="87" t="e">
        <f>#N/A</f>
        <v>#N/A</v>
      </c>
      <c r="L28" s="87" t="e">
        <f>#N/A</f>
        <v>#N/A</v>
      </c>
      <c r="M28" s="87" t="e">
        <f>#N/A</f>
        <v>#N/A</v>
      </c>
      <c r="N28" s="87" t="e">
        <f>#N/A</f>
        <v>#N/A</v>
      </c>
      <c r="O28" s="87" t="e">
        <f>#N/A</f>
        <v>#N/A</v>
      </c>
      <c r="P28" s="87" t="e">
        <f>#N/A</f>
        <v>#N/A</v>
      </c>
      <c r="Q28" s="87">
        <f>Q27/Q26</f>
        <v>0</v>
      </c>
      <c r="R28" s="87" t="e">
        <f>#N/A</f>
        <v>#N/A</v>
      </c>
      <c r="S28" s="87" t="e">
        <f>#N/A</f>
        <v>#N/A</v>
      </c>
      <c r="T28" s="87" t="e">
        <f>#N/A</f>
        <v>#N/A</v>
      </c>
      <c r="U28" s="87" t="e">
        <f>#N/A</f>
        <v>#N/A</v>
      </c>
      <c r="V28" s="87" t="e">
        <f>#N/A</f>
        <v>#N/A</v>
      </c>
      <c r="W28" s="87" t="e">
        <f>#N/A</f>
        <v>#N/A</v>
      </c>
      <c r="X28" s="87" t="e">
        <f>#N/A</f>
        <v>#N/A</v>
      </c>
      <c r="Y28" s="87" t="e">
        <f>#N/A</f>
        <v>#N/A</v>
      </c>
    </row>
    <row r="29" spans="1:26" s="12" customFormat="1" ht="25.2" hidden="1" customHeight="1" x14ac:dyDescent="0.25">
      <c r="A29" s="27" t="s">
        <v>48</v>
      </c>
      <c r="B29" s="25">
        <v>0</v>
      </c>
      <c r="C29" s="30">
        <f>SUM(E29:Y29)</f>
        <v>0</v>
      </c>
      <c r="D29" s="15" t="e">
        <f t="shared" si="0"/>
        <v>#DIV/0!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6" s="12" customFormat="1" ht="25.2" hidden="1" customHeight="1" x14ac:dyDescent="0.25">
      <c r="A30" s="27" t="s">
        <v>49</v>
      </c>
      <c r="B30" s="15" t="e">
        <v>#DIV/0!</v>
      </c>
      <c r="C30" s="15" t="e">
        <f>#N/A</f>
        <v>#N/A</v>
      </c>
      <c r="D30" s="15" t="e">
        <f t="shared" si="0"/>
        <v>#N/A</v>
      </c>
      <c r="E30" s="16" t="e">
        <f>#N/A</f>
        <v>#N/A</v>
      </c>
      <c r="F30" s="16" t="e">
        <f>#N/A</f>
        <v>#N/A</v>
      </c>
      <c r="G30" s="16" t="e">
        <f>#N/A</f>
        <v>#N/A</v>
      </c>
      <c r="H30" s="16" t="e">
        <f>#N/A</f>
        <v>#N/A</v>
      </c>
      <c r="I30" s="16" t="e">
        <f>#N/A</f>
        <v>#N/A</v>
      </c>
      <c r="J30" s="16" t="e">
        <f>#N/A</f>
        <v>#N/A</v>
      </c>
      <c r="K30" s="16" t="e">
        <f>#N/A</f>
        <v>#N/A</v>
      </c>
      <c r="L30" s="16" t="e">
        <f>#N/A</f>
        <v>#N/A</v>
      </c>
      <c r="M30" s="16" t="e">
        <f>#N/A</f>
        <v>#N/A</v>
      </c>
      <c r="N30" s="16" t="e">
        <f>#N/A</f>
        <v>#N/A</v>
      </c>
      <c r="O30" s="16" t="e">
        <f>#N/A</f>
        <v>#N/A</v>
      </c>
      <c r="P30" s="16" t="e">
        <f>#N/A</f>
        <v>#N/A</v>
      </c>
      <c r="Q30" s="16" t="e">
        <f>#N/A</f>
        <v>#N/A</v>
      </c>
      <c r="R30" s="16" t="e">
        <f>#N/A</f>
        <v>#N/A</v>
      </c>
      <c r="S30" s="16" t="e">
        <f>#N/A</f>
        <v>#N/A</v>
      </c>
      <c r="T30" s="16" t="e">
        <f>#N/A</f>
        <v>#N/A</v>
      </c>
      <c r="U30" s="16" t="e">
        <f>#N/A</f>
        <v>#N/A</v>
      </c>
      <c r="V30" s="16" t="e">
        <f>#N/A</f>
        <v>#N/A</v>
      </c>
      <c r="W30" s="16" t="e">
        <f>#N/A</f>
        <v>#N/A</v>
      </c>
      <c r="X30" s="16" t="e">
        <f>#N/A</f>
        <v>#N/A</v>
      </c>
      <c r="Y30" s="16" t="e">
        <f>#N/A</f>
        <v>#N/A</v>
      </c>
    </row>
    <row r="31" spans="1:26" s="12" customFormat="1" ht="30.6" hidden="1" customHeight="1" x14ac:dyDescent="0.25">
      <c r="A31" s="13" t="s">
        <v>50</v>
      </c>
      <c r="B31" s="25">
        <v>74960</v>
      </c>
      <c r="C31" s="25">
        <f>SUM(E31:Y31)</f>
        <v>66587</v>
      </c>
      <c r="D31" s="15">
        <f t="shared" si="0"/>
        <v>0.88830042689434363</v>
      </c>
      <c r="E31" s="28">
        <v>2948</v>
      </c>
      <c r="F31" s="28">
        <v>2229</v>
      </c>
      <c r="G31" s="28">
        <v>3597</v>
      </c>
      <c r="H31" s="28">
        <v>4007</v>
      </c>
      <c r="I31" s="28">
        <v>2228</v>
      </c>
      <c r="J31" s="28">
        <v>2461</v>
      </c>
      <c r="K31" s="28">
        <v>2865</v>
      </c>
      <c r="L31" s="28">
        <v>2557</v>
      </c>
      <c r="M31" s="28">
        <v>3652</v>
      </c>
      <c r="N31" s="28">
        <v>1103</v>
      </c>
      <c r="O31" s="28">
        <v>2020</v>
      </c>
      <c r="P31" s="28">
        <v>3085</v>
      </c>
      <c r="Q31" s="28">
        <v>5370</v>
      </c>
      <c r="R31" s="28">
        <v>3900</v>
      </c>
      <c r="S31" s="28">
        <v>5422</v>
      </c>
      <c r="T31" s="28">
        <v>3750</v>
      </c>
      <c r="U31" s="28">
        <v>2360</v>
      </c>
      <c r="V31" s="28">
        <v>1622</v>
      </c>
      <c r="W31" s="28">
        <v>4196</v>
      </c>
      <c r="X31" s="28">
        <v>5665</v>
      </c>
      <c r="Y31" s="28">
        <v>1550</v>
      </c>
    </row>
    <row r="32" spans="1:26" s="12" customFormat="1" ht="30.6" hidden="1" customHeight="1" x14ac:dyDescent="0.25">
      <c r="A32" s="18" t="s">
        <v>51</v>
      </c>
      <c r="B32" s="31">
        <f t="shared" ref="B32:Y32" si="3">B31/B26</f>
        <v>0.77580675208544636</v>
      </c>
      <c r="C32" s="31">
        <f t="shared" si="3"/>
        <v>0.82662346529614039</v>
      </c>
      <c r="D32" s="15">
        <f t="shared" si="0"/>
        <v>1.0655017671270501</v>
      </c>
      <c r="E32" s="32">
        <f t="shared" si="3"/>
        <v>0.76018566271273857</v>
      </c>
      <c r="F32" s="32">
        <f t="shared" si="3"/>
        <v>0.89879032258064517</v>
      </c>
      <c r="G32" s="32">
        <f t="shared" si="3"/>
        <v>0.78144688246795568</v>
      </c>
      <c r="H32" s="32">
        <f t="shared" si="3"/>
        <v>0.82482503087690406</v>
      </c>
      <c r="I32" s="32">
        <f t="shared" si="3"/>
        <v>0.86591527399922275</v>
      </c>
      <c r="J32" s="32">
        <f t="shared" si="3"/>
        <v>0.5022448979591837</v>
      </c>
      <c r="K32" s="32">
        <f t="shared" si="3"/>
        <v>0.75593667546174137</v>
      </c>
      <c r="L32" s="32">
        <f t="shared" si="3"/>
        <v>0.7669466106778644</v>
      </c>
      <c r="M32" s="32">
        <f t="shared" si="3"/>
        <v>0.86050895381715364</v>
      </c>
      <c r="N32" s="32">
        <f t="shared" si="3"/>
        <v>0.86850393700787398</v>
      </c>
      <c r="O32" s="32">
        <f t="shared" si="3"/>
        <v>0.83471074380165289</v>
      </c>
      <c r="P32" s="32">
        <f t="shared" si="3"/>
        <v>0.75705521472392634</v>
      </c>
      <c r="Q32" s="32">
        <f t="shared" si="3"/>
        <v>0.88877855014895735</v>
      </c>
      <c r="R32" s="32">
        <f t="shared" si="3"/>
        <v>0.972568578553616</v>
      </c>
      <c r="S32" s="32">
        <f t="shared" si="3"/>
        <v>0.95744305138619101</v>
      </c>
      <c r="T32" s="32">
        <f t="shared" si="3"/>
        <v>0.91799265605875158</v>
      </c>
      <c r="U32" s="32">
        <f t="shared" si="3"/>
        <v>0.9007633587786259</v>
      </c>
      <c r="V32" s="32">
        <f t="shared" si="3"/>
        <v>0.68874734607218679</v>
      </c>
      <c r="W32" s="32">
        <f t="shared" si="3"/>
        <v>0.85632653061224495</v>
      </c>
      <c r="X32" s="32">
        <f t="shared" si="3"/>
        <v>0.89170470643790334</v>
      </c>
      <c r="Y32" s="32">
        <f t="shared" si="3"/>
        <v>0.73809523809523814</v>
      </c>
    </row>
    <row r="33" spans="1:29" s="12" customFormat="1" ht="30.6" hidden="1" customHeight="1" x14ac:dyDescent="0.25">
      <c r="A33" s="27" t="s">
        <v>52</v>
      </c>
      <c r="B33" s="25">
        <v>72668</v>
      </c>
      <c r="C33" s="25">
        <f>SUM(E33:Y33)</f>
        <v>59581</v>
      </c>
      <c r="D33" s="15">
        <f t="shared" si="0"/>
        <v>0.81990697418395997</v>
      </c>
      <c r="E33" s="28">
        <v>2660</v>
      </c>
      <c r="F33" s="28">
        <v>210</v>
      </c>
      <c r="G33" s="28">
        <v>3727</v>
      </c>
      <c r="H33" s="28">
        <v>358</v>
      </c>
      <c r="I33" s="28">
        <v>2228</v>
      </c>
      <c r="J33" s="28">
        <v>2461</v>
      </c>
      <c r="K33" s="28">
        <v>3790</v>
      </c>
      <c r="L33" s="28">
        <v>3309</v>
      </c>
      <c r="M33" s="28">
        <v>637</v>
      </c>
      <c r="N33" s="28">
        <v>270</v>
      </c>
      <c r="O33" s="28">
        <v>1870</v>
      </c>
      <c r="P33" s="28">
        <v>3722</v>
      </c>
      <c r="Q33" s="28">
        <v>6042</v>
      </c>
      <c r="R33" s="28">
        <v>4010</v>
      </c>
      <c r="S33" s="28">
        <v>5771</v>
      </c>
      <c r="T33" s="28">
        <v>2988</v>
      </c>
      <c r="U33" s="28">
        <v>2360</v>
      </c>
      <c r="V33" s="28">
        <v>800</v>
      </c>
      <c r="W33" s="28">
        <v>4196</v>
      </c>
      <c r="X33" s="28">
        <v>6072</v>
      </c>
      <c r="Y33" s="28">
        <v>2100</v>
      </c>
    </row>
    <row r="34" spans="1:29" s="12" customFormat="1" ht="30.6" hidden="1" customHeight="1" x14ac:dyDescent="0.25">
      <c r="A34" s="18" t="s">
        <v>51</v>
      </c>
      <c r="B34" s="9">
        <f t="shared" ref="B34:Y34" si="4">B33/B26</f>
        <v>0.75208544637867147</v>
      </c>
      <c r="C34" s="9">
        <f t="shared" si="4"/>
        <v>0.73964967164475559</v>
      </c>
      <c r="D34" s="15">
        <f t="shared" si="0"/>
        <v>0.98346494431743792</v>
      </c>
      <c r="E34" s="33">
        <f t="shared" si="4"/>
        <v>0.6859205776173285</v>
      </c>
      <c r="F34" s="33">
        <f t="shared" si="4"/>
        <v>8.4677419354838704E-2</v>
      </c>
      <c r="G34" s="33">
        <f t="shared" si="4"/>
        <v>0.80968933304366719</v>
      </c>
      <c r="H34" s="33">
        <f t="shared" si="4"/>
        <v>7.369287772745986E-2</v>
      </c>
      <c r="I34" s="33">
        <f t="shared" si="4"/>
        <v>0.86591527399922275</v>
      </c>
      <c r="J34" s="33">
        <f t="shared" si="4"/>
        <v>0.5022448979591837</v>
      </c>
      <c r="K34" s="33">
        <f t="shared" si="4"/>
        <v>1</v>
      </c>
      <c r="L34" s="33">
        <f t="shared" si="4"/>
        <v>0.99250149970005996</v>
      </c>
      <c r="M34" s="33">
        <f t="shared" si="4"/>
        <v>0.15009425070688029</v>
      </c>
      <c r="N34" s="33">
        <f t="shared" si="4"/>
        <v>0.2125984251968504</v>
      </c>
      <c r="O34" s="33">
        <f t="shared" si="4"/>
        <v>0.77272727272727271</v>
      </c>
      <c r="P34" s="33">
        <f t="shared" si="4"/>
        <v>0.91337423312883437</v>
      </c>
      <c r="Q34" s="33">
        <f t="shared" si="4"/>
        <v>1</v>
      </c>
      <c r="R34" s="33">
        <f t="shared" si="4"/>
        <v>1</v>
      </c>
      <c r="S34" s="33">
        <f t="shared" si="4"/>
        <v>1.019071163694155</v>
      </c>
      <c r="T34" s="33">
        <f t="shared" si="4"/>
        <v>0.7314565483476132</v>
      </c>
      <c r="U34" s="33">
        <f t="shared" si="4"/>
        <v>0.9007633587786259</v>
      </c>
      <c r="V34" s="33">
        <f t="shared" si="4"/>
        <v>0.33970276008492567</v>
      </c>
      <c r="W34" s="33">
        <f t="shared" si="4"/>
        <v>0.85632653061224495</v>
      </c>
      <c r="X34" s="33">
        <f t="shared" si="4"/>
        <v>0.95576892806548086</v>
      </c>
      <c r="Y34" s="33">
        <f t="shared" si="4"/>
        <v>1</v>
      </c>
    </row>
    <row r="35" spans="1:29" s="12" customFormat="1" ht="30.6" hidden="1" customHeight="1" x14ac:dyDescent="0.25">
      <c r="A35" s="11" t="s">
        <v>181</v>
      </c>
      <c r="B35" s="25">
        <v>107791</v>
      </c>
      <c r="C35" s="25">
        <f>SUM(E35:Y35)</f>
        <v>102812</v>
      </c>
      <c r="D35" s="15">
        <f t="shared" si="0"/>
        <v>0.95380875954393229</v>
      </c>
      <c r="E35" s="34">
        <v>1394</v>
      </c>
      <c r="F35" s="34">
        <v>2365</v>
      </c>
      <c r="G35" s="34">
        <v>6216</v>
      </c>
      <c r="H35" s="34">
        <v>7597</v>
      </c>
      <c r="I35" s="34">
        <v>6025</v>
      </c>
      <c r="J35" s="34">
        <v>5595</v>
      </c>
      <c r="K35" s="34">
        <v>4044</v>
      </c>
      <c r="L35" s="34">
        <v>5100</v>
      </c>
      <c r="M35" s="34">
        <v>3661</v>
      </c>
      <c r="N35" s="34">
        <v>3465</v>
      </c>
      <c r="O35" s="34">
        <v>3415</v>
      </c>
      <c r="P35" s="34">
        <v>7128</v>
      </c>
      <c r="Q35" s="34">
        <v>5960</v>
      </c>
      <c r="R35" s="34">
        <v>3808</v>
      </c>
      <c r="S35" s="34">
        <v>4195</v>
      </c>
      <c r="T35" s="34">
        <v>5842</v>
      </c>
      <c r="U35" s="34">
        <v>2085</v>
      </c>
      <c r="V35" s="34">
        <v>1206</v>
      </c>
      <c r="W35" s="34">
        <v>9068</v>
      </c>
      <c r="X35" s="34">
        <v>10024</v>
      </c>
      <c r="Y35" s="34">
        <v>4619</v>
      </c>
    </row>
    <row r="36" spans="1:29" s="12" customFormat="1" ht="25.2" hidden="1" customHeight="1" x14ac:dyDescent="0.25">
      <c r="A36" s="13" t="s">
        <v>53</v>
      </c>
      <c r="B36" s="25"/>
      <c r="C36" s="25">
        <f>SUM(E36:Y36)</f>
        <v>0</v>
      </c>
      <c r="D36" s="15" t="e">
        <f t="shared" si="0"/>
        <v>#DIV/0!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9" s="12" customFormat="1" ht="25.2" hidden="1" customHeight="1" x14ac:dyDescent="0.25">
      <c r="A37" s="18" t="s">
        <v>47</v>
      </c>
      <c r="B37" s="9"/>
      <c r="C37" s="25" t="e">
        <f>SUM(E37:Y37)</f>
        <v>#N/A</v>
      </c>
      <c r="D37" s="15" t="e">
        <f t="shared" si="0"/>
        <v>#N/A</v>
      </c>
      <c r="E37" s="33">
        <f>E36/E35</f>
        <v>0</v>
      </c>
      <c r="F37" s="33" t="e">
        <f>#N/A</f>
        <v>#N/A</v>
      </c>
      <c r="G37" s="33" t="e">
        <f>#N/A</f>
        <v>#N/A</v>
      </c>
      <c r="H37" s="33" t="e">
        <f>#N/A</f>
        <v>#N/A</v>
      </c>
      <c r="I37" s="33" t="e">
        <f>#N/A</f>
        <v>#N/A</v>
      </c>
      <c r="J37" s="33" t="e">
        <f>#N/A</f>
        <v>#N/A</v>
      </c>
      <c r="K37" s="33" t="e">
        <f>#N/A</f>
        <v>#N/A</v>
      </c>
      <c r="L37" s="33" t="e">
        <f>#N/A</f>
        <v>#N/A</v>
      </c>
      <c r="M37" s="33" t="e">
        <f>#N/A</f>
        <v>#N/A</v>
      </c>
      <c r="N37" s="33" t="e">
        <f>#N/A</f>
        <v>#N/A</v>
      </c>
      <c r="O37" s="33" t="e">
        <f>#N/A</f>
        <v>#N/A</v>
      </c>
      <c r="P37" s="33" t="e">
        <f>#N/A</f>
        <v>#N/A</v>
      </c>
      <c r="Q37" s="33" t="e">
        <f>#N/A</f>
        <v>#N/A</v>
      </c>
      <c r="R37" s="33" t="e">
        <f>#N/A</f>
        <v>#N/A</v>
      </c>
      <c r="S37" s="33" t="e">
        <f>#N/A</f>
        <v>#N/A</v>
      </c>
      <c r="T37" s="33" t="e">
        <f>#N/A</f>
        <v>#N/A</v>
      </c>
      <c r="U37" s="33" t="e">
        <f>#N/A</f>
        <v>#N/A</v>
      </c>
      <c r="V37" s="33" t="e">
        <f>#N/A</f>
        <v>#N/A</v>
      </c>
      <c r="W37" s="33" t="e">
        <f>#N/A</f>
        <v>#N/A</v>
      </c>
      <c r="X37" s="33" t="e">
        <f>#N/A</f>
        <v>#N/A</v>
      </c>
      <c r="Y37" s="33" t="e">
        <f>#N/A</f>
        <v>#N/A</v>
      </c>
    </row>
    <row r="38" spans="1:29" s="12" customFormat="1" ht="30.6" hidden="1" customHeight="1" x14ac:dyDescent="0.25">
      <c r="A38" s="13" t="s">
        <v>54</v>
      </c>
      <c r="B38" s="25">
        <v>18373</v>
      </c>
      <c r="C38" s="25">
        <f>SUM(E38:Y38)</f>
        <v>12591</v>
      </c>
      <c r="D38" s="15">
        <f t="shared" si="0"/>
        <v>0.68529908017199148</v>
      </c>
      <c r="E38" s="28">
        <v>945</v>
      </c>
      <c r="F38" s="28">
        <v>320</v>
      </c>
      <c r="G38" s="28">
        <v>1146</v>
      </c>
      <c r="H38" s="28">
        <v>125</v>
      </c>
      <c r="I38" s="28"/>
      <c r="J38" s="28">
        <v>263</v>
      </c>
      <c r="K38" s="28">
        <v>1019</v>
      </c>
      <c r="L38" s="28">
        <v>867</v>
      </c>
      <c r="M38" s="28">
        <v>30</v>
      </c>
      <c r="N38" s="28">
        <v>520</v>
      </c>
      <c r="O38" s="28">
        <v>470</v>
      </c>
      <c r="P38" s="28">
        <v>666</v>
      </c>
      <c r="Q38" s="28"/>
      <c r="R38" s="28"/>
      <c r="S38" s="28">
        <v>661</v>
      </c>
      <c r="T38" s="28">
        <v>2471</v>
      </c>
      <c r="U38" s="28">
        <v>480</v>
      </c>
      <c r="V38" s="28">
        <v>50</v>
      </c>
      <c r="W38" s="28">
        <v>150</v>
      </c>
      <c r="X38" s="28">
        <v>2208</v>
      </c>
      <c r="Y38" s="28">
        <v>200</v>
      </c>
    </row>
    <row r="39" spans="1:29" s="12" customFormat="1" ht="30.6" hidden="1" customHeight="1" x14ac:dyDescent="0.25">
      <c r="A39" s="13" t="s">
        <v>51</v>
      </c>
      <c r="B39" s="31">
        <f t="shared" ref="B39:Y39" si="5">B38/B35</f>
        <v>0.17045022311695782</v>
      </c>
      <c r="C39" s="31">
        <f t="shared" si="5"/>
        <v>0.12246624907598334</v>
      </c>
      <c r="D39" s="15">
        <f t="shared" si="0"/>
        <v>0.71848688043048603</v>
      </c>
      <c r="E39" s="32">
        <f t="shared" si="5"/>
        <v>0.67790530846484931</v>
      </c>
      <c r="F39" s="32">
        <f t="shared" si="5"/>
        <v>0.13530655391120508</v>
      </c>
      <c r="G39" s="32">
        <f t="shared" si="5"/>
        <v>0.18436293436293436</v>
      </c>
      <c r="H39" s="32">
        <f t="shared" si="5"/>
        <v>1.6453863367118599E-2</v>
      </c>
      <c r="I39" s="32">
        <f t="shared" si="5"/>
        <v>0</v>
      </c>
      <c r="J39" s="32">
        <f t="shared" si="5"/>
        <v>4.7006255585344055E-2</v>
      </c>
      <c r="K39" s="32">
        <f t="shared" si="5"/>
        <v>0.2519782393669634</v>
      </c>
      <c r="L39" s="32">
        <f t="shared" si="5"/>
        <v>0.17</v>
      </c>
      <c r="M39" s="32">
        <f t="shared" si="5"/>
        <v>8.1944823818628793E-3</v>
      </c>
      <c r="N39" s="32">
        <f t="shared" si="5"/>
        <v>0.15007215007215008</v>
      </c>
      <c r="O39" s="32">
        <f t="shared" si="5"/>
        <v>0.1376281112737921</v>
      </c>
      <c r="P39" s="32">
        <f t="shared" si="5"/>
        <v>9.3434343434343439E-2</v>
      </c>
      <c r="Q39" s="32">
        <f t="shared" si="5"/>
        <v>0</v>
      </c>
      <c r="R39" s="32">
        <f t="shared" si="5"/>
        <v>0</v>
      </c>
      <c r="S39" s="32">
        <f t="shared" si="5"/>
        <v>0.15756853396901072</v>
      </c>
      <c r="T39" s="32">
        <f t="shared" si="5"/>
        <v>0.42297158507360494</v>
      </c>
      <c r="U39" s="32">
        <f t="shared" si="5"/>
        <v>0.23021582733812951</v>
      </c>
      <c r="V39" s="32">
        <f t="shared" si="5"/>
        <v>4.1459369817578771E-2</v>
      </c>
      <c r="W39" s="32">
        <f t="shared" si="5"/>
        <v>1.6541685046316718E-2</v>
      </c>
      <c r="X39" s="32">
        <f t="shared" si="5"/>
        <v>0.22027134876296889</v>
      </c>
      <c r="Y39" s="32">
        <f t="shared" si="5"/>
        <v>4.3299415457891316E-2</v>
      </c>
    </row>
    <row r="40" spans="1:29" s="12" customFormat="1" ht="30.6" hidden="1" customHeight="1" x14ac:dyDescent="0.25">
      <c r="A40" s="27" t="s">
        <v>55</v>
      </c>
      <c r="B40" s="25">
        <v>80759</v>
      </c>
      <c r="C40" s="25">
        <f>SUM(E40:Y40)</f>
        <v>75680</v>
      </c>
      <c r="D40" s="15">
        <f t="shared" si="0"/>
        <v>0.93710917668618976</v>
      </c>
      <c r="E40" s="28">
        <v>1308</v>
      </c>
      <c r="F40" s="28">
        <v>2460</v>
      </c>
      <c r="G40" s="28">
        <v>3392</v>
      </c>
      <c r="H40" s="28">
        <v>1833</v>
      </c>
      <c r="I40" s="28">
        <v>6787</v>
      </c>
      <c r="J40" s="28">
        <v>3422</v>
      </c>
      <c r="K40" s="28">
        <v>2643</v>
      </c>
      <c r="L40" s="28">
        <v>5530</v>
      </c>
      <c r="M40" s="28">
        <v>1525</v>
      </c>
      <c r="N40" s="28">
        <v>2934</v>
      </c>
      <c r="O40" s="28">
        <v>2650</v>
      </c>
      <c r="P40" s="28">
        <v>3431</v>
      </c>
      <c r="Q40" s="28">
        <v>6047</v>
      </c>
      <c r="R40" s="28">
        <v>3340</v>
      </c>
      <c r="S40" s="28">
        <v>2815</v>
      </c>
      <c r="T40" s="28">
        <v>2845</v>
      </c>
      <c r="U40" s="28">
        <v>2149</v>
      </c>
      <c r="V40" s="28"/>
      <c r="W40" s="28">
        <v>6540</v>
      </c>
      <c r="X40" s="28">
        <v>9079</v>
      </c>
      <c r="Y40" s="28">
        <v>4950</v>
      </c>
    </row>
    <row r="41" spans="1:29" s="12" customFormat="1" ht="30.6" hidden="1" customHeight="1" x14ac:dyDescent="0.25">
      <c r="A41" s="18" t="s">
        <v>51</v>
      </c>
      <c r="B41" s="9">
        <f t="shared" ref="B41:Y41" si="6">B40/B35</f>
        <v>0.74921839485671349</v>
      </c>
      <c r="C41" s="9">
        <f t="shared" si="6"/>
        <v>0.73610084425942501</v>
      </c>
      <c r="D41" s="15">
        <f t="shared" si="0"/>
        <v>0.9824916864196892</v>
      </c>
      <c r="E41" s="33">
        <f t="shared" si="6"/>
        <v>0.93830703012912486</v>
      </c>
      <c r="F41" s="33">
        <f t="shared" si="6"/>
        <v>1.040169133192389</v>
      </c>
      <c r="G41" s="33">
        <f t="shared" si="6"/>
        <v>0.54568854568854563</v>
      </c>
      <c r="H41" s="33">
        <f t="shared" si="6"/>
        <v>0.24127945241542714</v>
      </c>
      <c r="I41" s="33">
        <f t="shared" si="6"/>
        <v>1.1264730290456431</v>
      </c>
      <c r="J41" s="33">
        <f t="shared" si="6"/>
        <v>0.61161751563896338</v>
      </c>
      <c r="K41" s="33">
        <f t="shared" si="6"/>
        <v>0.65356083086053407</v>
      </c>
      <c r="L41" s="33">
        <f t="shared" si="6"/>
        <v>1.084313725490196</v>
      </c>
      <c r="M41" s="33">
        <f t="shared" si="6"/>
        <v>0.41655285441136303</v>
      </c>
      <c r="N41" s="33">
        <f t="shared" si="6"/>
        <v>0.8467532467532467</v>
      </c>
      <c r="O41" s="33">
        <f t="shared" si="6"/>
        <v>0.77598828696925326</v>
      </c>
      <c r="P41" s="33">
        <f t="shared" si="6"/>
        <v>0.481341189674523</v>
      </c>
      <c r="Q41" s="33">
        <f t="shared" si="6"/>
        <v>1.0145973154362415</v>
      </c>
      <c r="R41" s="33">
        <f t="shared" si="6"/>
        <v>0.87710084033613445</v>
      </c>
      <c r="S41" s="33">
        <f t="shared" si="6"/>
        <v>0.67103694874851016</v>
      </c>
      <c r="T41" s="33">
        <f t="shared" si="6"/>
        <v>0.48699075659020885</v>
      </c>
      <c r="U41" s="33">
        <f t="shared" si="6"/>
        <v>1.0306954436450839</v>
      </c>
      <c r="V41" s="33">
        <f t="shared" si="6"/>
        <v>0</v>
      </c>
      <c r="W41" s="33">
        <f t="shared" si="6"/>
        <v>0.72121746801940889</v>
      </c>
      <c r="X41" s="33">
        <f t="shared" si="6"/>
        <v>0.90572625698324027</v>
      </c>
      <c r="Y41" s="33">
        <f t="shared" si="6"/>
        <v>1.0716605325828101</v>
      </c>
      <c r="Z41" s="33"/>
      <c r="AA41" s="33"/>
      <c r="AB41" s="33"/>
      <c r="AC41" s="33"/>
    </row>
    <row r="42" spans="1:29" s="12" customFormat="1" ht="25.2" hidden="1" customHeight="1" x14ac:dyDescent="0.25">
      <c r="A42" s="24" t="s">
        <v>56</v>
      </c>
      <c r="B42" s="25">
        <v>176214</v>
      </c>
      <c r="C42" s="30">
        <f>SUM(E42:Y42)</f>
        <v>174024</v>
      </c>
      <c r="D42" s="15">
        <f t="shared" si="0"/>
        <v>0.98757192958561746</v>
      </c>
      <c r="E42" s="26">
        <v>5150</v>
      </c>
      <c r="F42" s="26">
        <v>4040</v>
      </c>
      <c r="G42" s="26">
        <v>13713</v>
      </c>
      <c r="H42" s="26">
        <v>10177</v>
      </c>
      <c r="I42" s="26">
        <v>5850</v>
      </c>
      <c r="J42" s="26">
        <v>14200</v>
      </c>
      <c r="K42" s="26">
        <v>6660</v>
      </c>
      <c r="L42" s="26">
        <v>15446</v>
      </c>
      <c r="M42" s="26">
        <v>8348</v>
      </c>
      <c r="N42" s="26">
        <v>1537</v>
      </c>
      <c r="O42" s="26">
        <v>2750</v>
      </c>
      <c r="P42" s="26">
        <v>4971</v>
      </c>
      <c r="Q42" s="26">
        <v>12558</v>
      </c>
      <c r="R42" s="26">
        <v>11085</v>
      </c>
      <c r="S42" s="26">
        <v>10622</v>
      </c>
      <c r="T42" s="26">
        <v>7250</v>
      </c>
      <c r="U42" s="26">
        <v>6250</v>
      </c>
      <c r="V42" s="26">
        <v>2440</v>
      </c>
      <c r="W42" s="26">
        <v>6123</v>
      </c>
      <c r="X42" s="26">
        <v>20504</v>
      </c>
      <c r="Y42" s="26">
        <v>4350</v>
      </c>
    </row>
    <row r="43" spans="1:29" s="12" customFormat="1" ht="30.75" hidden="1" customHeight="1" x14ac:dyDescent="0.25">
      <c r="A43" s="27" t="s">
        <v>57</v>
      </c>
      <c r="B43" s="25">
        <v>163303</v>
      </c>
      <c r="C43" s="25">
        <f>SUM(E43:Y43)</f>
        <v>187230</v>
      </c>
      <c r="D43" s="15">
        <f t="shared" si="0"/>
        <v>1.146519047414928</v>
      </c>
      <c r="E43" s="28">
        <v>4950</v>
      </c>
      <c r="F43" s="28">
        <v>4510</v>
      </c>
      <c r="G43" s="28">
        <v>13835</v>
      </c>
      <c r="H43" s="28">
        <v>10249</v>
      </c>
      <c r="I43" s="28">
        <v>6191</v>
      </c>
      <c r="J43" s="28">
        <v>17301</v>
      </c>
      <c r="K43" s="28">
        <v>6864</v>
      </c>
      <c r="L43" s="28">
        <v>17190</v>
      </c>
      <c r="M43" s="28">
        <v>9070</v>
      </c>
      <c r="N43" s="28">
        <v>1623</v>
      </c>
      <c r="O43" s="28">
        <v>4510</v>
      </c>
      <c r="P43" s="28">
        <v>4813</v>
      </c>
      <c r="Q43" s="28">
        <v>12808</v>
      </c>
      <c r="R43" s="28">
        <v>12506</v>
      </c>
      <c r="S43" s="28">
        <v>11768</v>
      </c>
      <c r="T43" s="28">
        <v>7233</v>
      </c>
      <c r="U43" s="28">
        <v>6250</v>
      </c>
      <c r="V43" s="28">
        <v>2368</v>
      </c>
      <c r="W43" s="28">
        <v>6123</v>
      </c>
      <c r="X43" s="28">
        <v>21858</v>
      </c>
      <c r="Y43" s="28">
        <v>5210</v>
      </c>
    </row>
    <row r="44" spans="1:29" s="12" customFormat="1" ht="30.75" hidden="1" customHeight="1" x14ac:dyDescent="0.25">
      <c r="A44" s="18" t="s">
        <v>58</v>
      </c>
      <c r="B44" s="9"/>
      <c r="C44" s="9">
        <f>C43/C42</f>
        <v>1.0758860846779754</v>
      </c>
      <c r="D44" s="15" t="e">
        <f t="shared" si="0"/>
        <v>#DIV/0!</v>
      </c>
      <c r="E44" s="33" t="e">
        <f>#N/A</f>
        <v>#N/A</v>
      </c>
      <c r="F44" s="33" t="e">
        <f>#N/A</f>
        <v>#N/A</v>
      </c>
      <c r="G44" s="33" t="e">
        <f>#N/A</f>
        <v>#N/A</v>
      </c>
      <c r="H44" s="33" t="e">
        <f>#N/A</f>
        <v>#N/A</v>
      </c>
      <c r="I44" s="33" t="e">
        <f>#N/A</f>
        <v>#N/A</v>
      </c>
      <c r="J44" s="33" t="e">
        <f>#N/A</f>
        <v>#N/A</v>
      </c>
      <c r="K44" s="33" t="e">
        <f>#N/A</f>
        <v>#N/A</v>
      </c>
      <c r="L44" s="33" t="e">
        <f>#N/A</f>
        <v>#N/A</v>
      </c>
      <c r="M44" s="33" t="e">
        <f>#N/A</f>
        <v>#N/A</v>
      </c>
      <c r="N44" s="33" t="e">
        <f>#N/A</f>
        <v>#N/A</v>
      </c>
      <c r="O44" s="33" t="e">
        <f>#N/A</f>
        <v>#N/A</v>
      </c>
      <c r="P44" s="33" t="e">
        <f>#N/A</f>
        <v>#N/A</v>
      </c>
      <c r="Q44" s="33" t="e">
        <f>#N/A</f>
        <v>#N/A</v>
      </c>
      <c r="R44" s="33" t="e">
        <f>#N/A</f>
        <v>#N/A</v>
      </c>
      <c r="S44" s="33" t="e">
        <f>#N/A</f>
        <v>#N/A</v>
      </c>
      <c r="T44" s="33" t="e">
        <f>#N/A</f>
        <v>#N/A</v>
      </c>
      <c r="U44" s="33" t="e">
        <f>#N/A</f>
        <v>#N/A</v>
      </c>
      <c r="V44" s="33" t="e">
        <f>#N/A</f>
        <v>#N/A</v>
      </c>
      <c r="W44" s="33" t="e">
        <f>#N/A</f>
        <v>#N/A</v>
      </c>
      <c r="X44" s="33" t="e">
        <f>#N/A</f>
        <v>#N/A</v>
      </c>
      <c r="Y44" s="33" t="e">
        <f>#N/A</f>
        <v>#N/A</v>
      </c>
    </row>
    <row r="45" spans="1:29" s="12" customFormat="1" ht="30.75" hidden="1" customHeight="1" x14ac:dyDescent="0.25">
      <c r="A45" s="93" t="s">
        <v>59</v>
      </c>
      <c r="B45" s="25">
        <v>154659</v>
      </c>
      <c r="C45" s="25">
        <f>SUM(E45:Y45)</f>
        <v>187901</v>
      </c>
      <c r="D45" s="15">
        <f t="shared" si="0"/>
        <v>1.2149373783614275</v>
      </c>
      <c r="E45" s="28">
        <v>7605</v>
      </c>
      <c r="F45" s="28">
        <v>6130</v>
      </c>
      <c r="G45" s="28">
        <v>15437</v>
      </c>
      <c r="H45" s="28">
        <v>11855</v>
      </c>
      <c r="I45" s="28">
        <v>5818</v>
      </c>
      <c r="J45" s="28">
        <v>13190</v>
      </c>
      <c r="K45" s="28">
        <v>6796</v>
      </c>
      <c r="L45" s="28">
        <v>12680</v>
      </c>
      <c r="M45" s="28">
        <v>9129</v>
      </c>
      <c r="N45" s="28">
        <v>2832</v>
      </c>
      <c r="O45" s="28">
        <v>4330</v>
      </c>
      <c r="P45" s="28">
        <v>9127</v>
      </c>
      <c r="Q45" s="28">
        <v>13537</v>
      </c>
      <c r="R45" s="28">
        <v>11235</v>
      </c>
      <c r="S45" s="28">
        <v>12737</v>
      </c>
      <c r="T45" s="28">
        <v>5351</v>
      </c>
      <c r="U45" s="28">
        <v>6250</v>
      </c>
      <c r="V45" s="28">
        <v>2333</v>
      </c>
      <c r="W45" s="28">
        <v>6123</v>
      </c>
      <c r="X45" s="28">
        <v>20196</v>
      </c>
      <c r="Y45" s="28">
        <v>5210</v>
      </c>
    </row>
    <row r="46" spans="1:29" s="2" customFormat="1" ht="28.2" hidden="1" customHeight="1" x14ac:dyDescent="0.3">
      <c r="A46" s="11" t="s">
        <v>190</v>
      </c>
      <c r="B46" s="25">
        <v>205953</v>
      </c>
      <c r="C46" s="25">
        <f>SUM(E46:Y46)</f>
        <v>214446.9</v>
      </c>
      <c r="D46" s="15">
        <f t="shared" si="0"/>
        <v>1.041241933839274</v>
      </c>
      <c r="E46" s="10">
        <v>9299</v>
      </c>
      <c r="F46" s="10">
        <v>8803.5</v>
      </c>
      <c r="G46" s="10">
        <v>14045.2</v>
      </c>
      <c r="H46" s="10">
        <v>13204.8</v>
      </c>
      <c r="I46" s="10">
        <v>6734.2999999999993</v>
      </c>
      <c r="J46" s="10">
        <v>12975.7</v>
      </c>
      <c r="K46" s="10">
        <v>8317.2000000000007</v>
      </c>
      <c r="L46" s="10">
        <v>12294.9</v>
      </c>
      <c r="M46" s="10">
        <v>9997.1</v>
      </c>
      <c r="N46" s="10">
        <v>4032.3999999999996</v>
      </c>
      <c r="O46" s="10">
        <v>6146.9</v>
      </c>
      <c r="P46" s="10">
        <v>11892.2</v>
      </c>
      <c r="Q46" s="10">
        <v>12948.8</v>
      </c>
      <c r="R46" s="10">
        <v>13530.7</v>
      </c>
      <c r="S46" s="10">
        <v>15863.599999999999</v>
      </c>
      <c r="T46" s="10">
        <v>11194.5</v>
      </c>
      <c r="U46" s="10">
        <v>7251.9</v>
      </c>
      <c r="V46" s="10">
        <v>2340.3000000000002</v>
      </c>
      <c r="W46" s="10">
        <v>8408.7000000000007</v>
      </c>
      <c r="X46" s="10">
        <v>15573.5</v>
      </c>
      <c r="Y46" s="10">
        <v>9591.7000000000007</v>
      </c>
      <c r="Z46" s="21"/>
    </row>
    <row r="47" spans="1:29" s="2" customFormat="1" ht="28.8" hidden="1" customHeight="1" x14ac:dyDescent="0.3">
      <c r="A47" s="35" t="s">
        <v>188</v>
      </c>
      <c r="B47" s="25">
        <v>208285</v>
      </c>
      <c r="C47" s="25">
        <f>SUM(E47:Y47)</f>
        <v>211416</v>
      </c>
      <c r="D47" s="15">
        <f>C47/B47</f>
        <v>1.0150322874906978</v>
      </c>
      <c r="E47" s="10">
        <v>10505</v>
      </c>
      <c r="F47" s="10">
        <v>8805</v>
      </c>
      <c r="G47" s="10">
        <v>14045</v>
      </c>
      <c r="H47" s="10">
        <v>12828</v>
      </c>
      <c r="I47" s="10">
        <v>6735</v>
      </c>
      <c r="J47" s="10">
        <v>12991</v>
      </c>
      <c r="K47" s="10">
        <v>8482</v>
      </c>
      <c r="L47" s="10">
        <v>12295</v>
      </c>
      <c r="M47" s="10">
        <v>9653</v>
      </c>
      <c r="N47" s="10">
        <v>3588</v>
      </c>
      <c r="O47" s="10">
        <v>6148</v>
      </c>
      <c r="P47" s="10">
        <v>11178</v>
      </c>
      <c r="Q47" s="10">
        <v>11918</v>
      </c>
      <c r="R47" s="10">
        <v>11830</v>
      </c>
      <c r="S47" s="10">
        <v>14654</v>
      </c>
      <c r="T47" s="10">
        <v>11332</v>
      </c>
      <c r="U47" s="10">
        <v>7255</v>
      </c>
      <c r="V47" s="10">
        <v>2752</v>
      </c>
      <c r="W47" s="10">
        <v>8830</v>
      </c>
      <c r="X47" s="10">
        <v>16000</v>
      </c>
      <c r="Y47" s="10">
        <v>9592</v>
      </c>
      <c r="Z47" s="21"/>
    </row>
    <row r="48" spans="1:29" s="2" customFormat="1" ht="0.6" hidden="1" customHeight="1" x14ac:dyDescent="0.3">
      <c r="A48" s="17" t="s">
        <v>60</v>
      </c>
      <c r="B48" s="25"/>
      <c r="C48" s="25">
        <f>SUM(E48:Y48)</f>
        <v>172</v>
      </c>
      <c r="D48" s="15" t="e">
        <f t="shared" ref="D48:D111" si="7">C48/B48</f>
        <v>#DIV/0!</v>
      </c>
      <c r="E48" s="10"/>
      <c r="F48" s="10"/>
      <c r="G48" s="10"/>
      <c r="H48" s="10"/>
      <c r="I48" s="10"/>
      <c r="J48" s="10"/>
      <c r="K48" s="10"/>
      <c r="L48" s="10"/>
      <c r="M48" s="10">
        <v>117</v>
      </c>
      <c r="N48" s="10"/>
      <c r="O48" s="10"/>
      <c r="P48" s="10"/>
      <c r="Q48" s="10"/>
      <c r="R48" s="10"/>
      <c r="S48" s="10">
        <v>55</v>
      </c>
      <c r="T48" s="10"/>
      <c r="U48" s="10"/>
      <c r="V48" s="10"/>
      <c r="W48" s="10"/>
      <c r="X48" s="10"/>
      <c r="Y48" s="10"/>
      <c r="Z48" s="21"/>
    </row>
    <row r="49" spans="1:26" s="2" customFormat="1" ht="27.6" hidden="1" customHeight="1" x14ac:dyDescent="0.3">
      <c r="A49" s="18" t="s">
        <v>58</v>
      </c>
      <c r="B49" s="36">
        <f>B47/B46</f>
        <v>1.0113229717459808</v>
      </c>
      <c r="C49" s="36">
        <f>C47/C46</f>
        <v>0.98586643127039841</v>
      </c>
      <c r="D49" s="15"/>
      <c r="E49" s="38">
        <f>E47/E46</f>
        <v>1.129691364662867</v>
      </c>
      <c r="F49" s="38">
        <f t="shared" ref="F49:Y49" si="8">F47/F46</f>
        <v>1.0001703867779861</v>
      </c>
      <c r="G49" s="38">
        <f t="shared" si="8"/>
        <v>0.99998576025973285</v>
      </c>
      <c r="H49" s="38">
        <f t="shared" si="8"/>
        <v>0.97146492184660127</v>
      </c>
      <c r="I49" s="38">
        <f t="shared" si="8"/>
        <v>1.0001039454731748</v>
      </c>
      <c r="J49" s="38">
        <f t="shared" si="8"/>
        <v>1.0011791271376496</v>
      </c>
      <c r="K49" s="38">
        <f t="shared" si="8"/>
        <v>1.0198143606021257</v>
      </c>
      <c r="L49" s="38">
        <f t="shared" si="8"/>
        <v>1.0000081334537085</v>
      </c>
      <c r="M49" s="38">
        <f t="shared" si="8"/>
        <v>0.9655800182052795</v>
      </c>
      <c r="N49" s="38">
        <f t="shared" si="8"/>
        <v>0.88979267929768879</v>
      </c>
      <c r="O49" s="38">
        <f t="shared" si="8"/>
        <v>1.0001789519920612</v>
      </c>
      <c r="P49" s="38">
        <f t="shared" si="8"/>
        <v>0.9399438287280738</v>
      </c>
      <c r="Q49" s="38">
        <f t="shared" si="8"/>
        <v>0.92039416779933281</v>
      </c>
      <c r="R49" s="38">
        <f t="shared" si="8"/>
        <v>0.87430805501563102</v>
      </c>
      <c r="S49" s="38">
        <f t="shared" si="8"/>
        <v>0.9237499684813032</v>
      </c>
      <c r="T49" s="38">
        <f t="shared" si="8"/>
        <v>1.0122828174550003</v>
      </c>
      <c r="U49" s="38">
        <f t="shared" si="8"/>
        <v>1.0004274741791808</v>
      </c>
      <c r="V49" s="38">
        <f t="shared" si="8"/>
        <v>1.1759176173994785</v>
      </c>
      <c r="W49" s="38">
        <f t="shared" si="8"/>
        <v>1.0501028696469132</v>
      </c>
      <c r="X49" s="38">
        <f t="shared" si="8"/>
        <v>1.027386265129868</v>
      </c>
      <c r="Y49" s="38">
        <f t="shared" si="8"/>
        <v>1.0000312770416089</v>
      </c>
      <c r="Z49" s="22"/>
    </row>
    <row r="50" spans="1:26" s="2" customFormat="1" ht="30.6" hidden="1" customHeight="1" x14ac:dyDescent="0.3">
      <c r="A50" s="18" t="s">
        <v>189</v>
      </c>
      <c r="B50" s="25">
        <v>72134</v>
      </c>
      <c r="C50" s="25">
        <f>SUM(E50:Y50)</f>
        <v>68544</v>
      </c>
      <c r="D50" s="15">
        <f t="shared" si="7"/>
        <v>0.95023151357196334</v>
      </c>
      <c r="E50" s="37">
        <v>1770</v>
      </c>
      <c r="F50" s="37">
        <v>3590</v>
      </c>
      <c r="G50" s="37">
        <v>5387</v>
      </c>
      <c r="H50" s="37">
        <v>2877</v>
      </c>
      <c r="I50" s="37">
        <v>2103</v>
      </c>
      <c r="J50" s="37">
        <v>5098</v>
      </c>
      <c r="K50" s="37">
        <v>2790</v>
      </c>
      <c r="L50" s="37">
        <v>4259</v>
      </c>
      <c r="M50" s="37">
        <v>2131</v>
      </c>
      <c r="N50" s="37">
        <v>1166</v>
      </c>
      <c r="O50" s="37">
        <v>2638</v>
      </c>
      <c r="P50" s="37">
        <v>1960</v>
      </c>
      <c r="Q50" s="37">
        <v>2269</v>
      </c>
      <c r="R50" s="37">
        <v>4983</v>
      </c>
      <c r="S50" s="37">
        <v>6218</v>
      </c>
      <c r="T50" s="37">
        <v>2145</v>
      </c>
      <c r="U50" s="37">
        <v>3410</v>
      </c>
      <c r="V50" s="37">
        <v>584</v>
      </c>
      <c r="W50" s="37">
        <v>2749</v>
      </c>
      <c r="X50" s="37">
        <v>7287</v>
      </c>
      <c r="Y50" s="37">
        <v>3130</v>
      </c>
      <c r="Z50" s="22"/>
    </row>
    <row r="51" spans="1:26" s="2" customFormat="1" ht="30.6" hidden="1" customHeight="1" x14ac:dyDescent="0.3">
      <c r="A51" s="18" t="s">
        <v>61</v>
      </c>
      <c r="B51" s="25">
        <v>98031</v>
      </c>
      <c r="C51" s="25">
        <f>SUM(E51:Y51)</f>
        <v>102772</v>
      </c>
      <c r="D51" s="15">
        <f t="shared" si="7"/>
        <v>1.0483622527567811</v>
      </c>
      <c r="E51" s="28">
        <v>1861</v>
      </c>
      <c r="F51" s="28">
        <v>3930</v>
      </c>
      <c r="G51" s="28">
        <v>6387</v>
      </c>
      <c r="H51" s="28">
        <v>7799</v>
      </c>
      <c r="I51" s="28">
        <v>2830</v>
      </c>
      <c r="J51" s="28">
        <v>6405</v>
      </c>
      <c r="K51" s="28">
        <v>4085</v>
      </c>
      <c r="L51" s="28">
        <v>5716</v>
      </c>
      <c r="M51" s="28">
        <v>6660</v>
      </c>
      <c r="N51" s="28">
        <v>1875</v>
      </c>
      <c r="O51" s="28">
        <v>2950</v>
      </c>
      <c r="P51" s="28">
        <v>6406</v>
      </c>
      <c r="Q51" s="28">
        <v>6485</v>
      </c>
      <c r="R51" s="28">
        <v>6226</v>
      </c>
      <c r="S51" s="28">
        <v>7211</v>
      </c>
      <c r="T51" s="28">
        <v>7297</v>
      </c>
      <c r="U51" s="28">
        <v>2840</v>
      </c>
      <c r="V51" s="28">
        <v>1478</v>
      </c>
      <c r="W51" s="28">
        <v>3961</v>
      </c>
      <c r="X51" s="28">
        <v>6320</v>
      </c>
      <c r="Y51" s="28">
        <v>4050</v>
      </c>
      <c r="Z51" s="22"/>
    </row>
    <row r="52" spans="1:26" s="2" customFormat="1" ht="27" hidden="1" customHeight="1" x14ac:dyDescent="0.3">
      <c r="A52" s="18" t="s">
        <v>62</v>
      </c>
      <c r="B52" s="25">
        <v>3237</v>
      </c>
      <c r="C52" s="25">
        <f>SUM(E52:Y52)</f>
        <v>1559</v>
      </c>
      <c r="D52" s="15">
        <f t="shared" si="7"/>
        <v>0.4816187828236021</v>
      </c>
      <c r="E52" s="37"/>
      <c r="F52" s="37"/>
      <c r="G52" s="37">
        <v>20</v>
      </c>
      <c r="H52" s="37">
        <v>800</v>
      </c>
      <c r="I52" s="37"/>
      <c r="J52" s="37"/>
      <c r="K52" s="37"/>
      <c r="L52" s="37"/>
      <c r="M52" s="37">
        <v>35</v>
      </c>
      <c r="N52" s="37"/>
      <c r="O52" s="37"/>
      <c r="P52" s="37">
        <v>150</v>
      </c>
      <c r="Q52" s="37"/>
      <c r="R52" s="37">
        <v>137</v>
      </c>
      <c r="S52" s="37"/>
      <c r="T52" s="37">
        <v>287</v>
      </c>
      <c r="U52" s="37"/>
      <c r="V52" s="37"/>
      <c r="W52" s="37"/>
      <c r="X52" s="37">
        <v>100</v>
      </c>
      <c r="Y52" s="37">
        <v>30</v>
      </c>
      <c r="Z52" s="22"/>
    </row>
    <row r="53" spans="1:26" s="2" customFormat="1" ht="28.95" hidden="1" customHeight="1" x14ac:dyDescent="0.3">
      <c r="A53" s="18" t="s">
        <v>63</v>
      </c>
      <c r="B53" s="25">
        <v>2105</v>
      </c>
      <c r="C53" s="25">
        <f>SUM(E53:Y53)</f>
        <v>4892</v>
      </c>
      <c r="D53" s="15">
        <f t="shared" si="7"/>
        <v>2.3239904988123516</v>
      </c>
      <c r="E53" s="37">
        <v>4000</v>
      </c>
      <c r="F53" s="37"/>
      <c r="G53" s="37"/>
      <c r="H53" s="37">
        <v>27</v>
      </c>
      <c r="I53" s="37">
        <v>12</v>
      </c>
      <c r="J53" s="37"/>
      <c r="K53" s="37"/>
      <c r="L53" s="37"/>
      <c r="M53" s="37"/>
      <c r="N53" s="37"/>
      <c r="O53" s="37"/>
      <c r="P53" s="37"/>
      <c r="Q53" s="37">
        <v>757</v>
      </c>
      <c r="R53" s="37">
        <v>30</v>
      </c>
      <c r="S53" s="37"/>
      <c r="T53" s="37"/>
      <c r="U53" s="37">
        <v>40</v>
      </c>
      <c r="V53" s="37"/>
      <c r="W53" s="37">
        <v>26</v>
      </c>
      <c r="X53" s="37"/>
      <c r="Y53" s="37"/>
      <c r="Z53" s="22"/>
    </row>
    <row r="54" spans="1:26" s="2" customFormat="1" ht="30.6" hidden="1" customHeight="1" x14ac:dyDescent="0.3">
      <c r="A54" s="18" t="s">
        <v>64</v>
      </c>
      <c r="B54" s="25">
        <v>10798</v>
      </c>
      <c r="C54" s="25">
        <f>SUM(E54:Y54)</f>
        <v>13376</v>
      </c>
      <c r="D54" s="15">
        <f t="shared" si="7"/>
        <v>1.2387479162807928</v>
      </c>
      <c r="E54" s="28">
        <v>2118</v>
      </c>
      <c r="F54" s="28">
        <v>230</v>
      </c>
      <c r="G54" s="28">
        <v>609</v>
      </c>
      <c r="H54" s="28">
        <v>536</v>
      </c>
      <c r="I54" s="28">
        <v>384</v>
      </c>
      <c r="J54" s="28">
        <v>650</v>
      </c>
      <c r="K54" s="28">
        <v>390</v>
      </c>
      <c r="L54" s="28">
        <v>521</v>
      </c>
      <c r="M54" s="28">
        <v>675</v>
      </c>
      <c r="N54" s="28"/>
      <c r="O54" s="28"/>
      <c r="P54" s="28">
        <v>977</v>
      </c>
      <c r="Q54" s="28">
        <v>1858</v>
      </c>
      <c r="R54" s="28">
        <v>126</v>
      </c>
      <c r="S54" s="28">
        <v>650</v>
      </c>
      <c r="T54" s="28">
        <v>1417</v>
      </c>
      <c r="U54" s="28">
        <v>295</v>
      </c>
      <c r="V54" s="28"/>
      <c r="W54" s="28">
        <v>772</v>
      </c>
      <c r="X54" s="28">
        <v>1018</v>
      </c>
      <c r="Y54" s="28">
        <v>150</v>
      </c>
      <c r="Z54" s="22"/>
    </row>
    <row r="55" spans="1:26" s="2" customFormat="1" ht="0.6" hidden="1" customHeight="1" x14ac:dyDescent="0.3">
      <c r="A55" s="17" t="s">
        <v>65</v>
      </c>
      <c r="B55" s="25"/>
      <c r="C55" s="25" t="e">
        <f>#N/A</f>
        <v>#N/A</v>
      </c>
      <c r="D55" s="15" t="e">
        <f t="shared" si="7"/>
        <v>#N/A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22"/>
    </row>
    <row r="56" spans="1:26" s="2" customFormat="1" ht="30.6" hidden="1" customHeight="1" outlineLevel="1" x14ac:dyDescent="0.3">
      <c r="A56" s="17" t="s">
        <v>191</v>
      </c>
      <c r="B56" s="25">
        <v>209931</v>
      </c>
      <c r="C56" s="25">
        <f>SUM(E56:Y56)</f>
        <v>208867</v>
      </c>
      <c r="D56" s="15">
        <f t="shared" si="7"/>
        <v>0.99493166802425559</v>
      </c>
      <c r="E56" s="37">
        <v>10822</v>
      </c>
      <c r="F56" s="37">
        <v>5300</v>
      </c>
      <c r="G56" s="37">
        <v>12498</v>
      </c>
      <c r="H56" s="37">
        <v>14382</v>
      </c>
      <c r="I56" s="37">
        <v>7618</v>
      </c>
      <c r="J56" s="37">
        <v>13250</v>
      </c>
      <c r="K56" s="37">
        <v>10937</v>
      </c>
      <c r="L56" s="37">
        <v>11188</v>
      </c>
      <c r="M56" s="37">
        <v>10888</v>
      </c>
      <c r="N56" s="37">
        <v>3435</v>
      </c>
      <c r="O56" s="37">
        <v>2805</v>
      </c>
      <c r="P56" s="37">
        <v>2961</v>
      </c>
      <c r="Q56" s="37">
        <v>18674</v>
      </c>
      <c r="R56" s="37">
        <v>11420</v>
      </c>
      <c r="S56" s="37">
        <v>17852</v>
      </c>
      <c r="T56" s="37">
        <v>8629</v>
      </c>
      <c r="U56" s="37">
        <v>6830</v>
      </c>
      <c r="V56" s="37">
        <v>3388</v>
      </c>
      <c r="W56" s="37">
        <v>7261</v>
      </c>
      <c r="X56" s="37">
        <v>19804</v>
      </c>
      <c r="Y56" s="37">
        <v>8925</v>
      </c>
      <c r="Z56" s="22"/>
    </row>
    <row r="57" spans="1:26" s="2" customFormat="1" ht="30" hidden="1" customHeight="1" outlineLevel="1" x14ac:dyDescent="0.3">
      <c r="A57" s="17" t="s">
        <v>192</v>
      </c>
      <c r="B57" s="25">
        <v>103139</v>
      </c>
      <c r="C57" s="25">
        <f>SUM(E57:Y57)</f>
        <v>120996</v>
      </c>
      <c r="D57" s="15">
        <f t="shared" si="7"/>
        <v>1.1731352834524282</v>
      </c>
      <c r="E57" s="37">
        <v>6000</v>
      </c>
      <c r="F57" s="37">
        <v>4750</v>
      </c>
      <c r="G57" s="37">
        <v>10162</v>
      </c>
      <c r="H57" s="37">
        <v>647</v>
      </c>
      <c r="I57" s="37">
        <v>2010</v>
      </c>
      <c r="J57" s="37">
        <v>2100</v>
      </c>
      <c r="K57" s="37">
        <v>10937</v>
      </c>
      <c r="L57" s="37">
        <v>11188</v>
      </c>
      <c r="M57" s="37"/>
      <c r="N57" s="37">
        <v>3435</v>
      </c>
      <c r="O57" s="37"/>
      <c r="P57" s="37">
        <v>4650</v>
      </c>
      <c r="Q57" s="37">
        <v>16533</v>
      </c>
      <c r="R57" s="37">
        <v>8395</v>
      </c>
      <c r="S57" s="37">
        <v>9726</v>
      </c>
      <c r="T57" s="37">
        <v>6248</v>
      </c>
      <c r="U57" s="37">
        <v>40</v>
      </c>
      <c r="V57" s="37"/>
      <c r="W57" s="37">
        <v>2091</v>
      </c>
      <c r="X57" s="37">
        <v>19384</v>
      </c>
      <c r="Y57" s="37">
        <v>2700</v>
      </c>
      <c r="Z57" s="22"/>
    </row>
    <row r="58" spans="1:26" s="2" customFormat="1" ht="30" hidden="1" customHeight="1" x14ac:dyDescent="0.3">
      <c r="A58" s="11" t="s">
        <v>66</v>
      </c>
      <c r="B58" s="25">
        <v>8111</v>
      </c>
      <c r="C58" s="25">
        <v>9000</v>
      </c>
      <c r="D58" s="15">
        <f t="shared" si="7"/>
        <v>1.1096042411539884</v>
      </c>
      <c r="E58" s="37">
        <v>106</v>
      </c>
      <c r="F58" s="37">
        <v>503</v>
      </c>
      <c r="G58" s="37">
        <v>1673</v>
      </c>
      <c r="H58" s="37">
        <v>559</v>
      </c>
      <c r="I58" s="37">
        <v>50</v>
      </c>
      <c r="J58" s="37">
        <v>212</v>
      </c>
      <c r="K58" s="37">
        <v>1006</v>
      </c>
      <c r="L58" s="37">
        <v>1050</v>
      </c>
      <c r="M58" s="37">
        <v>425</v>
      </c>
      <c r="N58" s="37">
        <v>12</v>
      </c>
      <c r="O58" s="37">
        <v>246</v>
      </c>
      <c r="P58" s="37">
        <v>503</v>
      </c>
      <c r="Q58" s="37">
        <v>73</v>
      </c>
      <c r="R58" s="37">
        <v>845</v>
      </c>
      <c r="S58" s="37">
        <v>212</v>
      </c>
      <c r="T58" s="37">
        <v>113</v>
      </c>
      <c r="U58" s="37">
        <v>168</v>
      </c>
      <c r="V58" s="37">
        <v>12</v>
      </c>
      <c r="W58" s="37">
        <v>280</v>
      </c>
      <c r="X58" s="37">
        <v>771</v>
      </c>
      <c r="Y58" s="37">
        <v>56</v>
      </c>
      <c r="Z58" s="21"/>
    </row>
    <row r="59" spans="1:26" s="2" customFormat="1" ht="30.6" hidden="1" customHeight="1" x14ac:dyDescent="0.3">
      <c r="A59" s="35" t="s">
        <v>67</v>
      </c>
      <c r="B59" s="25">
        <v>7247</v>
      </c>
      <c r="C59" s="25">
        <f>SUM(E59:Y59)</f>
        <v>8041</v>
      </c>
      <c r="D59" s="15">
        <f t="shared" si="7"/>
        <v>1.1095625776183249</v>
      </c>
      <c r="E59" s="37">
        <v>103</v>
      </c>
      <c r="F59" s="37">
        <v>445</v>
      </c>
      <c r="G59" s="37">
        <v>1526</v>
      </c>
      <c r="H59" s="37">
        <v>489</v>
      </c>
      <c r="I59" s="37">
        <v>50</v>
      </c>
      <c r="J59" s="37">
        <v>150</v>
      </c>
      <c r="K59" s="37">
        <v>819</v>
      </c>
      <c r="L59" s="37">
        <v>1020</v>
      </c>
      <c r="M59" s="37">
        <v>450</v>
      </c>
      <c r="N59" s="37">
        <v>12</v>
      </c>
      <c r="O59" s="37">
        <v>170</v>
      </c>
      <c r="P59" s="37">
        <v>454</v>
      </c>
      <c r="Q59" s="37">
        <v>63</v>
      </c>
      <c r="R59" s="37">
        <v>779</v>
      </c>
      <c r="S59" s="37">
        <v>228</v>
      </c>
      <c r="T59" s="37">
        <v>123</v>
      </c>
      <c r="U59" s="37">
        <v>157</v>
      </c>
      <c r="V59" s="37">
        <v>12</v>
      </c>
      <c r="W59" s="37">
        <v>280</v>
      </c>
      <c r="X59" s="37">
        <v>655</v>
      </c>
      <c r="Y59" s="37">
        <v>56</v>
      </c>
      <c r="Z59" s="21"/>
    </row>
    <row r="60" spans="1:26" s="2" customFormat="1" ht="27.6" hidden="1" customHeight="1" x14ac:dyDescent="0.3">
      <c r="A60" s="18" t="s">
        <v>58</v>
      </c>
      <c r="B60" s="36">
        <f>B59/B58</f>
        <v>0.89347799284921714</v>
      </c>
      <c r="C60" s="36">
        <f>C59/C58</f>
        <v>0.89344444444444449</v>
      </c>
      <c r="D60" s="15"/>
      <c r="E60" s="38">
        <f t="shared" ref="E60:Y60" si="9">E59/E58</f>
        <v>0.97169811320754718</v>
      </c>
      <c r="F60" s="38">
        <f t="shared" si="9"/>
        <v>0.88469184890656061</v>
      </c>
      <c r="G60" s="38">
        <f t="shared" si="9"/>
        <v>0.91213389121338917</v>
      </c>
      <c r="H60" s="38">
        <f t="shared" si="9"/>
        <v>0.87477638640429334</v>
      </c>
      <c r="I60" s="38">
        <f t="shared" si="9"/>
        <v>1</v>
      </c>
      <c r="J60" s="38">
        <f t="shared" si="9"/>
        <v>0.70754716981132071</v>
      </c>
      <c r="K60" s="38">
        <f t="shared" si="9"/>
        <v>0.81411530815109345</v>
      </c>
      <c r="L60" s="38">
        <f t="shared" si="9"/>
        <v>0.97142857142857142</v>
      </c>
      <c r="M60" s="38">
        <f t="shared" si="9"/>
        <v>1.0588235294117647</v>
      </c>
      <c r="N60" s="38">
        <f t="shared" si="9"/>
        <v>1</v>
      </c>
      <c r="O60" s="38">
        <f t="shared" si="9"/>
        <v>0.69105691056910568</v>
      </c>
      <c r="P60" s="38">
        <f t="shared" si="9"/>
        <v>0.90258449304174948</v>
      </c>
      <c r="Q60" s="38">
        <f t="shared" si="9"/>
        <v>0.86301369863013699</v>
      </c>
      <c r="R60" s="38">
        <f t="shared" si="9"/>
        <v>0.92189349112426033</v>
      </c>
      <c r="S60" s="38">
        <f t="shared" si="9"/>
        <v>1.0754716981132075</v>
      </c>
      <c r="T60" s="38">
        <f t="shared" si="9"/>
        <v>1.0884955752212389</v>
      </c>
      <c r="U60" s="38">
        <f t="shared" si="9"/>
        <v>0.93452380952380953</v>
      </c>
      <c r="V60" s="38">
        <f t="shared" si="9"/>
        <v>1</v>
      </c>
      <c r="W60" s="38">
        <f t="shared" si="9"/>
        <v>1</v>
      </c>
      <c r="X60" s="38">
        <f t="shared" si="9"/>
        <v>0.84954604409857326</v>
      </c>
      <c r="Y60" s="38">
        <f t="shared" si="9"/>
        <v>1</v>
      </c>
      <c r="Z60" s="22"/>
    </row>
    <row r="61" spans="1:26" s="2" customFormat="1" ht="33" hidden="1" customHeight="1" outlineLevel="1" x14ac:dyDescent="0.3">
      <c r="A61" s="17" t="s">
        <v>68</v>
      </c>
      <c r="B61" s="25">
        <v>3810</v>
      </c>
      <c r="C61" s="25">
        <f>SUM(E61:Y61)</f>
        <v>7586</v>
      </c>
      <c r="D61" s="15">
        <f t="shared" si="7"/>
        <v>1.9910761154855643</v>
      </c>
      <c r="E61" s="37">
        <v>103</v>
      </c>
      <c r="F61" s="37">
        <v>380</v>
      </c>
      <c r="G61" s="37">
        <v>1526</v>
      </c>
      <c r="H61" s="37">
        <v>453</v>
      </c>
      <c r="I61" s="37"/>
      <c r="J61" s="37">
        <v>150</v>
      </c>
      <c r="K61" s="37">
        <v>759</v>
      </c>
      <c r="L61" s="37">
        <v>1020</v>
      </c>
      <c r="M61" s="37">
        <v>408</v>
      </c>
      <c r="N61" s="37">
        <v>12</v>
      </c>
      <c r="O61" s="37">
        <v>170</v>
      </c>
      <c r="P61" s="37">
        <v>454</v>
      </c>
      <c r="Q61" s="37">
        <v>63</v>
      </c>
      <c r="R61" s="37">
        <v>740</v>
      </c>
      <c r="S61" s="37">
        <v>225</v>
      </c>
      <c r="T61" s="37"/>
      <c r="U61" s="37">
        <v>120</v>
      </c>
      <c r="V61" s="37">
        <v>12</v>
      </c>
      <c r="W61" s="37">
        <v>280</v>
      </c>
      <c r="X61" s="37">
        <v>655</v>
      </c>
      <c r="Y61" s="37">
        <v>56</v>
      </c>
      <c r="Z61" s="22"/>
    </row>
    <row r="62" spans="1:26" s="2" customFormat="1" ht="27.6" hidden="1" customHeight="1" x14ac:dyDescent="0.3">
      <c r="A62" s="11" t="s">
        <v>183</v>
      </c>
      <c r="B62" s="25">
        <v>743</v>
      </c>
      <c r="C62" s="25">
        <f>SUM(E62:Y62)</f>
        <v>878</v>
      </c>
      <c r="D62" s="15">
        <f t="shared" si="7"/>
        <v>1.1816958277254375</v>
      </c>
      <c r="E62" s="37">
        <v>19</v>
      </c>
      <c r="F62" s="37">
        <v>126</v>
      </c>
      <c r="G62" s="37">
        <v>75</v>
      </c>
      <c r="H62" s="37">
        <v>8</v>
      </c>
      <c r="I62" s="37">
        <v>4</v>
      </c>
      <c r="J62" s="37">
        <v>17</v>
      </c>
      <c r="K62" s="37">
        <v>92</v>
      </c>
      <c r="L62" s="37">
        <v>121</v>
      </c>
      <c r="M62" s="37">
        <v>31</v>
      </c>
      <c r="N62" s="37">
        <v>1</v>
      </c>
      <c r="O62" s="37">
        <v>18</v>
      </c>
      <c r="P62" s="37">
        <v>128</v>
      </c>
      <c r="Q62" s="37">
        <v>0</v>
      </c>
      <c r="R62" s="37">
        <v>36</v>
      </c>
      <c r="S62" s="37">
        <v>41</v>
      </c>
      <c r="T62" s="37">
        <v>28</v>
      </c>
      <c r="U62" s="37">
        <v>10</v>
      </c>
      <c r="V62" s="37">
        <v>13</v>
      </c>
      <c r="W62" s="37">
        <v>24</v>
      </c>
      <c r="X62" s="37">
        <v>68</v>
      </c>
      <c r="Y62" s="37">
        <v>18</v>
      </c>
      <c r="Z62" s="21"/>
    </row>
    <row r="63" spans="1:26" s="2" customFormat="1" ht="30.6" hidden="1" customHeight="1" x14ac:dyDescent="0.3">
      <c r="A63" s="35" t="s">
        <v>184</v>
      </c>
      <c r="B63" s="25">
        <v>751</v>
      </c>
      <c r="C63" s="25">
        <f>SUM(E63:Y63)</f>
        <v>847.9</v>
      </c>
      <c r="D63" s="15">
        <f t="shared" si="7"/>
        <v>1.1290279627163782</v>
      </c>
      <c r="E63" s="37">
        <v>18.600000000000001</v>
      </c>
      <c r="F63" s="37">
        <v>126</v>
      </c>
      <c r="G63" s="37">
        <v>75</v>
      </c>
      <c r="H63" s="37">
        <v>10</v>
      </c>
      <c r="I63" s="37">
        <v>4</v>
      </c>
      <c r="J63" s="37">
        <v>11</v>
      </c>
      <c r="K63" s="37">
        <v>93.5</v>
      </c>
      <c r="L63" s="37">
        <v>121</v>
      </c>
      <c r="M63" s="37">
        <v>34</v>
      </c>
      <c r="N63" s="39">
        <v>1</v>
      </c>
      <c r="O63" s="37">
        <v>18</v>
      </c>
      <c r="P63" s="37">
        <v>80</v>
      </c>
      <c r="Q63" s="37"/>
      <c r="R63" s="37">
        <v>24</v>
      </c>
      <c r="S63" s="37">
        <v>48.8</v>
      </c>
      <c r="T63" s="37">
        <v>31</v>
      </c>
      <c r="U63" s="37">
        <v>15</v>
      </c>
      <c r="V63" s="37">
        <v>10</v>
      </c>
      <c r="W63" s="37">
        <v>53</v>
      </c>
      <c r="X63" s="37">
        <v>70</v>
      </c>
      <c r="Y63" s="37">
        <v>4</v>
      </c>
      <c r="Z63" s="21"/>
    </row>
    <row r="64" spans="1:26" s="2" customFormat="1" ht="30.6" hidden="1" customHeight="1" x14ac:dyDescent="0.3">
      <c r="A64" s="91" t="s">
        <v>182</v>
      </c>
      <c r="B64" s="30">
        <v>362</v>
      </c>
      <c r="C64" s="30">
        <f>SUM(E64:Y64)</f>
        <v>538</v>
      </c>
      <c r="D64" s="15">
        <f t="shared" si="7"/>
        <v>1.4861878453038675</v>
      </c>
      <c r="E64" s="28"/>
      <c r="F64" s="28"/>
      <c r="G64" s="28">
        <v>412</v>
      </c>
      <c r="H64" s="60"/>
      <c r="I64" s="28"/>
      <c r="J64" s="28"/>
      <c r="K64" s="28"/>
      <c r="L64" s="28">
        <v>37</v>
      </c>
      <c r="M64" s="60"/>
      <c r="N64" s="60"/>
      <c r="O64" s="28"/>
      <c r="P64" s="28"/>
      <c r="Q64" s="28"/>
      <c r="R64" s="28">
        <v>1</v>
      </c>
      <c r="S64" s="28"/>
      <c r="T64" s="28"/>
      <c r="U64" s="28"/>
      <c r="V64" s="28"/>
      <c r="W64" s="28"/>
      <c r="X64" s="28">
        <v>59</v>
      </c>
      <c r="Y64" s="28">
        <v>29</v>
      </c>
      <c r="Z64" s="21"/>
    </row>
    <row r="65" spans="1:26" s="2" customFormat="1" ht="21.6" hidden="1" customHeight="1" x14ac:dyDescent="0.3">
      <c r="A65" s="18" t="s">
        <v>58</v>
      </c>
      <c r="B65" s="36"/>
      <c r="C65" s="25">
        <f t="shared" ref="C65:C80" si="10">SUM(E65:Y65)</f>
        <v>0</v>
      </c>
      <c r="D65" s="15" t="e">
        <f t="shared" si="7"/>
        <v>#DIV/0!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22"/>
    </row>
    <row r="66" spans="1:26" s="2" customFormat="1" ht="30.6" hidden="1" customHeight="1" x14ac:dyDescent="0.3">
      <c r="A66" s="18" t="s">
        <v>69</v>
      </c>
      <c r="B66" s="25">
        <v>1505</v>
      </c>
      <c r="C66" s="25">
        <f t="shared" si="10"/>
        <v>970</v>
      </c>
      <c r="D66" s="15">
        <f t="shared" si="7"/>
        <v>0.64451827242524917</v>
      </c>
      <c r="E66" s="37"/>
      <c r="F66" s="37"/>
      <c r="G66" s="37">
        <v>410</v>
      </c>
      <c r="H66" s="37"/>
      <c r="I66" s="37"/>
      <c r="J66" s="37"/>
      <c r="K66" s="37"/>
      <c r="L66" s="37">
        <v>160</v>
      </c>
      <c r="M66" s="37"/>
      <c r="N66" s="37"/>
      <c r="O66" s="37"/>
      <c r="P66" s="37"/>
      <c r="Q66" s="37"/>
      <c r="R66" s="37"/>
      <c r="S66" s="37"/>
      <c r="T66" s="37"/>
      <c r="U66" s="37">
        <v>400</v>
      </c>
      <c r="V66" s="37"/>
      <c r="W66" s="37"/>
      <c r="X66" s="37"/>
      <c r="Y66" s="37"/>
      <c r="Z66" s="21"/>
    </row>
    <row r="67" spans="1:26" s="2" customFormat="1" ht="31.8" hidden="1" customHeight="1" outlineLevel="1" x14ac:dyDescent="0.3">
      <c r="A67" s="17" t="s">
        <v>70</v>
      </c>
      <c r="B67" s="25"/>
      <c r="C67" s="25">
        <f t="shared" si="10"/>
        <v>0</v>
      </c>
      <c r="D67" s="15" t="e">
        <f t="shared" si="7"/>
        <v>#DIV/0!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2"/>
    </row>
    <row r="68" spans="1:26" s="2" customFormat="1" ht="30.6" hidden="1" customHeight="1" outlineLevel="1" x14ac:dyDescent="0.3">
      <c r="A68" s="17" t="s">
        <v>71</v>
      </c>
      <c r="B68" s="25"/>
      <c r="C68" s="25">
        <f t="shared" si="10"/>
        <v>0</v>
      </c>
      <c r="D68" s="15" t="e">
        <f t="shared" si="7"/>
        <v>#DIV/0!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22"/>
    </row>
    <row r="69" spans="1:26" s="2" customFormat="1" ht="30.6" hidden="1" customHeight="1" x14ac:dyDescent="0.3">
      <c r="A69" s="18" t="s">
        <v>72</v>
      </c>
      <c r="B69" s="25">
        <v>3211</v>
      </c>
      <c r="C69" s="25">
        <f t="shared" si="10"/>
        <v>7751</v>
      </c>
      <c r="D69" s="15">
        <f t="shared" si="7"/>
        <v>2.4138897539707256</v>
      </c>
      <c r="E69" s="40"/>
      <c r="F69" s="40"/>
      <c r="G69" s="40">
        <v>118</v>
      </c>
      <c r="H69" s="40">
        <v>35</v>
      </c>
      <c r="I69" s="40">
        <v>49</v>
      </c>
      <c r="J69" s="40">
        <v>1410</v>
      </c>
      <c r="K69" s="40">
        <v>167</v>
      </c>
      <c r="L69" s="40">
        <v>270</v>
      </c>
      <c r="M69" s="40">
        <v>489</v>
      </c>
      <c r="N69" s="40"/>
      <c r="O69" s="40">
        <v>200</v>
      </c>
      <c r="P69" s="40">
        <v>114</v>
      </c>
      <c r="Q69" s="40">
        <v>2375</v>
      </c>
      <c r="R69" s="40"/>
      <c r="S69" s="40">
        <v>894</v>
      </c>
      <c r="T69" s="40">
        <v>235</v>
      </c>
      <c r="U69" s="40">
        <v>80</v>
      </c>
      <c r="V69" s="40">
        <v>685</v>
      </c>
      <c r="W69" s="40">
        <v>20</v>
      </c>
      <c r="X69" s="40">
        <v>575</v>
      </c>
      <c r="Y69" s="40">
        <v>35</v>
      </c>
      <c r="Z69" s="22"/>
    </row>
    <row r="70" spans="1:26" s="2" customFormat="1" ht="30.6" hidden="1" customHeight="1" x14ac:dyDescent="0.3">
      <c r="A70" s="18" t="s">
        <v>73</v>
      </c>
      <c r="B70" s="25">
        <v>2629</v>
      </c>
      <c r="C70" s="25">
        <f t="shared" si="10"/>
        <v>5587</v>
      </c>
      <c r="D70" s="15">
        <f t="shared" si="7"/>
        <v>2.1251426397869912</v>
      </c>
      <c r="E70" s="40"/>
      <c r="F70" s="40">
        <v>491</v>
      </c>
      <c r="G70" s="40">
        <v>182</v>
      </c>
      <c r="H70" s="40">
        <v>871</v>
      </c>
      <c r="I70" s="40">
        <v>370</v>
      </c>
      <c r="J70" s="40">
        <v>647</v>
      </c>
      <c r="K70" s="40">
        <v>762</v>
      </c>
      <c r="L70" s="40">
        <v>20</v>
      </c>
      <c r="M70" s="40">
        <v>480</v>
      </c>
      <c r="N70" s="40"/>
      <c r="O70" s="40">
        <v>94</v>
      </c>
      <c r="P70" s="40">
        <v>180</v>
      </c>
      <c r="Q70" s="40">
        <v>170</v>
      </c>
      <c r="R70" s="40">
        <v>467</v>
      </c>
      <c r="S70" s="40">
        <v>160</v>
      </c>
      <c r="T70" s="40">
        <v>7</v>
      </c>
      <c r="U70" s="40"/>
      <c r="V70" s="40">
        <v>40</v>
      </c>
      <c r="W70" s="40">
        <v>136</v>
      </c>
      <c r="X70" s="40">
        <v>510</v>
      </c>
      <c r="Y70" s="40"/>
      <c r="Z70" s="22"/>
    </row>
    <row r="71" spans="1:26" s="2" customFormat="1" ht="30.6" hidden="1" customHeight="1" x14ac:dyDescent="0.3">
      <c r="A71" s="18" t="s">
        <v>74</v>
      </c>
      <c r="B71" s="25">
        <v>8265</v>
      </c>
      <c r="C71" s="25">
        <f t="shared" si="10"/>
        <v>8365</v>
      </c>
      <c r="D71" s="15">
        <f t="shared" si="7"/>
        <v>1.0120992135511191</v>
      </c>
      <c r="E71" s="40"/>
      <c r="F71" s="40">
        <v>217</v>
      </c>
      <c r="G71" s="40">
        <v>895</v>
      </c>
      <c r="H71" s="40">
        <v>739</v>
      </c>
      <c r="I71" s="40">
        <v>280</v>
      </c>
      <c r="J71" s="40">
        <v>170</v>
      </c>
      <c r="K71" s="40"/>
      <c r="L71" s="40">
        <v>525</v>
      </c>
      <c r="M71" s="40">
        <v>288</v>
      </c>
      <c r="N71" s="40">
        <v>498</v>
      </c>
      <c r="O71" s="40">
        <v>290</v>
      </c>
      <c r="P71" s="40">
        <v>876</v>
      </c>
      <c r="Q71" s="40">
        <v>340</v>
      </c>
      <c r="R71" s="40"/>
      <c r="S71" s="40">
        <v>100</v>
      </c>
      <c r="T71" s="40">
        <v>1017</v>
      </c>
      <c r="U71" s="40">
        <v>90</v>
      </c>
      <c r="V71" s="40"/>
      <c r="W71" s="40">
        <v>551</v>
      </c>
      <c r="X71" s="40">
        <v>954</v>
      </c>
      <c r="Y71" s="40">
        <v>535</v>
      </c>
      <c r="Z71" s="22"/>
    </row>
    <row r="72" spans="1:26" s="2" customFormat="1" ht="30.6" hidden="1" customHeight="1" x14ac:dyDescent="0.3">
      <c r="A72" s="18" t="s">
        <v>75</v>
      </c>
      <c r="B72" s="25">
        <v>6442</v>
      </c>
      <c r="C72" s="25">
        <f t="shared" si="10"/>
        <v>3558</v>
      </c>
      <c r="D72" s="15">
        <f t="shared" si="7"/>
        <v>0.55231294628997207</v>
      </c>
      <c r="E72" s="40"/>
      <c r="F72" s="40"/>
      <c r="G72" s="40">
        <v>400</v>
      </c>
      <c r="H72" s="40"/>
      <c r="I72" s="40"/>
      <c r="J72" s="40">
        <v>1103</v>
      </c>
      <c r="K72" s="40">
        <v>300</v>
      </c>
      <c r="L72" s="40">
        <v>110</v>
      </c>
      <c r="M72" s="40"/>
      <c r="N72" s="40"/>
      <c r="O72" s="40"/>
      <c r="P72" s="40"/>
      <c r="Q72" s="40"/>
      <c r="R72" s="40">
        <v>340</v>
      </c>
      <c r="S72" s="40"/>
      <c r="T72" s="40"/>
      <c r="U72" s="40">
        <v>1250</v>
      </c>
      <c r="V72" s="40"/>
      <c r="W72" s="40"/>
      <c r="X72" s="40">
        <v>55</v>
      </c>
      <c r="Y72" s="40"/>
      <c r="Z72" s="22"/>
    </row>
    <row r="73" spans="1:26" s="2" customFormat="1" ht="30.6" hidden="1" customHeight="1" x14ac:dyDescent="0.3">
      <c r="A73" s="18" t="s">
        <v>76</v>
      </c>
      <c r="B73" s="25">
        <v>19881</v>
      </c>
      <c r="C73" s="25">
        <f t="shared" si="10"/>
        <v>17360</v>
      </c>
      <c r="D73" s="15">
        <f t="shared" si="7"/>
        <v>0.87319551330415979</v>
      </c>
      <c r="E73" s="40">
        <v>20</v>
      </c>
      <c r="F73" s="40">
        <v>60</v>
      </c>
      <c r="G73" s="40">
        <v>2532</v>
      </c>
      <c r="H73" s="40">
        <v>882</v>
      </c>
      <c r="I73" s="40">
        <v>426</v>
      </c>
      <c r="J73" s="40">
        <v>793</v>
      </c>
      <c r="K73" s="40">
        <v>16</v>
      </c>
      <c r="L73" s="40">
        <v>1816</v>
      </c>
      <c r="M73" s="40">
        <v>289</v>
      </c>
      <c r="N73" s="40">
        <v>399</v>
      </c>
      <c r="O73" s="40">
        <v>130</v>
      </c>
      <c r="P73" s="40">
        <v>1509</v>
      </c>
      <c r="Q73" s="40">
        <v>1956</v>
      </c>
      <c r="R73" s="40">
        <v>170</v>
      </c>
      <c r="S73" s="40">
        <v>860</v>
      </c>
      <c r="T73" s="40">
        <v>141</v>
      </c>
      <c r="U73" s="40">
        <v>95</v>
      </c>
      <c r="V73" s="40"/>
      <c r="W73" s="40">
        <v>719</v>
      </c>
      <c r="X73" s="40">
        <v>3947</v>
      </c>
      <c r="Y73" s="40">
        <v>600</v>
      </c>
      <c r="Z73" s="22"/>
    </row>
    <row r="74" spans="1:26" s="2" customFormat="1" ht="30.6" hidden="1" customHeight="1" x14ac:dyDescent="0.3">
      <c r="A74" s="18" t="s">
        <v>77</v>
      </c>
      <c r="B74" s="25">
        <v>7415</v>
      </c>
      <c r="C74" s="25">
        <f t="shared" si="10"/>
        <v>6978</v>
      </c>
      <c r="D74" s="15">
        <f t="shared" si="7"/>
        <v>0.94106540795684424</v>
      </c>
      <c r="E74" s="40"/>
      <c r="F74" s="40">
        <v>120</v>
      </c>
      <c r="G74" s="40">
        <v>1585</v>
      </c>
      <c r="H74" s="40">
        <v>574</v>
      </c>
      <c r="I74" s="40">
        <v>315</v>
      </c>
      <c r="J74" s="40">
        <v>94</v>
      </c>
      <c r="K74" s="40">
        <v>322</v>
      </c>
      <c r="L74" s="40">
        <v>67</v>
      </c>
      <c r="M74" s="40">
        <v>60</v>
      </c>
      <c r="N74" s="40">
        <v>321</v>
      </c>
      <c r="O74" s="40">
        <v>494</v>
      </c>
      <c r="P74" s="40">
        <v>368</v>
      </c>
      <c r="Q74" s="40">
        <v>518</v>
      </c>
      <c r="R74" s="40">
        <v>400</v>
      </c>
      <c r="S74" s="40">
        <v>22</v>
      </c>
      <c r="T74" s="40">
        <v>20</v>
      </c>
      <c r="U74" s="40">
        <v>110</v>
      </c>
      <c r="V74" s="40"/>
      <c r="W74" s="40">
        <v>1118</v>
      </c>
      <c r="X74" s="40"/>
      <c r="Y74" s="40">
        <v>470</v>
      </c>
      <c r="Z74" s="22"/>
    </row>
    <row r="75" spans="1:26" s="2" customFormat="1" ht="30.6" hidden="1" customHeight="1" x14ac:dyDescent="0.3">
      <c r="A75" s="18" t="s">
        <v>78</v>
      </c>
      <c r="B75" s="25">
        <v>800</v>
      </c>
      <c r="C75" s="25">
        <f t="shared" si="10"/>
        <v>599</v>
      </c>
      <c r="D75" s="15">
        <f t="shared" si="7"/>
        <v>0.74875000000000003</v>
      </c>
      <c r="E75" s="40"/>
      <c r="F75" s="40"/>
      <c r="G75" s="40"/>
      <c r="H75" s="40">
        <v>50</v>
      </c>
      <c r="I75" s="40"/>
      <c r="J75" s="40"/>
      <c r="K75" s="40"/>
      <c r="L75" s="40"/>
      <c r="M75" s="40">
        <v>94</v>
      </c>
      <c r="N75" s="40"/>
      <c r="O75" s="40"/>
      <c r="P75" s="40"/>
      <c r="Q75" s="40">
        <v>235</v>
      </c>
      <c r="R75" s="40"/>
      <c r="S75" s="40">
        <v>75</v>
      </c>
      <c r="T75" s="40">
        <v>25</v>
      </c>
      <c r="U75" s="40">
        <v>120</v>
      </c>
      <c r="V75" s="40"/>
      <c r="W75" s="40"/>
      <c r="X75" s="40"/>
      <c r="Y75" s="40"/>
      <c r="Z75" s="22"/>
    </row>
    <row r="76" spans="1:26" s="2" customFormat="1" ht="30.6" hidden="1" customHeight="1" x14ac:dyDescent="0.3">
      <c r="A76" s="18" t="s">
        <v>79</v>
      </c>
      <c r="B76" s="25">
        <v>403</v>
      </c>
      <c r="C76" s="25">
        <f t="shared" si="10"/>
        <v>918</v>
      </c>
      <c r="D76" s="15">
        <f t="shared" si="7"/>
        <v>2.2779156327543424</v>
      </c>
      <c r="E76" s="25"/>
      <c r="F76" s="25"/>
      <c r="G76" s="25"/>
      <c r="H76" s="42">
        <v>30</v>
      </c>
      <c r="I76" s="25"/>
      <c r="J76" s="40"/>
      <c r="K76" s="40"/>
      <c r="L76" s="40"/>
      <c r="M76" s="40"/>
      <c r="N76" s="40"/>
      <c r="O76" s="40"/>
      <c r="P76" s="40"/>
      <c r="Q76" s="40">
        <v>638</v>
      </c>
      <c r="R76" s="40"/>
      <c r="S76" s="40">
        <v>200</v>
      </c>
      <c r="T76" s="40"/>
      <c r="U76" s="40"/>
      <c r="V76" s="40"/>
      <c r="W76" s="40">
        <v>50</v>
      </c>
      <c r="X76" s="40"/>
      <c r="Y76" s="40"/>
      <c r="Z76" s="22"/>
    </row>
    <row r="77" spans="1:26" s="2" customFormat="1" ht="30.6" hidden="1" customHeight="1" x14ac:dyDescent="0.3">
      <c r="A77" s="18" t="s">
        <v>80</v>
      </c>
      <c r="B77" s="25">
        <v>127</v>
      </c>
      <c r="C77" s="25">
        <f t="shared" si="10"/>
        <v>306</v>
      </c>
      <c r="D77" s="15">
        <f t="shared" si="7"/>
        <v>2.409448818897638</v>
      </c>
      <c r="E77" s="40"/>
      <c r="F77" s="40"/>
      <c r="G77" s="40"/>
      <c r="H77" s="40">
        <v>81</v>
      </c>
      <c r="I77" s="40">
        <v>175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>
        <v>50</v>
      </c>
      <c r="Y77" s="40"/>
      <c r="Z77" s="22"/>
    </row>
    <row r="78" spans="1:26" s="2" customFormat="1" ht="30.6" hidden="1" customHeight="1" x14ac:dyDescent="0.3">
      <c r="A78" s="18" t="s">
        <v>81</v>
      </c>
      <c r="B78" s="25"/>
      <c r="C78" s="25">
        <f t="shared" si="10"/>
        <v>0</v>
      </c>
      <c r="D78" s="15" t="e">
        <f t="shared" si="7"/>
        <v>#DIV/0!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22"/>
    </row>
    <row r="79" spans="1:26" s="2" customFormat="1" ht="30.6" hidden="1" customHeight="1" x14ac:dyDescent="0.3">
      <c r="A79" s="18" t="s">
        <v>82</v>
      </c>
      <c r="B79" s="25">
        <v>94</v>
      </c>
      <c r="C79" s="20">
        <f t="shared" si="10"/>
        <v>97.7</v>
      </c>
      <c r="D79" s="15">
        <f t="shared" si="7"/>
        <v>1.0393617021276595</v>
      </c>
      <c r="E79" s="40"/>
      <c r="F79" s="40"/>
      <c r="G79" s="40"/>
      <c r="H79" s="40">
        <v>20</v>
      </c>
      <c r="I79" s="40"/>
      <c r="J79" s="40"/>
      <c r="K79" s="40"/>
      <c r="L79" s="40"/>
      <c r="M79" s="40"/>
      <c r="N79" s="40">
        <v>2</v>
      </c>
      <c r="O79" s="40"/>
      <c r="P79" s="40"/>
      <c r="Q79" s="40"/>
      <c r="R79" s="40">
        <v>30</v>
      </c>
      <c r="S79" s="40">
        <v>11.7</v>
      </c>
      <c r="T79" s="40"/>
      <c r="U79" s="40"/>
      <c r="V79" s="40"/>
      <c r="W79" s="40">
        <v>34</v>
      </c>
      <c r="X79" s="40"/>
      <c r="Y79" s="40"/>
      <c r="Z79" s="22"/>
    </row>
    <row r="80" spans="1:26" ht="22.95" hidden="1" customHeight="1" x14ac:dyDescent="0.3">
      <c r="A80" s="11" t="s">
        <v>83</v>
      </c>
      <c r="B80" s="25"/>
      <c r="C80" s="25">
        <f t="shared" si="10"/>
        <v>0</v>
      </c>
      <c r="D80" s="15" t="e">
        <f t="shared" si="7"/>
        <v>#DIV/0!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:26" ht="22.95" hidden="1" customHeight="1" x14ac:dyDescent="0.3">
      <c r="A81" s="35" t="s">
        <v>84</v>
      </c>
      <c r="B81" s="25">
        <v>98</v>
      </c>
      <c r="C81" s="25">
        <f>SUM(E81:Y81)</f>
        <v>103.2</v>
      </c>
      <c r="D81" s="15">
        <f t="shared" si="7"/>
        <v>1.0530612244897959</v>
      </c>
      <c r="E81" s="40"/>
      <c r="F81" s="40"/>
      <c r="G81" s="40"/>
      <c r="H81" s="40">
        <v>20</v>
      </c>
      <c r="I81" s="40"/>
      <c r="J81" s="40"/>
      <c r="K81" s="40"/>
      <c r="L81" s="40"/>
      <c r="M81" s="40"/>
      <c r="N81" s="40">
        <v>6</v>
      </c>
      <c r="O81" s="40"/>
      <c r="P81" s="40"/>
      <c r="Q81" s="40"/>
      <c r="R81" s="40">
        <v>30</v>
      </c>
      <c r="S81" s="40">
        <v>11.2</v>
      </c>
      <c r="T81" s="40">
        <v>2</v>
      </c>
      <c r="U81" s="40"/>
      <c r="V81" s="40"/>
      <c r="W81" s="40">
        <v>34</v>
      </c>
      <c r="X81" s="40"/>
      <c r="Y81" s="40"/>
    </row>
    <row r="82" spans="1:26" ht="22.95" hidden="1" customHeight="1" x14ac:dyDescent="0.3">
      <c r="A82" s="13" t="s">
        <v>58</v>
      </c>
      <c r="B82" s="36"/>
      <c r="C82" s="25">
        <f>SUM(E82:Y82)</f>
        <v>0</v>
      </c>
      <c r="D82" s="15" t="e">
        <f t="shared" si="7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ht="22.95" hidden="1" customHeight="1" x14ac:dyDescent="0.3">
      <c r="A83" s="13" t="s">
        <v>85</v>
      </c>
      <c r="B83" s="36"/>
      <c r="C83" s="25">
        <f>SUM(E83:Y83)</f>
        <v>0</v>
      </c>
      <c r="D83" s="15" t="e">
        <f t="shared" si="7"/>
        <v>#DIV/0!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6" ht="3.6" hidden="1" customHeight="1" x14ac:dyDescent="0.3">
      <c r="A84" s="13"/>
      <c r="B84" s="36"/>
      <c r="C84" s="42"/>
      <c r="D84" s="15" t="e">
        <f t="shared" si="7"/>
        <v>#DIV/0!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:26" s="4" customFormat="1" ht="16.95" hidden="1" customHeight="1" x14ac:dyDescent="0.3">
      <c r="A85" s="89" t="s">
        <v>86</v>
      </c>
      <c r="B85" s="43"/>
      <c r="C85" s="43">
        <f>SUM(E85:Y85)</f>
        <v>0</v>
      </c>
      <c r="D85" s="15" t="e">
        <f t="shared" si="7"/>
        <v>#DIV/0!</v>
      </c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</row>
    <row r="86" spans="1:26" ht="1.2" hidden="1" customHeight="1" x14ac:dyDescent="0.3">
      <c r="A86" s="13"/>
      <c r="B86" s="36"/>
      <c r="C86" s="42"/>
      <c r="D86" s="15" t="e">
        <f t="shared" si="7"/>
        <v>#DIV/0!</v>
      </c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6" ht="12" hidden="1" customHeight="1" x14ac:dyDescent="0.3">
      <c r="A87" s="13"/>
      <c r="B87" s="36"/>
      <c r="C87" s="20"/>
      <c r="D87" s="15" t="e">
        <f t="shared" si="7"/>
        <v>#DIV/0!</v>
      </c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:26" s="47" customFormat="1" ht="25.8" hidden="1" customHeight="1" x14ac:dyDescent="0.3">
      <c r="A88" s="13" t="s">
        <v>87</v>
      </c>
      <c r="B88" s="45">
        <v>1159</v>
      </c>
      <c r="C88" s="45">
        <f>SUM(E88:Y88)</f>
        <v>12908</v>
      </c>
      <c r="D88" s="15">
        <f t="shared" si="7"/>
        <v>11.13718723037101</v>
      </c>
      <c r="E88" s="46">
        <f>(E47-E89)</f>
        <v>1467</v>
      </c>
      <c r="F88" s="46">
        <f t="shared" ref="F88:Y88" si="11">(F47-F89)</f>
        <v>825</v>
      </c>
      <c r="G88" s="46">
        <f t="shared" si="11"/>
        <v>0</v>
      </c>
      <c r="H88" s="46">
        <f t="shared" si="11"/>
        <v>1147</v>
      </c>
      <c r="I88" s="46">
        <f t="shared" si="11"/>
        <v>285</v>
      </c>
      <c r="J88" s="46">
        <f t="shared" si="11"/>
        <v>0</v>
      </c>
      <c r="K88" s="46">
        <f t="shared" si="11"/>
        <v>338</v>
      </c>
      <c r="L88" s="46">
        <f t="shared" si="11"/>
        <v>0</v>
      </c>
      <c r="M88" s="46">
        <f t="shared" si="11"/>
        <v>610</v>
      </c>
      <c r="N88" s="46">
        <f t="shared" si="11"/>
        <v>95</v>
      </c>
      <c r="O88" s="46">
        <f t="shared" si="11"/>
        <v>798</v>
      </c>
      <c r="P88" s="46">
        <f t="shared" si="11"/>
        <v>1337</v>
      </c>
      <c r="Q88" s="46">
        <f t="shared" si="11"/>
        <v>150</v>
      </c>
      <c r="R88" s="46">
        <f t="shared" si="11"/>
        <v>1950</v>
      </c>
      <c r="S88" s="46">
        <f t="shared" si="11"/>
        <v>744</v>
      </c>
      <c r="T88" s="46">
        <f t="shared" si="11"/>
        <v>1188</v>
      </c>
      <c r="U88" s="46">
        <f t="shared" si="11"/>
        <v>140</v>
      </c>
      <c r="V88" s="46">
        <f t="shared" si="11"/>
        <v>607</v>
      </c>
      <c r="W88" s="46">
        <f t="shared" si="11"/>
        <v>650</v>
      </c>
      <c r="X88" s="46">
        <f t="shared" si="11"/>
        <v>425</v>
      </c>
      <c r="Y88" s="46">
        <f t="shared" si="11"/>
        <v>152</v>
      </c>
    </row>
    <row r="89" spans="1:26" ht="17.399999999999999" hidden="1" customHeight="1" x14ac:dyDescent="0.3">
      <c r="A89" s="13" t="s">
        <v>88</v>
      </c>
      <c r="B89" s="25"/>
      <c r="C89" s="25">
        <f>SUM(E89:Y89)</f>
        <v>198508</v>
      </c>
      <c r="D89" s="15" t="e">
        <f t="shared" si="7"/>
        <v>#DIV/0!</v>
      </c>
      <c r="E89" s="10">
        <v>9038</v>
      </c>
      <c r="F89" s="10">
        <v>7980</v>
      </c>
      <c r="G89" s="10">
        <v>14045</v>
      </c>
      <c r="H89" s="10">
        <v>11681</v>
      </c>
      <c r="I89" s="10">
        <v>6450</v>
      </c>
      <c r="J89" s="10">
        <v>12991</v>
      </c>
      <c r="K89" s="10">
        <v>8144</v>
      </c>
      <c r="L89" s="10">
        <v>12295</v>
      </c>
      <c r="M89" s="10">
        <v>9043</v>
      </c>
      <c r="N89" s="10">
        <v>3493</v>
      </c>
      <c r="O89" s="10">
        <v>5350</v>
      </c>
      <c r="P89" s="10">
        <v>9841</v>
      </c>
      <c r="Q89" s="10">
        <v>11768</v>
      </c>
      <c r="R89" s="10">
        <v>9880</v>
      </c>
      <c r="S89" s="10">
        <v>13910</v>
      </c>
      <c r="T89" s="10">
        <v>10144</v>
      </c>
      <c r="U89" s="10">
        <v>7115</v>
      </c>
      <c r="V89" s="10">
        <v>2145</v>
      </c>
      <c r="W89" s="10">
        <v>8180</v>
      </c>
      <c r="X89" s="10">
        <v>15575</v>
      </c>
      <c r="Y89" s="10">
        <v>9440</v>
      </c>
      <c r="Z89" s="21"/>
    </row>
    <row r="90" spans="1:26" ht="4.2" hidden="1" customHeight="1" x14ac:dyDescent="0.3">
      <c r="A90" s="13"/>
      <c r="B90" s="36"/>
      <c r="C90" s="25"/>
      <c r="D90" s="15" t="e">
        <f t="shared" si="7"/>
        <v>#DIV/0!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6" s="47" customFormat="1" ht="25.2" hidden="1" customHeight="1" x14ac:dyDescent="0.3">
      <c r="A91" s="13" t="s">
        <v>89</v>
      </c>
      <c r="B91" s="45"/>
      <c r="C91" s="45" t="e">
        <f>#N/A</f>
        <v>#N/A</v>
      </c>
      <c r="D91" s="15" t="e">
        <f t="shared" si="7"/>
        <v>#N/A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:26" ht="24.6" hidden="1" customHeight="1" x14ac:dyDescent="0.3">
      <c r="A92" s="13" t="s">
        <v>90</v>
      </c>
      <c r="B92" s="37"/>
      <c r="C92" s="30">
        <f>SUM(E92:Y92)</f>
        <v>0</v>
      </c>
      <c r="D92" s="15" t="e">
        <f t="shared" si="7"/>
        <v>#DIV/0!</v>
      </c>
      <c r="E92" s="37"/>
      <c r="F92" s="37"/>
      <c r="G92" s="37"/>
      <c r="H92" s="37"/>
      <c r="I92" s="37"/>
      <c r="J92" s="37"/>
      <c r="K92" s="37"/>
      <c r="L92" s="37"/>
      <c r="M92" s="37"/>
      <c r="N92" s="39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6" ht="27" hidden="1" customHeight="1" x14ac:dyDescent="0.3">
      <c r="A93" s="48" t="s">
        <v>91</v>
      </c>
      <c r="B93" s="49"/>
      <c r="C93" s="49"/>
      <c r="D93" s="15" t="e">
        <f t="shared" si="7"/>
        <v>#DIV/0!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</row>
    <row r="94" spans="1:26" ht="27" hidden="1" customHeight="1" x14ac:dyDescent="0.3">
      <c r="A94" s="13" t="s">
        <v>92</v>
      </c>
      <c r="B94" s="44"/>
      <c r="C94" s="44"/>
      <c r="D94" s="15" t="e">
        <f t="shared" si="7"/>
        <v>#DIV/0!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</row>
    <row r="95" spans="1:26" ht="24.6" hidden="1" customHeight="1" x14ac:dyDescent="0.3">
      <c r="A95" s="13" t="s">
        <v>93</v>
      </c>
      <c r="B95" s="32"/>
      <c r="C95" s="32" t="e">
        <f>C94/C93</f>
        <v>#DIV/0!</v>
      </c>
      <c r="D95" s="15" t="e">
        <f t="shared" si="7"/>
        <v>#DIV/0!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6" ht="28.95" hidden="1" customHeight="1" x14ac:dyDescent="0.3">
      <c r="A96" s="48" t="s">
        <v>201</v>
      </c>
      <c r="B96" s="96">
        <f>B26+B47</f>
        <v>304907</v>
      </c>
      <c r="C96" s="96">
        <f>C26+C47</f>
        <v>291969</v>
      </c>
      <c r="D96" s="51"/>
      <c r="E96" s="96">
        <f t="shared" ref="E96:Y96" si="12">E26+E47</f>
        <v>14383</v>
      </c>
      <c r="F96" s="96">
        <f t="shared" si="12"/>
        <v>11285</v>
      </c>
      <c r="G96" s="96">
        <f t="shared" si="12"/>
        <v>18648</v>
      </c>
      <c r="H96" s="96">
        <f t="shared" si="12"/>
        <v>17686</v>
      </c>
      <c r="I96" s="96">
        <f t="shared" si="12"/>
        <v>9308</v>
      </c>
      <c r="J96" s="96">
        <f t="shared" si="12"/>
        <v>17891</v>
      </c>
      <c r="K96" s="96">
        <f t="shared" si="12"/>
        <v>12272</v>
      </c>
      <c r="L96" s="96">
        <f t="shared" si="12"/>
        <v>15629</v>
      </c>
      <c r="M96" s="96">
        <f t="shared" si="12"/>
        <v>13897</v>
      </c>
      <c r="N96" s="96">
        <f t="shared" si="12"/>
        <v>4858</v>
      </c>
      <c r="O96" s="96">
        <f t="shared" si="12"/>
        <v>8568</v>
      </c>
      <c r="P96" s="96">
        <f t="shared" si="12"/>
        <v>15253</v>
      </c>
      <c r="Q96" s="96">
        <f t="shared" si="12"/>
        <v>17960</v>
      </c>
      <c r="R96" s="96">
        <f t="shared" si="12"/>
        <v>15840</v>
      </c>
      <c r="S96" s="96">
        <f t="shared" si="12"/>
        <v>20317</v>
      </c>
      <c r="T96" s="96">
        <f t="shared" si="12"/>
        <v>15417</v>
      </c>
      <c r="U96" s="96">
        <f t="shared" si="12"/>
        <v>9875</v>
      </c>
      <c r="V96" s="96">
        <f t="shared" si="12"/>
        <v>5107</v>
      </c>
      <c r="W96" s="96">
        <f t="shared" si="12"/>
        <v>13730</v>
      </c>
      <c r="X96" s="96">
        <f t="shared" si="12"/>
        <v>22353</v>
      </c>
      <c r="Y96" s="96">
        <f t="shared" si="12"/>
        <v>11692</v>
      </c>
    </row>
    <row r="97" spans="1:29" s="12" customFormat="1" ht="30" customHeight="1" outlineLevel="1" x14ac:dyDescent="0.25">
      <c r="A97" s="52" t="s">
        <v>94</v>
      </c>
      <c r="B97" s="25">
        <v>295319</v>
      </c>
      <c r="C97" s="30">
        <v>282286</v>
      </c>
      <c r="D97" s="15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</row>
    <row r="98" spans="1:29" s="12" customFormat="1" ht="30" hidden="1" customHeight="1" outlineLevel="1" x14ac:dyDescent="0.25">
      <c r="A98" s="52" t="s">
        <v>100</v>
      </c>
      <c r="B98" s="42"/>
      <c r="C98" s="28">
        <v>144085</v>
      </c>
      <c r="D98" s="15" t="e">
        <f t="shared" si="7"/>
        <v>#DIV/0!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1:29" s="12" customFormat="1" ht="30" hidden="1" customHeight="1" outlineLevel="1" x14ac:dyDescent="0.25">
      <c r="A99" s="52" t="s">
        <v>171</v>
      </c>
      <c r="B99" s="42"/>
      <c r="C99" s="28">
        <v>9740</v>
      </c>
      <c r="D99" s="15" t="e">
        <f t="shared" si="7"/>
        <v>#DIV/0!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</row>
    <row r="100" spans="1:29" s="12" customFormat="1" ht="30" hidden="1" customHeight="1" outlineLevel="1" x14ac:dyDescent="0.25">
      <c r="A100" s="52" t="s">
        <v>172</v>
      </c>
      <c r="B100" s="42"/>
      <c r="C100" s="28">
        <v>102566</v>
      </c>
      <c r="D100" s="15" t="e">
        <f t="shared" si="7"/>
        <v>#DIV/0!</v>
      </c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</row>
    <row r="101" spans="1:29" s="55" customFormat="1" ht="30" hidden="1" customHeight="1" outlineLevel="1" x14ac:dyDescent="0.25">
      <c r="A101" s="13" t="s">
        <v>95</v>
      </c>
      <c r="B101" s="42"/>
      <c r="C101" s="28">
        <f t="shared" ref="C101:C117" si="13">SUM(E101:Y101)</f>
        <v>0</v>
      </c>
      <c r="D101" s="15" t="e">
        <f t="shared" si="7"/>
        <v>#DIV/0!</v>
      </c>
      <c r="E101" s="40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</row>
    <row r="102" spans="1:29" s="55" customFormat="1" ht="30" hidden="1" customHeight="1" outlineLevel="1" x14ac:dyDescent="0.25">
      <c r="A102" s="13" t="s">
        <v>96</v>
      </c>
      <c r="B102" s="42"/>
      <c r="C102" s="28">
        <f t="shared" si="13"/>
        <v>0</v>
      </c>
      <c r="D102" s="15" t="e">
        <f t="shared" si="7"/>
        <v>#DIV/0!</v>
      </c>
      <c r="E102" s="40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</row>
    <row r="103" spans="1:29" s="12" customFormat="1" ht="30" hidden="1" customHeight="1" outlineLevel="1" x14ac:dyDescent="0.25">
      <c r="A103" s="11" t="s">
        <v>97</v>
      </c>
      <c r="B103" s="30"/>
      <c r="C103" s="30">
        <f>C97-C101-C102</f>
        <v>282286</v>
      </c>
      <c r="D103" s="15" t="e">
        <f t="shared" si="7"/>
        <v>#DIV/0!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29" s="12" customFormat="1" ht="30" hidden="1" customHeight="1" outlineLevel="1" x14ac:dyDescent="0.25">
      <c r="A104" s="11" t="s">
        <v>173</v>
      </c>
      <c r="B104" s="42"/>
      <c r="C104" s="28">
        <v>2119</v>
      </c>
      <c r="D104" s="15" t="e">
        <f t="shared" si="7"/>
        <v>#DIV/0!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</row>
    <row r="105" spans="1:29" s="12" customFormat="1" ht="30" hidden="1" customHeight="1" outlineLevel="1" x14ac:dyDescent="0.25">
      <c r="A105" s="13" t="s">
        <v>98</v>
      </c>
      <c r="B105" s="25">
        <v>295319</v>
      </c>
      <c r="C105" s="30">
        <v>282286</v>
      </c>
      <c r="D105" s="15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AC105" s="83"/>
    </row>
    <row r="106" spans="1:29" s="12" customFormat="1" ht="30" customHeight="1" collapsed="1" x14ac:dyDescent="0.25">
      <c r="A106" s="35" t="s">
        <v>99</v>
      </c>
      <c r="B106" s="25">
        <v>25881</v>
      </c>
      <c r="C106" s="30">
        <f t="shared" si="13"/>
        <v>103315</v>
      </c>
      <c r="D106" s="15"/>
      <c r="E106" s="26">
        <v>2816</v>
      </c>
      <c r="F106" s="26">
        <v>2980</v>
      </c>
      <c r="G106" s="56">
        <v>8236</v>
      </c>
      <c r="H106" s="26">
        <v>6354</v>
      </c>
      <c r="I106" s="26">
        <v>3126</v>
      </c>
      <c r="J106" s="26">
        <v>6804</v>
      </c>
      <c r="K106" s="56">
        <v>4046</v>
      </c>
      <c r="L106" s="26">
        <v>6777</v>
      </c>
      <c r="M106" s="26">
        <v>5403</v>
      </c>
      <c r="N106" s="56">
        <v>1401</v>
      </c>
      <c r="O106" s="26">
        <v>2930</v>
      </c>
      <c r="P106" s="26">
        <v>3913</v>
      </c>
      <c r="Q106" s="26">
        <v>7945</v>
      </c>
      <c r="R106" s="26">
        <v>3561</v>
      </c>
      <c r="S106" s="26">
        <v>7302</v>
      </c>
      <c r="T106" s="26">
        <v>4171</v>
      </c>
      <c r="U106" s="26">
        <v>3305</v>
      </c>
      <c r="V106" s="26">
        <v>2965</v>
      </c>
      <c r="W106" s="26">
        <v>4827</v>
      </c>
      <c r="X106" s="26">
        <v>12126</v>
      </c>
      <c r="Y106" s="26">
        <v>2327</v>
      </c>
    </row>
    <row r="107" spans="1:29" s="12" customFormat="1" ht="30" customHeight="1" x14ac:dyDescent="0.25">
      <c r="A107" s="13" t="s">
        <v>207</v>
      </c>
      <c r="B107" s="58">
        <f>B106/B105</f>
        <v>8.7637436128389978E-2</v>
      </c>
      <c r="C107" s="58">
        <f>C106/C105</f>
        <v>0.36599406275904578</v>
      </c>
      <c r="D107" s="15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</row>
    <row r="108" spans="1:29" s="12" customFormat="1" ht="30" customHeight="1" x14ac:dyDescent="0.25">
      <c r="A108" s="11" t="s">
        <v>100</v>
      </c>
      <c r="B108" s="42">
        <v>18522</v>
      </c>
      <c r="C108" s="28">
        <f t="shared" si="13"/>
        <v>65699</v>
      </c>
      <c r="D108" s="15"/>
      <c r="E108" s="26">
        <v>2657</v>
      </c>
      <c r="F108" s="26">
        <v>1986</v>
      </c>
      <c r="G108" s="26">
        <v>3998</v>
      </c>
      <c r="H108" s="26">
        <v>4590</v>
      </c>
      <c r="I108" s="26">
        <v>1370</v>
      </c>
      <c r="J108" s="26">
        <v>4740</v>
      </c>
      <c r="K108" s="56">
        <v>2115</v>
      </c>
      <c r="L108" s="26">
        <v>3998</v>
      </c>
      <c r="M108" s="26">
        <v>3187</v>
      </c>
      <c r="N108" s="26">
        <v>1401</v>
      </c>
      <c r="O108" s="26">
        <v>1972</v>
      </c>
      <c r="P108" s="26">
        <v>3346</v>
      </c>
      <c r="Q108" s="26">
        <v>5747</v>
      </c>
      <c r="R108" s="26">
        <v>2919</v>
      </c>
      <c r="S108" s="26">
        <v>4343</v>
      </c>
      <c r="T108" s="26">
        <v>3384</v>
      </c>
      <c r="U108" s="26">
        <v>2450</v>
      </c>
      <c r="V108" s="26">
        <v>2312</v>
      </c>
      <c r="W108" s="26">
        <v>3746</v>
      </c>
      <c r="X108" s="26">
        <v>4619</v>
      </c>
      <c r="Y108" s="26">
        <v>819</v>
      </c>
    </row>
    <row r="109" spans="1:29" s="12" customFormat="1" ht="30" customHeight="1" x14ac:dyDescent="0.25">
      <c r="A109" s="11" t="s">
        <v>101</v>
      </c>
      <c r="B109" s="42">
        <v>2586</v>
      </c>
      <c r="C109" s="28">
        <f t="shared" si="13"/>
        <v>7969</v>
      </c>
      <c r="D109" s="15"/>
      <c r="E109" s="26"/>
      <c r="F109" s="26">
        <v>99</v>
      </c>
      <c r="G109" s="26">
        <v>382</v>
      </c>
      <c r="H109" s="26">
        <v>185</v>
      </c>
      <c r="I109" s="26">
        <v>319</v>
      </c>
      <c r="J109" s="26">
        <v>180</v>
      </c>
      <c r="K109" s="56">
        <v>1475</v>
      </c>
      <c r="L109" s="26">
        <v>329</v>
      </c>
      <c r="M109" s="26">
        <v>251</v>
      </c>
      <c r="N109" s="26"/>
      <c r="O109" s="26">
        <v>470</v>
      </c>
      <c r="P109" s="26">
        <v>2</v>
      </c>
      <c r="Q109" s="26"/>
      <c r="R109" s="26">
        <v>593</v>
      </c>
      <c r="S109" s="26">
        <v>1190</v>
      </c>
      <c r="T109" s="26">
        <v>450</v>
      </c>
      <c r="U109" s="26">
        <v>60</v>
      </c>
      <c r="V109" s="26"/>
      <c r="W109" s="26"/>
      <c r="X109" s="26">
        <v>1362</v>
      </c>
      <c r="Y109" s="26">
        <v>622</v>
      </c>
    </row>
    <row r="110" spans="1:29" s="12" customFormat="1" ht="30" customHeight="1" x14ac:dyDescent="0.25">
      <c r="A110" s="11" t="s">
        <v>102</v>
      </c>
      <c r="B110" s="42">
        <v>2382</v>
      </c>
      <c r="C110" s="28">
        <f t="shared" si="13"/>
        <v>21973</v>
      </c>
      <c r="D110" s="15"/>
      <c r="E110" s="26">
        <v>79</v>
      </c>
      <c r="F110" s="26">
        <v>735</v>
      </c>
      <c r="G110" s="26">
        <v>3392</v>
      </c>
      <c r="H110" s="26">
        <v>1170</v>
      </c>
      <c r="I110" s="26">
        <v>880</v>
      </c>
      <c r="J110" s="26">
        <v>1344</v>
      </c>
      <c r="K110" s="56">
        <v>295</v>
      </c>
      <c r="L110" s="26">
        <v>1909</v>
      </c>
      <c r="M110" s="26">
        <v>1335</v>
      </c>
      <c r="N110" s="26"/>
      <c r="O110" s="26">
        <v>410</v>
      </c>
      <c r="P110" s="26">
        <v>216</v>
      </c>
      <c r="Q110" s="26">
        <v>1534</v>
      </c>
      <c r="R110" s="26">
        <v>49</v>
      </c>
      <c r="S110" s="26">
        <v>1606</v>
      </c>
      <c r="T110" s="26">
        <v>370</v>
      </c>
      <c r="U110" s="26">
        <v>560</v>
      </c>
      <c r="V110" s="26">
        <v>643</v>
      </c>
      <c r="W110" s="26">
        <v>713</v>
      </c>
      <c r="X110" s="26">
        <v>4133</v>
      </c>
      <c r="Y110" s="26">
        <v>600</v>
      </c>
    </row>
    <row r="111" spans="1:29" s="12" customFormat="1" ht="30" hidden="1" customHeight="1" x14ac:dyDescent="0.25">
      <c r="A111" s="11" t="s">
        <v>103</v>
      </c>
      <c r="B111" s="42"/>
      <c r="C111" s="30">
        <f t="shared" si="13"/>
        <v>0</v>
      </c>
      <c r="D111" s="15" t="e">
        <f t="shared" si="7"/>
        <v>#DIV/0!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5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9" s="55" customFormat="1" ht="30" hidden="1" customHeight="1" x14ac:dyDescent="0.25">
      <c r="A112" s="13" t="s">
        <v>104</v>
      </c>
      <c r="B112" s="42"/>
      <c r="C112" s="30">
        <f t="shared" si="13"/>
        <v>0</v>
      </c>
      <c r="D112" s="15" t="e">
        <f t="shared" ref="D112:D185" si="14">C112/B112</f>
        <v>#DIV/0!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54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3" spans="1:25" s="55" customFormat="1" ht="30" hidden="1" customHeight="1" x14ac:dyDescent="0.25">
      <c r="A113" s="13" t="s">
        <v>105</v>
      </c>
      <c r="B113" s="42"/>
      <c r="C113" s="30">
        <f t="shared" si="13"/>
        <v>0</v>
      </c>
      <c r="D113" s="15" t="e">
        <f t="shared" si="14"/>
        <v>#DIV/0!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1:25" s="55" customFormat="1" ht="30" hidden="1" customHeight="1" x14ac:dyDescent="0.25">
      <c r="A114" s="13" t="s">
        <v>106</v>
      </c>
      <c r="B114" s="16"/>
      <c r="C114" s="30">
        <f t="shared" si="13"/>
        <v>0</v>
      </c>
      <c r="D114" s="15" t="e">
        <f t="shared" si="14"/>
        <v>#DIV/0!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33"/>
      <c r="U114" s="16"/>
      <c r="V114" s="16"/>
      <c r="W114" s="16"/>
      <c r="X114" s="16"/>
      <c r="Y114" s="16"/>
    </row>
    <row r="115" spans="1:25" s="12" customFormat="1" ht="30" hidden="1" customHeight="1" x14ac:dyDescent="0.25">
      <c r="A115" s="11" t="s">
        <v>107</v>
      </c>
      <c r="B115" s="42"/>
      <c r="C115" s="28">
        <f t="shared" si="13"/>
        <v>0</v>
      </c>
      <c r="D115" s="15" t="e">
        <f t="shared" si="14"/>
        <v>#DIV/0!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s="12" customFormat="1" ht="30" hidden="1" customHeight="1" x14ac:dyDescent="0.25">
      <c r="A116" s="11" t="s">
        <v>108</v>
      </c>
      <c r="B116" s="42"/>
      <c r="C116" s="30">
        <f t="shared" si="13"/>
        <v>0</v>
      </c>
      <c r="D116" s="15" t="e">
        <f t="shared" si="14"/>
        <v>#DIV/0!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s="55" customFormat="1" ht="30" hidden="1" customHeight="1" x14ac:dyDescent="0.25">
      <c r="A117" s="13" t="s">
        <v>109</v>
      </c>
      <c r="B117" s="30"/>
      <c r="C117" s="30">
        <f t="shared" si="13"/>
        <v>0</v>
      </c>
      <c r="D117" s="15" t="e">
        <f t="shared" si="14"/>
        <v>#DIV/0!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</row>
    <row r="118" spans="1:25" s="12" customFormat="1" ht="30" customHeight="1" x14ac:dyDescent="0.25">
      <c r="A118" s="35" t="s">
        <v>110</v>
      </c>
      <c r="B118" s="30">
        <v>23666</v>
      </c>
      <c r="C118" s="30">
        <f>SUM(E118:Y118)</f>
        <v>102256</v>
      </c>
      <c r="D118" s="15"/>
      <c r="E118" s="40">
        <v>2816</v>
      </c>
      <c r="F118" s="40">
        <v>2980</v>
      </c>
      <c r="G118" s="40">
        <v>8236</v>
      </c>
      <c r="H118" s="40">
        <v>6354</v>
      </c>
      <c r="I118" s="40">
        <v>3126</v>
      </c>
      <c r="J118" s="40">
        <v>6804</v>
      </c>
      <c r="K118" s="54">
        <v>4046</v>
      </c>
      <c r="L118" s="40">
        <v>6777</v>
      </c>
      <c r="M118" s="40">
        <v>5403</v>
      </c>
      <c r="N118" s="54">
        <v>1309</v>
      </c>
      <c r="O118" s="40">
        <v>2930</v>
      </c>
      <c r="P118" s="40">
        <v>3913</v>
      </c>
      <c r="Q118" s="40">
        <v>7945</v>
      </c>
      <c r="R118" s="40">
        <v>3561</v>
      </c>
      <c r="S118" s="40">
        <v>7302</v>
      </c>
      <c r="T118" s="40">
        <v>4171</v>
      </c>
      <c r="U118" s="40">
        <v>3305</v>
      </c>
      <c r="V118" s="40">
        <v>2965</v>
      </c>
      <c r="W118" s="40">
        <v>4827</v>
      </c>
      <c r="X118" s="40">
        <v>11159</v>
      </c>
      <c r="Y118" s="40">
        <v>2327</v>
      </c>
    </row>
    <row r="119" spans="1:25" s="12" customFormat="1" ht="30" customHeight="1" x14ac:dyDescent="0.25">
      <c r="A119" s="13" t="s">
        <v>207</v>
      </c>
      <c r="B119" s="58">
        <f>B118/B105</f>
        <v>8.01370721152381E-2</v>
      </c>
      <c r="C119" s="58">
        <f>C118/C105</f>
        <v>0.36224254833750169</v>
      </c>
      <c r="D119" s="15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</row>
    <row r="120" spans="1:25" s="12" customFormat="1" ht="30" customHeight="1" x14ac:dyDescent="0.25">
      <c r="A120" s="11" t="s">
        <v>100</v>
      </c>
      <c r="B120" s="42">
        <v>18102</v>
      </c>
      <c r="C120" s="28">
        <f t="shared" ref="C120:C134" si="15">SUM(E120:Y120)</f>
        <v>65236</v>
      </c>
      <c r="D120" s="15"/>
      <c r="E120" s="26">
        <v>2657</v>
      </c>
      <c r="F120" s="26">
        <v>1986</v>
      </c>
      <c r="G120" s="26">
        <v>3998</v>
      </c>
      <c r="H120" s="26">
        <v>4590</v>
      </c>
      <c r="I120" s="26">
        <v>1370</v>
      </c>
      <c r="J120" s="26">
        <v>4740</v>
      </c>
      <c r="K120" s="56">
        <v>2115</v>
      </c>
      <c r="L120" s="26">
        <v>3998</v>
      </c>
      <c r="M120" s="26">
        <v>3184</v>
      </c>
      <c r="N120" s="26">
        <v>1309</v>
      </c>
      <c r="O120" s="26">
        <v>1972</v>
      </c>
      <c r="P120" s="26">
        <v>3346</v>
      </c>
      <c r="Q120" s="26">
        <v>5747</v>
      </c>
      <c r="R120" s="26">
        <v>2919</v>
      </c>
      <c r="S120" s="26">
        <v>4343</v>
      </c>
      <c r="T120" s="26">
        <v>3384</v>
      </c>
      <c r="U120" s="26">
        <v>2450</v>
      </c>
      <c r="V120" s="26">
        <v>2312</v>
      </c>
      <c r="W120" s="26">
        <v>3746</v>
      </c>
      <c r="X120" s="26">
        <v>4251</v>
      </c>
      <c r="Y120" s="26">
        <v>819</v>
      </c>
    </row>
    <row r="121" spans="1:25" s="12" customFormat="1" ht="30" customHeight="1" x14ac:dyDescent="0.25">
      <c r="A121" s="11" t="s">
        <v>101</v>
      </c>
      <c r="B121" s="42">
        <v>1974</v>
      </c>
      <c r="C121" s="28">
        <f t="shared" si="15"/>
        <v>7969</v>
      </c>
      <c r="D121" s="15"/>
      <c r="E121" s="26"/>
      <c r="F121" s="26">
        <v>99</v>
      </c>
      <c r="G121" s="26">
        <v>382</v>
      </c>
      <c r="H121" s="26">
        <v>185</v>
      </c>
      <c r="I121" s="26">
        <v>319</v>
      </c>
      <c r="J121" s="26">
        <v>180</v>
      </c>
      <c r="K121" s="56">
        <v>1475</v>
      </c>
      <c r="L121" s="26">
        <v>329</v>
      </c>
      <c r="M121" s="26">
        <v>251</v>
      </c>
      <c r="N121" s="26"/>
      <c r="O121" s="26">
        <v>470</v>
      </c>
      <c r="P121" s="26">
        <v>2</v>
      </c>
      <c r="Q121" s="26"/>
      <c r="R121" s="26">
        <v>593</v>
      </c>
      <c r="S121" s="26">
        <v>1190</v>
      </c>
      <c r="T121" s="26">
        <v>450</v>
      </c>
      <c r="U121" s="26">
        <v>60</v>
      </c>
      <c r="V121" s="26"/>
      <c r="W121" s="26"/>
      <c r="X121" s="26">
        <v>1362</v>
      </c>
      <c r="Y121" s="26">
        <v>622</v>
      </c>
    </row>
    <row r="122" spans="1:25" s="12" customFormat="1" ht="30" customHeight="1" x14ac:dyDescent="0.25">
      <c r="A122" s="11" t="s">
        <v>102</v>
      </c>
      <c r="B122" s="42">
        <v>2014</v>
      </c>
      <c r="C122" s="28">
        <f t="shared" si="15"/>
        <v>21538</v>
      </c>
      <c r="D122" s="15"/>
      <c r="E122" s="26">
        <v>79</v>
      </c>
      <c r="F122" s="26">
        <v>735</v>
      </c>
      <c r="G122" s="26">
        <v>3392</v>
      </c>
      <c r="H122" s="26">
        <v>1170</v>
      </c>
      <c r="I122" s="26">
        <v>880</v>
      </c>
      <c r="J122" s="26">
        <v>1344</v>
      </c>
      <c r="K122" s="56">
        <v>295</v>
      </c>
      <c r="L122" s="26">
        <v>1909</v>
      </c>
      <c r="M122" s="26">
        <v>1335</v>
      </c>
      <c r="N122" s="26"/>
      <c r="O122" s="26">
        <v>410</v>
      </c>
      <c r="P122" s="26">
        <v>216</v>
      </c>
      <c r="Q122" s="26">
        <v>1534</v>
      </c>
      <c r="R122" s="26">
        <v>49</v>
      </c>
      <c r="S122" s="26">
        <v>1606</v>
      </c>
      <c r="T122" s="26">
        <v>370</v>
      </c>
      <c r="U122" s="26">
        <v>560</v>
      </c>
      <c r="V122" s="26">
        <v>643</v>
      </c>
      <c r="W122" s="26">
        <v>713</v>
      </c>
      <c r="X122" s="26">
        <v>3698</v>
      </c>
      <c r="Y122" s="26">
        <v>600</v>
      </c>
    </row>
    <row r="123" spans="1:25" s="12" customFormat="1" ht="30" hidden="1" customHeight="1" x14ac:dyDescent="0.25">
      <c r="A123" s="11" t="s">
        <v>103</v>
      </c>
      <c r="B123" s="42"/>
      <c r="C123" s="30">
        <f t="shared" si="15"/>
        <v>0</v>
      </c>
      <c r="D123" s="15"/>
      <c r="E123" s="26"/>
      <c r="F123" s="26"/>
      <c r="G123" s="26"/>
      <c r="H123" s="26"/>
      <c r="I123" s="26"/>
      <c r="J123" s="26"/>
      <c r="K123" s="26"/>
      <c r="L123" s="26"/>
      <c r="M123" s="26"/>
      <c r="N123" s="56"/>
      <c r="O123" s="26"/>
      <c r="P123" s="26"/>
      <c r="Q123" s="26"/>
      <c r="R123" s="26"/>
      <c r="S123" s="26"/>
      <c r="T123" s="97"/>
      <c r="U123" s="26"/>
      <c r="V123" s="26"/>
      <c r="W123" s="26"/>
      <c r="X123" s="26"/>
      <c r="Y123" s="26"/>
    </row>
    <row r="124" spans="1:25" s="12" customFormat="1" ht="30" hidden="1" customHeight="1" x14ac:dyDescent="0.25">
      <c r="A124" s="11" t="s">
        <v>105</v>
      </c>
      <c r="B124" s="42"/>
      <c r="C124" s="30">
        <f t="shared" si="15"/>
        <v>0</v>
      </c>
      <c r="D124" s="15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97"/>
      <c r="U124" s="26"/>
      <c r="V124" s="26"/>
      <c r="W124" s="26"/>
      <c r="X124" s="26"/>
      <c r="Y124" s="26"/>
    </row>
    <row r="125" spans="1:25" s="12" customFormat="1" ht="30" hidden="1" customHeight="1" x14ac:dyDescent="0.25">
      <c r="A125" s="11" t="s">
        <v>107</v>
      </c>
      <c r="B125" s="42"/>
      <c r="C125" s="28">
        <f t="shared" si="15"/>
        <v>0</v>
      </c>
      <c r="D125" s="15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97"/>
      <c r="U125" s="26"/>
      <c r="V125" s="26"/>
      <c r="W125" s="26"/>
      <c r="X125" s="26"/>
      <c r="Y125" s="26"/>
    </row>
    <row r="126" spans="1:25" s="12" customFormat="1" ht="30" hidden="1" customHeight="1" x14ac:dyDescent="0.25">
      <c r="A126" s="11" t="s">
        <v>108</v>
      </c>
      <c r="B126" s="42"/>
      <c r="C126" s="30">
        <f t="shared" si="15"/>
        <v>0</v>
      </c>
      <c r="D126" s="15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97"/>
      <c r="U126" s="26"/>
      <c r="V126" s="26"/>
      <c r="W126" s="26"/>
      <c r="X126" s="26"/>
      <c r="Y126" s="26"/>
    </row>
    <row r="127" spans="1:25" s="12" customFormat="1" ht="30" customHeight="1" x14ac:dyDescent="0.25">
      <c r="A127" s="35" t="s">
        <v>111</v>
      </c>
      <c r="B127" s="30">
        <v>73123</v>
      </c>
      <c r="C127" s="30">
        <f t="shared" si="15"/>
        <v>262119</v>
      </c>
      <c r="D127" s="15"/>
      <c r="E127" s="54">
        <v>6526</v>
      </c>
      <c r="F127" s="40">
        <v>6109</v>
      </c>
      <c r="G127" s="54">
        <v>22474</v>
      </c>
      <c r="H127" s="40">
        <v>17243</v>
      </c>
      <c r="I127" s="40">
        <v>6917</v>
      </c>
      <c r="J127" s="40">
        <v>16617</v>
      </c>
      <c r="K127" s="40">
        <v>12189</v>
      </c>
      <c r="L127" s="40">
        <v>15836</v>
      </c>
      <c r="M127" s="40">
        <v>13905</v>
      </c>
      <c r="N127" s="54">
        <v>3533</v>
      </c>
      <c r="O127" s="40">
        <v>6852</v>
      </c>
      <c r="P127" s="40">
        <v>10684</v>
      </c>
      <c r="Q127" s="40">
        <v>19188</v>
      </c>
      <c r="R127" s="54">
        <v>9774</v>
      </c>
      <c r="S127" s="40">
        <v>23723</v>
      </c>
      <c r="T127" s="40">
        <v>10388</v>
      </c>
      <c r="U127" s="54">
        <v>7049</v>
      </c>
      <c r="V127" s="40">
        <v>4872</v>
      </c>
      <c r="W127" s="40">
        <v>13038</v>
      </c>
      <c r="X127" s="54">
        <v>29701</v>
      </c>
      <c r="Y127" s="40">
        <v>5501</v>
      </c>
    </row>
    <row r="128" spans="1:25" s="12" customFormat="1" ht="30" customHeight="1" x14ac:dyDescent="0.25">
      <c r="A128" s="11" t="s">
        <v>100</v>
      </c>
      <c r="B128" s="28">
        <v>58128</v>
      </c>
      <c r="C128" s="28">
        <f t="shared" si="15"/>
        <v>172524</v>
      </c>
      <c r="D128" s="15"/>
      <c r="E128" s="26">
        <v>6180</v>
      </c>
      <c r="F128" s="26">
        <v>4170</v>
      </c>
      <c r="G128" s="26">
        <v>11194</v>
      </c>
      <c r="H128" s="40">
        <v>12386</v>
      </c>
      <c r="I128" s="26">
        <v>2739</v>
      </c>
      <c r="J128" s="26">
        <v>12031</v>
      </c>
      <c r="K128" s="26">
        <v>6903</v>
      </c>
      <c r="L128" s="26">
        <v>9569</v>
      </c>
      <c r="M128" s="26">
        <v>8807</v>
      </c>
      <c r="N128" s="26">
        <v>3533</v>
      </c>
      <c r="O128" s="26">
        <v>4772</v>
      </c>
      <c r="P128" s="26">
        <v>9439</v>
      </c>
      <c r="Q128" s="26">
        <v>15098</v>
      </c>
      <c r="R128" s="26">
        <v>8482</v>
      </c>
      <c r="S128" s="56">
        <v>14827</v>
      </c>
      <c r="T128" s="56">
        <v>8421</v>
      </c>
      <c r="U128" s="56">
        <v>5488</v>
      </c>
      <c r="V128" s="26">
        <v>3842</v>
      </c>
      <c r="W128" s="26">
        <v>10550</v>
      </c>
      <c r="X128" s="56">
        <v>12143</v>
      </c>
      <c r="Y128" s="26">
        <v>1950</v>
      </c>
    </row>
    <row r="129" spans="1:25" s="12" customFormat="1" ht="30" customHeight="1" x14ac:dyDescent="0.25">
      <c r="A129" s="11" t="s">
        <v>101</v>
      </c>
      <c r="B129" s="28">
        <v>4608</v>
      </c>
      <c r="C129" s="28">
        <f t="shared" si="15"/>
        <v>18893</v>
      </c>
      <c r="D129" s="15"/>
      <c r="E129" s="26"/>
      <c r="F129" s="26">
        <v>218</v>
      </c>
      <c r="G129" s="26">
        <v>1029</v>
      </c>
      <c r="H129" s="26">
        <v>553</v>
      </c>
      <c r="I129" s="26">
        <v>786</v>
      </c>
      <c r="J129" s="26">
        <v>396</v>
      </c>
      <c r="K129" s="26">
        <v>4147</v>
      </c>
      <c r="L129" s="26">
        <v>817</v>
      </c>
      <c r="M129" s="26">
        <v>423</v>
      </c>
      <c r="N129" s="26"/>
      <c r="O129" s="26">
        <v>751</v>
      </c>
      <c r="P129" s="26">
        <v>7</v>
      </c>
      <c r="Q129" s="26"/>
      <c r="R129" s="26">
        <v>1174</v>
      </c>
      <c r="S129" s="26">
        <v>3086</v>
      </c>
      <c r="T129" s="26">
        <v>900</v>
      </c>
      <c r="U129" s="26">
        <v>84</v>
      </c>
      <c r="V129" s="26"/>
      <c r="W129" s="26"/>
      <c r="X129" s="56">
        <v>3082</v>
      </c>
      <c r="Y129" s="26">
        <v>1440</v>
      </c>
    </row>
    <row r="130" spans="1:25" s="12" customFormat="1" ht="30" customHeight="1" x14ac:dyDescent="0.25">
      <c r="A130" s="11" t="s">
        <v>102</v>
      </c>
      <c r="B130" s="28">
        <v>6177</v>
      </c>
      <c r="C130" s="28">
        <f t="shared" si="15"/>
        <v>54438</v>
      </c>
      <c r="D130" s="15"/>
      <c r="E130" s="26">
        <v>190</v>
      </c>
      <c r="F130" s="26">
        <v>1470</v>
      </c>
      <c r="G130" s="26">
        <v>9003</v>
      </c>
      <c r="H130" s="26">
        <v>3266</v>
      </c>
      <c r="I130" s="26">
        <v>1880</v>
      </c>
      <c r="J130" s="26">
        <v>2843</v>
      </c>
      <c r="K130" s="26">
        <v>665</v>
      </c>
      <c r="L130" s="26">
        <v>4614</v>
      </c>
      <c r="M130" s="26">
        <v>3699</v>
      </c>
      <c r="N130" s="26"/>
      <c r="O130" s="26">
        <v>1168</v>
      </c>
      <c r="P130" s="26">
        <v>661</v>
      </c>
      <c r="Q130" s="26">
        <v>3116</v>
      </c>
      <c r="R130" s="26">
        <v>118</v>
      </c>
      <c r="S130" s="26">
        <v>5306</v>
      </c>
      <c r="T130" s="56">
        <v>1013</v>
      </c>
      <c r="U130" s="56">
        <v>1064</v>
      </c>
      <c r="V130" s="26">
        <v>1011</v>
      </c>
      <c r="W130" s="26">
        <v>1725</v>
      </c>
      <c r="X130" s="26">
        <v>10270</v>
      </c>
      <c r="Y130" s="26">
        <v>1356</v>
      </c>
    </row>
    <row r="131" spans="1:25" s="12" customFormat="1" ht="30" hidden="1" customHeight="1" x14ac:dyDescent="0.25">
      <c r="A131" s="11" t="s">
        <v>103</v>
      </c>
      <c r="B131" s="42"/>
      <c r="C131" s="30">
        <f t="shared" si="15"/>
        <v>0</v>
      </c>
      <c r="D131" s="15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97"/>
      <c r="U131" s="56"/>
      <c r="V131" s="26"/>
      <c r="W131" s="26"/>
      <c r="X131" s="26"/>
      <c r="Y131" s="26"/>
    </row>
    <row r="132" spans="1:25" s="12" customFormat="1" ht="30" hidden="1" customHeight="1" x14ac:dyDescent="0.25">
      <c r="A132" s="11" t="s">
        <v>105</v>
      </c>
      <c r="B132" s="42"/>
      <c r="C132" s="30">
        <f t="shared" si="15"/>
        <v>0</v>
      </c>
      <c r="D132" s="15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97"/>
      <c r="U132" s="26"/>
      <c r="V132" s="26"/>
      <c r="W132" s="26"/>
      <c r="X132" s="26"/>
      <c r="Y132" s="26"/>
    </row>
    <row r="133" spans="1:25" s="12" customFormat="1" ht="30" hidden="1" customHeight="1" x14ac:dyDescent="0.25">
      <c r="A133" s="11" t="s">
        <v>107</v>
      </c>
      <c r="B133" s="42"/>
      <c r="C133" s="28">
        <f t="shared" si="15"/>
        <v>0</v>
      </c>
      <c r="D133" s="15"/>
      <c r="E133" s="26"/>
      <c r="F133" s="26"/>
      <c r="G133" s="56"/>
      <c r="H133" s="5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97"/>
      <c r="U133" s="26"/>
      <c r="V133" s="26"/>
      <c r="W133" s="26"/>
      <c r="X133" s="26"/>
      <c r="Y133" s="26"/>
    </row>
    <row r="134" spans="1:25" s="12" customFormat="1" ht="30" hidden="1" customHeight="1" x14ac:dyDescent="0.25">
      <c r="A134" s="11" t="s">
        <v>112</v>
      </c>
      <c r="B134" s="42"/>
      <c r="C134" s="30">
        <f t="shared" si="15"/>
        <v>0</v>
      </c>
      <c r="D134" s="15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97"/>
      <c r="U134" s="26"/>
      <c r="V134" s="26"/>
      <c r="W134" s="26"/>
      <c r="X134" s="26"/>
      <c r="Y134" s="26"/>
    </row>
    <row r="135" spans="1:25" s="12" customFormat="1" ht="30" customHeight="1" x14ac:dyDescent="0.25">
      <c r="A135" s="35" t="s">
        <v>113</v>
      </c>
      <c r="B135" s="59">
        <f>B127/B118*10</f>
        <v>30.897912617256825</v>
      </c>
      <c r="C135" s="59">
        <f>C127/C118*10</f>
        <v>25.633605851979343</v>
      </c>
      <c r="D135" s="15"/>
      <c r="E135" s="60">
        <f>E127/E118*10</f>
        <v>23.174715909090907</v>
      </c>
      <c r="F135" s="60">
        <f>F127/F118*10</f>
        <v>20.5</v>
      </c>
      <c r="G135" s="60">
        <f>G127/G118*10</f>
        <v>27.287518212724624</v>
      </c>
      <c r="H135" s="60">
        <f t="shared" ref="H135" si="16">H127/H118*10</f>
        <v>27.137236386528173</v>
      </c>
      <c r="I135" s="60">
        <f>I127/I118*10</f>
        <v>22.127319257837492</v>
      </c>
      <c r="J135" s="60">
        <f>J127/J118*10</f>
        <v>24.422398589065256</v>
      </c>
      <c r="K135" s="60">
        <f t="shared" ref="K135" si="17">K127/K118*10</f>
        <v>30.126050420168067</v>
      </c>
      <c r="L135" s="60">
        <f>L127/L118*10</f>
        <v>23.367271654124245</v>
      </c>
      <c r="M135" s="60">
        <f>M127/M118*10</f>
        <v>25.735702387562466</v>
      </c>
      <c r="N135" s="60">
        <f t="shared" ref="N135" si="18">N127/N118*10</f>
        <v>26.990068754774637</v>
      </c>
      <c r="O135" s="60">
        <f>O127/O118*10</f>
        <v>23.38566552901024</v>
      </c>
      <c r="P135" s="60">
        <f t="shared" ref="P135" si="19">P127/P118*10</f>
        <v>27.303858931765909</v>
      </c>
      <c r="Q135" s="60">
        <f>Q127/Q118*10</f>
        <v>24.151038388923851</v>
      </c>
      <c r="R135" s="60">
        <f t="shared" ref="R135" si="20">R127/R118*10</f>
        <v>27.447346251053073</v>
      </c>
      <c r="S135" s="60">
        <f>S127/S118*10</f>
        <v>32.488359353601751</v>
      </c>
      <c r="T135" s="60">
        <f t="shared" ref="T135:V135" si="21">T127/T118*10</f>
        <v>24.905298489570846</v>
      </c>
      <c r="U135" s="60">
        <f t="shared" si="21"/>
        <v>21.328290468986385</v>
      </c>
      <c r="V135" s="60">
        <f t="shared" si="21"/>
        <v>16.431703204047217</v>
      </c>
      <c r="W135" s="60">
        <f>W127/W118*10</f>
        <v>27.010565568676196</v>
      </c>
      <c r="X135" s="60">
        <f>X127/X118*10</f>
        <v>26.616184245900172</v>
      </c>
      <c r="Y135" s="60">
        <f>Y127/Y118*10</f>
        <v>23.639879673399228</v>
      </c>
    </row>
    <row r="136" spans="1:25" s="12" customFormat="1" ht="30" customHeight="1" x14ac:dyDescent="0.25">
      <c r="A136" s="11" t="s">
        <v>100</v>
      </c>
      <c r="B136" s="60">
        <f t="shared" ref="B136:C138" si="22">B128/B120*10</f>
        <v>32.111368909512763</v>
      </c>
      <c r="C136" s="60">
        <f t="shared" si="22"/>
        <v>26.446134036421608</v>
      </c>
      <c r="D136" s="15"/>
      <c r="E136" s="60">
        <f t="shared" ref="E136:G136" si="23">E128/E120*10</f>
        <v>23.259315016936391</v>
      </c>
      <c r="F136" s="60">
        <f t="shared" si="23"/>
        <v>20.996978851963746</v>
      </c>
      <c r="G136" s="60">
        <f t="shared" si="23"/>
        <v>27.998999499749875</v>
      </c>
      <c r="H136" s="60">
        <f t="shared" ref="H136" si="24">H128/H120*10</f>
        <v>26.984749455337692</v>
      </c>
      <c r="I136" s="60">
        <f t="shared" ref="E136:X138" si="25">I128/I120*10</f>
        <v>19.992700729927005</v>
      </c>
      <c r="J136" s="60">
        <f t="shared" si="25"/>
        <v>25.381856540084389</v>
      </c>
      <c r="K136" s="60">
        <f t="shared" ref="K136" si="26">K128/K120*10</f>
        <v>32.638297872340431</v>
      </c>
      <c r="L136" s="60">
        <f t="shared" ref="L136:M136" si="27">L128/L120*10</f>
        <v>23.934467233616807</v>
      </c>
      <c r="M136" s="60">
        <f t="shared" si="27"/>
        <v>27.660175879396984</v>
      </c>
      <c r="N136" s="60">
        <f t="shared" ref="N136" si="28">N128/N120*10</f>
        <v>26.990068754774637</v>
      </c>
      <c r="O136" s="60">
        <f t="shared" ref="O136:S136" si="29">O128/O120*10</f>
        <v>24.198782961460449</v>
      </c>
      <c r="P136" s="60">
        <f t="shared" ref="P136" si="30">P128/P120*10</f>
        <v>28.209802749551702</v>
      </c>
      <c r="Q136" s="60">
        <f t="shared" si="29"/>
        <v>26.27109796415521</v>
      </c>
      <c r="R136" s="60">
        <f t="shared" ref="R136" si="31">R128/R120*10</f>
        <v>29.057896539910928</v>
      </c>
      <c r="S136" s="60">
        <f t="shared" si="29"/>
        <v>34.139995394888331</v>
      </c>
      <c r="T136" s="60">
        <f t="shared" ref="T136:V136" si="32">T128/T120*10</f>
        <v>24.884751773049647</v>
      </c>
      <c r="U136" s="60">
        <f t="shared" si="32"/>
        <v>22.400000000000002</v>
      </c>
      <c r="V136" s="60">
        <f t="shared" si="32"/>
        <v>16.617647058823529</v>
      </c>
      <c r="W136" s="60">
        <f t="shared" ref="W136:Y136" si="33">W128/W120*10</f>
        <v>28.163374265883611</v>
      </c>
      <c r="X136" s="60">
        <f t="shared" si="33"/>
        <v>28.565043519171958</v>
      </c>
      <c r="Y136" s="60">
        <f t="shared" si="33"/>
        <v>23.80952380952381</v>
      </c>
    </row>
    <row r="137" spans="1:25" s="12" customFormat="1" ht="30" customHeight="1" x14ac:dyDescent="0.25">
      <c r="A137" s="11" t="s">
        <v>101</v>
      </c>
      <c r="B137" s="60">
        <f t="shared" ref="B137" si="34">B129/B121*10</f>
        <v>23.343465045592705</v>
      </c>
      <c r="C137" s="60">
        <f t="shared" si="22"/>
        <v>23.708118960973774</v>
      </c>
      <c r="D137" s="15"/>
      <c r="E137" s="60"/>
      <c r="F137" s="60">
        <f t="shared" si="25"/>
        <v>22.020202020202021</v>
      </c>
      <c r="G137" s="60">
        <f t="shared" si="25"/>
        <v>26.937172774869111</v>
      </c>
      <c r="H137" s="60">
        <f t="shared" si="25"/>
        <v>29.891891891891895</v>
      </c>
      <c r="I137" s="60">
        <f t="shared" si="25"/>
        <v>24.639498432601883</v>
      </c>
      <c r="J137" s="60">
        <f t="shared" si="25"/>
        <v>22</v>
      </c>
      <c r="K137" s="60">
        <f t="shared" si="25"/>
        <v>28.115254237288134</v>
      </c>
      <c r="L137" s="60">
        <f t="shared" si="25"/>
        <v>24.832826747720365</v>
      </c>
      <c r="M137" s="60">
        <f t="shared" si="25"/>
        <v>16.852589641434264</v>
      </c>
      <c r="N137" s="60"/>
      <c r="O137" s="60">
        <f t="shared" ref="O137" si="35">O129/O121*10</f>
        <v>15.978723404255319</v>
      </c>
      <c r="P137" s="60">
        <f t="shared" si="25"/>
        <v>35</v>
      </c>
      <c r="Q137" s="60"/>
      <c r="R137" s="60">
        <f t="shared" si="25"/>
        <v>19.797639123102865</v>
      </c>
      <c r="S137" s="60">
        <f t="shared" si="25"/>
        <v>25.932773109243698</v>
      </c>
      <c r="T137" s="60">
        <f t="shared" si="25"/>
        <v>20</v>
      </c>
      <c r="U137" s="60">
        <f t="shared" si="25"/>
        <v>14</v>
      </c>
      <c r="V137" s="60"/>
      <c r="W137" s="60"/>
      <c r="X137" s="60">
        <f t="shared" si="25"/>
        <v>22.62848751835536</v>
      </c>
      <c r="Y137" s="60">
        <f t="shared" ref="Y137" si="36">Y129/Y121*10</f>
        <v>23.15112540192926</v>
      </c>
    </row>
    <row r="138" spans="1:25" s="12" customFormat="1" ht="30" customHeight="1" x14ac:dyDescent="0.25">
      <c r="A138" s="11" t="s">
        <v>102</v>
      </c>
      <c r="B138" s="60">
        <f t="shared" ref="B138" si="37">B130/B122*10</f>
        <v>30.670307845084409</v>
      </c>
      <c r="C138" s="60">
        <f t="shared" si="22"/>
        <v>25.275327328442753</v>
      </c>
      <c r="D138" s="15"/>
      <c r="E138" s="60">
        <f t="shared" si="25"/>
        <v>24.050632911392405</v>
      </c>
      <c r="F138" s="60">
        <f t="shared" si="25"/>
        <v>20</v>
      </c>
      <c r="G138" s="60">
        <f t="shared" si="25"/>
        <v>26.541863207547173</v>
      </c>
      <c r="H138" s="60">
        <f t="shared" si="25"/>
        <v>27.914529914529915</v>
      </c>
      <c r="I138" s="60">
        <f t="shared" si="25"/>
        <v>21.363636363636363</v>
      </c>
      <c r="J138" s="60">
        <f t="shared" si="25"/>
        <v>21.15327380952381</v>
      </c>
      <c r="K138" s="60">
        <f t="shared" si="25"/>
        <v>22.542372881355934</v>
      </c>
      <c r="L138" s="60">
        <f t="shared" si="25"/>
        <v>24.169722367731797</v>
      </c>
      <c r="M138" s="60">
        <f t="shared" si="25"/>
        <v>27.707865168539328</v>
      </c>
      <c r="N138" s="60"/>
      <c r="O138" s="60">
        <f t="shared" ref="O138" si="38">O130/O122*10</f>
        <v>28.487804878048777</v>
      </c>
      <c r="P138" s="60">
        <f t="shared" ref="P138:T138" si="39">P130/P122*10</f>
        <v>30.601851851851851</v>
      </c>
      <c r="Q138" s="60">
        <f t="shared" si="39"/>
        <v>20.312907431551501</v>
      </c>
      <c r="R138" s="60">
        <f t="shared" si="39"/>
        <v>24.081632653061224</v>
      </c>
      <c r="S138" s="60">
        <f t="shared" si="39"/>
        <v>33.038605230386054</v>
      </c>
      <c r="T138" s="60">
        <f t="shared" si="39"/>
        <v>27.378378378378375</v>
      </c>
      <c r="U138" s="60">
        <f t="shared" ref="U138:W138" si="40">U130/U122*10</f>
        <v>19</v>
      </c>
      <c r="V138" s="60">
        <f t="shared" si="40"/>
        <v>15.72317262830482</v>
      </c>
      <c r="W138" s="60">
        <f t="shared" si="40"/>
        <v>24.193548387096776</v>
      </c>
      <c r="X138" s="60">
        <f t="shared" ref="X138:Y138" si="41">X130/X122*10</f>
        <v>27.77176852352623</v>
      </c>
      <c r="Y138" s="60">
        <f t="shared" si="41"/>
        <v>22.599999999999998</v>
      </c>
    </row>
    <row r="139" spans="1:25" s="12" customFormat="1" ht="30" hidden="1" customHeight="1" x14ac:dyDescent="0.25">
      <c r="A139" s="11" t="s">
        <v>103</v>
      </c>
      <c r="B139" s="42"/>
      <c r="C139" s="60" t="e">
        <f>C131/C123*10</f>
        <v>#DIV/0!</v>
      </c>
      <c r="D139" s="15" t="e">
        <f t="shared" si="14"/>
        <v>#DIV/0!</v>
      </c>
      <c r="E139" s="60"/>
      <c r="F139" s="60"/>
      <c r="G139" s="60"/>
      <c r="H139" s="60"/>
      <c r="I139" s="60"/>
      <c r="J139" s="60"/>
      <c r="K139" s="60"/>
      <c r="L139" s="60" t="e">
        <f t="shared" ref="L139" si="42">L131/L123*10</f>
        <v>#DIV/0!</v>
      </c>
      <c r="M139" s="60"/>
      <c r="N139" s="60"/>
      <c r="O139" s="60"/>
      <c r="P139" s="60"/>
      <c r="Q139" s="60"/>
      <c r="R139" s="60"/>
      <c r="S139" s="60" t="e">
        <f t="shared" ref="S139" si="43">S131/S123*10</f>
        <v>#DIV/0!</v>
      </c>
      <c r="T139" s="60" t="e">
        <f t="shared" ref="T139:T144" si="44">S131/S123*10</f>
        <v>#DIV/0!</v>
      </c>
      <c r="U139" s="60"/>
      <c r="V139" s="60"/>
      <c r="W139" s="60"/>
      <c r="X139" s="60" t="e">
        <f t="shared" ref="X139" si="45">X131/X123*10</f>
        <v>#DIV/0!</v>
      </c>
      <c r="Y139" s="60"/>
    </row>
    <row r="140" spans="1:25" s="12" customFormat="1" ht="30" hidden="1" customHeight="1" x14ac:dyDescent="0.25">
      <c r="A140" s="11" t="s">
        <v>105</v>
      </c>
      <c r="B140" s="59"/>
      <c r="C140" s="59" t="e">
        <f>C132/C124*10</f>
        <v>#DIV/0!</v>
      </c>
      <c r="D140" s="15" t="e">
        <f t="shared" si="14"/>
        <v>#DIV/0!</v>
      </c>
      <c r="E140" s="60"/>
      <c r="F140" s="60"/>
      <c r="G140" s="60"/>
      <c r="H140" s="60"/>
      <c r="I140" s="60"/>
      <c r="J140" s="60"/>
      <c r="K140" s="60"/>
      <c r="L140" s="60" t="e">
        <f t="shared" ref="L140" si="46">L132/L124*10</f>
        <v>#DIV/0!</v>
      </c>
      <c r="M140" s="60"/>
      <c r="N140" s="60"/>
      <c r="O140" s="60"/>
      <c r="P140" s="60"/>
      <c r="Q140" s="60"/>
      <c r="R140" s="60"/>
      <c r="S140" s="60" t="e">
        <f t="shared" ref="S140" si="47">S132/S124*10</f>
        <v>#DIV/0!</v>
      </c>
      <c r="T140" s="60" t="e">
        <f t="shared" si="44"/>
        <v>#DIV/0!</v>
      </c>
      <c r="U140" s="60"/>
      <c r="V140" s="60"/>
      <c r="W140" s="60"/>
      <c r="X140" s="60" t="e">
        <f t="shared" ref="X140" si="48">X132/X124*10</f>
        <v>#DIV/0!</v>
      </c>
      <c r="Y140" s="60"/>
    </row>
    <row r="141" spans="1:25" s="12" customFormat="1" ht="30" hidden="1" customHeight="1" x14ac:dyDescent="0.25">
      <c r="A141" s="11" t="s">
        <v>107</v>
      </c>
      <c r="B141" s="60"/>
      <c r="C141" s="60" t="e">
        <f>C133/C125*10</f>
        <v>#DIV/0!</v>
      </c>
      <c r="D141" s="15" t="e">
        <f t="shared" si="14"/>
        <v>#DIV/0!</v>
      </c>
      <c r="E141" s="60"/>
      <c r="F141" s="60"/>
      <c r="G141" s="60"/>
      <c r="H141" s="60"/>
      <c r="I141" s="60"/>
      <c r="J141" s="60"/>
      <c r="K141" s="60"/>
      <c r="L141" s="60" t="e">
        <f t="shared" ref="L141" si="49">L133/L125*10</f>
        <v>#DIV/0!</v>
      </c>
      <c r="M141" s="60"/>
      <c r="N141" s="60"/>
      <c r="O141" s="60"/>
      <c r="P141" s="60"/>
      <c r="Q141" s="60"/>
      <c r="R141" s="60"/>
      <c r="S141" s="60" t="e">
        <f t="shared" ref="S141" si="50">S133/S125*10</f>
        <v>#DIV/0!</v>
      </c>
      <c r="T141" s="60" t="e">
        <f t="shared" si="44"/>
        <v>#DIV/0!</v>
      </c>
      <c r="U141" s="60"/>
      <c r="V141" s="60"/>
      <c r="W141" s="60"/>
      <c r="X141" s="60" t="e">
        <f t="shared" ref="X141" si="51">X133/X125*10</f>
        <v>#DIV/0!</v>
      </c>
      <c r="Y141" s="60"/>
    </row>
    <row r="142" spans="1:25" s="12" customFormat="1" ht="30" hidden="1" customHeight="1" x14ac:dyDescent="0.25">
      <c r="A142" s="11" t="s">
        <v>108</v>
      </c>
      <c r="B142" s="42"/>
      <c r="C142" s="60" t="e">
        <f>C134/C126*10</f>
        <v>#DIV/0!</v>
      </c>
      <c r="D142" s="15" t="e">
        <f t="shared" si="14"/>
        <v>#DIV/0!</v>
      </c>
      <c r="E142" s="60"/>
      <c r="F142" s="60"/>
      <c r="G142" s="60"/>
      <c r="H142" s="60"/>
      <c r="I142" s="60"/>
      <c r="J142" s="60"/>
      <c r="K142" s="60"/>
      <c r="L142" s="60" t="e">
        <f t="shared" ref="L142" si="52">L134/L126*10</f>
        <v>#DIV/0!</v>
      </c>
      <c r="M142" s="60"/>
      <c r="N142" s="60"/>
      <c r="O142" s="60"/>
      <c r="P142" s="60"/>
      <c r="Q142" s="60"/>
      <c r="R142" s="60"/>
      <c r="S142" s="60" t="e">
        <f t="shared" ref="S142" si="53">S134/S126*10</f>
        <v>#DIV/0!</v>
      </c>
      <c r="T142" s="60" t="e">
        <f t="shared" si="44"/>
        <v>#DIV/0!</v>
      </c>
      <c r="U142" s="60"/>
      <c r="V142" s="60"/>
      <c r="W142" s="60"/>
      <c r="X142" s="60" t="e">
        <f t="shared" ref="X142" si="54">X134/X126*10</f>
        <v>#DIV/0!</v>
      </c>
      <c r="Y142" s="60"/>
    </row>
    <row r="143" spans="1:25" s="12" customFormat="1" ht="30" hidden="1" customHeight="1" outlineLevel="1" x14ac:dyDescent="0.25">
      <c r="A143" s="61" t="s">
        <v>176</v>
      </c>
      <c r="B143" s="25"/>
      <c r="C143" s="59">
        <f>SUM(E143:Y143)</f>
        <v>5.1106924346816865E-2</v>
      </c>
      <c r="D143" s="15" t="e">
        <f t="shared" si="14"/>
        <v>#DIV/0!</v>
      </c>
      <c r="E143" s="41"/>
      <c r="F143" s="40"/>
      <c r="G143" s="65"/>
      <c r="H143" s="40"/>
      <c r="I143" s="40"/>
      <c r="J143" s="40"/>
      <c r="K143" s="40"/>
      <c r="L143" s="60">
        <f t="shared" ref="L143" si="55">L135/L127*10</f>
        <v>1.4755791648221928E-2</v>
      </c>
      <c r="M143" s="40"/>
      <c r="N143" s="40"/>
      <c r="O143" s="40"/>
      <c r="P143" s="40"/>
      <c r="Q143" s="40"/>
      <c r="R143" s="40"/>
      <c r="S143" s="60">
        <f t="shared" ref="S143" si="56">S135/S127*10</f>
        <v>1.3694878115584772E-2</v>
      </c>
      <c r="T143" s="60">
        <f t="shared" si="44"/>
        <v>1.3694878115584772E-2</v>
      </c>
      <c r="U143" s="40"/>
      <c r="V143" s="40"/>
      <c r="W143" s="40"/>
      <c r="X143" s="60">
        <f t="shared" ref="X143" si="57">X135/X127*10</f>
        <v>8.9613764674253971E-3</v>
      </c>
      <c r="Y143" s="40"/>
    </row>
    <row r="144" spans="1:25" s="12" customFormat="1" ht="30" hidden="1" customHeight="1" x14ac:dyDescent="0.25">
      <c r="A144" s="35" t="s">
        <v>177</v>
      </c>
      <c r="B144" s="25"/>
      <c r="C144" s="59">
        <f>SUM(E144:Y144)</f>
        <v>9.4587499727593394E-2</v>
      </c>
      <c r="D144" s="15" t="e">
        <f t="shared" si="14"/>
        <v>#DIV/0!</v>
      </c>
      <c r="E144" s="41"/>
      <c r="F144" s="40"/>
      <c r="G144" s="40"/>
      <c r="H144" s="40"/>
      <c r="I144" s="40"/>
      <c r="J144" s="40"/>
      <c r="K144" s="40"/>
      <c r="L144" s="60">
        <f t="shared" ref="L144" si="58">L136/L128*10</f>
        <v>2.5012506253126562E-2</v>
      </c>
      <c r="M144" s="40"/>
      <c r="N144" s="40"/>
      <c r="O144" s="40"/>
      <c r="P144" s="40"/>
      <c r="Q144" s="40"/>
      <c r="R144" s="40"/>
      <c r="S144" s="60">
        <f t="shared" ref="S144" si="59">S136/S128*10</f>
        <v>2.3025558369790471E-2</v>
      </c>
      <c r="T144" s="60">
        <f t="shared" si="44"/>
        <v>2.3025558369790471E-2</v>
      </c>
      <c r="U144" s="40"/>
      <c r="V144" s="40"/>
      <c r="W144" s="40"/>
      <c r="X144" s="60">
        <f t="shared" ref="X144" si="60">X136/X128*10</f>
        <v>2.3523876734885908E-2</v>
      </c>
      <c r="Y144" s="40"/>
    </row>
    <row r="145" spans="1:26" s="12" customFormat="1" ht="30" hidden="1" customHeight="1" x14ac:dyDescent="0.25">
      <c r="A145" s="35" t="s">
        <v>113</v>
      </c>
      <c r="B145" s="69"/>
      <c r="C145" s="69">
        <f>C144/C143*10</f>
        <v>18.507766009496649</v>
      </c>
      <c r="D145" s="15" t="e">
        <f t="shared" si="14"/>
        <v>#DIV/0!</v>
      </c>
      <c r="E145" s="41"/>
      <c r="F145" s="65"/>
      <c r="G145" s="65"/>
      <c r="H145" s="65"/>
      <c r="I145" s="65"/>
      <c r="J145" s="65"/>
      <c r="K145" s="65"/>
      <c r="L145" s="60">
        <f t="shared" ref="L145" si="61">L137/L129*10</f>
        <v>0.303951367781155</v>
      </c>
      <c r="M145" s="65"/>
      <c r="N145" s="65"/>
      <c r="O145" s="65"/>
      <c r="P145" s="65"/>
      <c r="Q145" s="65"/>
      <c r="R145" s="65"/>
      <c r="S145" s="60">
        <f t="shared" ref="S145" si="62">S137/S129*10</f>
        <v>8.4033613445378144E-2</v>
      </c>
      <c r="T145" s="60">
        <f t="shared" ref="T145:T151" si="63">T137/S129*10</f>
        <v>6.4808813998703821E-2</v>
      </c>
      <c r="U145" s="65"/>
      <c r="V145" s="65"/>
      <c r="W145" s="65"/>
      <c r="X145" s="60">
        <f t="shared" ref="X145" si="64">X137/X129*10</f>
        <v>7.3421439060205582E-2</v>
      </c>
      <c r="Y145" s="41"/>
    </row>
    <row r="146" spans="1:26" s="12" customFormat="1" ht="30" customHeight="1" x14ac:dyDescent="0.25">
      <c r="A146" s="61" t="s">
        <v>114</v>
      </c>
      <c r="B146" s="62">
        <v>5339</v>
      </c>
      <c r="C146" s="62">
        <f>SUM(E146:Y146)</f>
        <v>4661.5</v>
      </c>
      <c r="D146" s="15"/>
      <c r="E146" s="56">
        <f>(E118-E240)/2</f>
        <v>54.5</v>
      </c>
      <c r="F146" s="56">
        <f t="shared" ref="F146:Y146" si="65">(F118-F240)/2</f>
        <v>135</v>
      </c>
      <c r="G146" s="56">
        <f t="shared" si="65"/>
        <v>283.5</v>
      </c>
      <c r="H146" s="56">
        <f t="shared" si="65"/>
        <v>303</v>
      </c>
      <c r="I146" s="56">
        <f t="shared" si="65"/>
        <v>113</v>
      </c>
      <c r="J146" s="56">
        <f t="shared" si="65"/>
        <v>369.5</v>
      </c>
      <c r="K146" s="56">
        <f t="shared" si="65"/>
        <v>135.5</v>
      </c>
      <c r="L146" s="56">
        <f t="shared" si="65"/>
        <v>283.5</v>
      </c>
      <c r="M146" s="56">
        <f t="shared" si="65"/>
        <v>171.5</v>
      </c>
      <c r="N146" s="56">
        <f t="shared" si="65"/>
        <v>46.5</v>
      </c>
      <c r="O146" s="56">
        <f t="shared" si="65"/>
        <v>119</v>
      </c>
      <c r="P146" s="56">
        <f t="shared" si="65"/>
        <v>207</v>
      </c>
      <c r="Q146" s="56">
        <f t="shared" si="65"/>
        <v>769</v>
      </c>
      <c r="R146" s="56">
        <f t="shared" si="65"/>
        <v>118</v>
      </c>
      <c r="S146" s="56">
        <f t="shared" si="65"/>
        <v>313</v>
      </c>
      <c r="T146" s="56">
        <f t="shared" si="65"/>
        <v>341.5</v>
      </c>
      <c r="U146" s="56">
        <f t="shared" si="65"/>
        <v>245</v>
      </c>
      <c r="V146" s="56">
        <f t="shared" si="65"/>
        <v>97</v>
      </c>
      <c r="W146" s="56">
        <f t="shared" si="65"/>
        <v>138</v>
      </c>
      <c r="X146" s="56">
        <f t="shared" si="65"/>
        <v>418.5</v>
      </c>
      <c r="Y146" s="56">
        <f t="shared" si="65"/>
        <v>0</v>
      </c>
    </row>
    <row r="147" spans="1:26" s="12" customFormat="1" ht="30" customHeight="1" x14ac:dyDescent="0.25">
      <c r="A147" s="35" t="s">
        <v>115</v>
      </c>
      <c r="B147" s="30">
        <v>478</v>
      </c>
      <c r="C147" s="30">
        <f>SUM(E147:Y147)</f>
        <v>421</v>
      </c>
      <c r="D147" s="15"/>
      <c r="E147" s="26">
        <v>4</v>
      </c>
      <c r="F147" s="26">
        <v>11</v>
      </c>
      <c r="G147" s="26">
        <v>20</v>
      </c>
      <c r="H147" s="26">
        <v>15</v>
      </c>
      <c r="I147" s="26">
        <v>14</v>
      </c>
      <c r="J147" s="26">
        <v>25</v>
      </c>
      <c r="K147" s="26">
        <v>12</v>
      </c>
      <c r="L147" s="28">
        <v>45</v>
      </c>
      <c r="M147" s="26">
        <v>34</v>
      </c>
      <c r="N147" s="26">
        <v>7</v>
      </c>
      <c r="O147" s="26">
        <v>19</v>
      </c>
      <c r="P147" s="26">
        <v>18</v>
      </c>
      <c r="Q147" s="26">
        <v>34</v>
      </c>
      <c r="R147" s="26">
        <v>9</v>
      </c>
      <c r="S147" s="26">
        <v>23</v>
      </c>
      <c r="T147" s="26">
        <v>29</v>
      </c>
      <c r="U147" s="26">
        <v>20</v>
      </c>
      <c r="V147" s="26">
        <v>13</v>
      </c>
      <c r="W147" s="26">
        <v>16</v>
      </c>
      <c r="X147" s="26">
        <v>53</v>
      </c>
      <c r="Y147" s="26"/>
    </row>
    <row r="148" spans="1:26" s="12" customFormat="1" ht="30" customHeight="1" x14ac:dyDescent="0.25">
      <c r="A148" s="35" t="s">
        <v>116</v>
      </c>
      <c r="B148" s="60">
        <f>B146/B147</f>
        <v>11.169456066945607</v>
      </c>
      <c r="C148" s="60">
        <f>C146/C147</f>
        <v>11.072446555819477</v>
      </c>
      <c r="D148" s="15"/>
      <c r="E148" s="60">
        <f t="shared" ref="E148:X148" si="66">E146/E147</f>
        <v>13.625</v>
      </c>
      <c r="F148" s="60">
        <f t="shared" si="66"/>
        <v>12.272727272727273</v>
      </c>
      <c r="G148" s="60">
        <f t="shared" si="66"/>
        <v>14.175000000000001</v>
      </c>
      <c r="H148" s="60">
        <f t="shared" si="66"/>
        <v>20.2</v>
      </c>
      <c r="I148" s="60">
        <f t="shared" si="66"/>
        <v>8.0714285714285712</v>
      </c>
      <c r="J148" s="60">
        <f t="shared" si="66"/>
        <v>14.78</v>
      </c>
      <c r="K148" s="60">
        <f t="shared" si="66"/>
        <v>11.291666666666666</v>
      </c>
      <c r="L148" s="60">
        <f t="shared" si="66"/>
        <v>6.3</v>
      </c>
      <c r="M148" s="60">
        <f t="shared" si="66"/>
        <v>5.0441176470588234</v>
      </c>
      <c r="N148" s="60">
        <f t="shared" si="66"/>
        <v>6.6428571428571432</v>
      </c>
      <c r="O148" s="60">
        <f t="shared" si="66"/>
        <v>6.2631578947368425</v>
      </c>
      <c r="P148" s="60">
        <f t="shared" si="66"/>
        <v>11.5</v>
      </c>
      <c r="Q148" s="60">
        <f t="shared" si="66"/>
        <v>22.617647058823529</v>
      </c>
      <c r="R148" s="60">
        <f t="shared" si="66"/>
        <v>13.111111111111111</v>
      </c>
      <c r="S148" s="60">
        <f t="shared" si="66"/>
        <v>13.608695652173912</v>
      </c>
      <c r="T148" s="60">
        <f t="shared" si="66"/>
        <v>11.775862068965518</v>
      </c>
      <c r="U148" s="60">
        <f t="shared" si="66"/>
        <v>12.25</v>
      </c>
      <c r="V148" s="60">
        <f t="shared" si="66"/>
        <v>7.4615384615384617</v>
      </c>
      <c r="W148" s="60">
        <f t="shared" si="66"/>
        <v>8.625</v>
      </c>
      <c r="X148" s="60">
        <f t="shared" si="66"/>
        <v>7.8962264150943398</v>
      </c>
      <c r="Y148" s="60"/>
    </row>
    <row r="149" spans="1:26" s="12" customFormat="1" ht="30" hidden="1" customHeight="1" x14ac:dyDescent="0.25">
      <c r="A149" s="11" t="s">
        <v>117</v>
      </c>
      <c r="B149" s="30"/>
      <c r="C149" s="30" t="e">
        <f>SUM(E149:Y149)</f>
        <v>#DIV/0!</v>
      </c>
      <c r="D149" s="15" t="e">
        <f t="shared" si="14"/>
        <v>#DIV/0!</v>
      </c>
      <c r="E149" s="63"/>
      <c r="F149" s="63"/>
      <c r="G149" s="64"/>
      <c r="H149" s="63"/>
      <c r="I149" s="63"/>
      <c r="J149" s="63"/>
      <c r="K149" s="63"/>
      <c r="L149" s="60" t="e">
        <f t="shared" ref="L149" si="67">L141/L133*10</f>
        <v>#DIV/0!</v>
      </c>
      <c r="M149" s="63"/>
      <c r="N149" s="65"/>
      <c r="O149" s="63"/>
      <c r="P149" s="63"/>
      <c r="Q149" s="63"/>
      <c r="R149" s="63"/>
      <c r="S149" s="63"/>
      <c r="T149" s="60" t="e">
        <f t="shared" si="63"/>
        <v>#DIV/0!</v>
      </c>
      <c r="U149" s="63"/>
      <c r="V149" s="63"/>
      <c r="W149" s="63"/>
      <c r="X149" s="63"/>
      <c r="Y149" s="63"/>
    </row>
    <row r="150" spans="1:26" s="12" customFormat="1" ht="30" hidden="1" customHeight="1" x14ac:dyDescent="0.25">
      <c r="A150" s="13" t="s">
        <v>118</v>
      </c>
      <c r="B150" s="25"/>
      <c r="C150" s="30" t="e">
        <f>SUM(E150:Y150)</f>
        <v>#DIV/0!</v>
      </c>
      <c r="D150" s="15" t="e">
        <f t="shared" si="14"/>
        <v>#DIV/0!</v>
      </c>
      <c r="E150" s="56"/>
      <c r="F150" s="56"/>
      <c r="G150" s="56"/>
      <c r="H150" s="56"/>
      <c r="I150" s="56"/>
      <c r="J150" s="56"/>
      <c r="K150" s="56"/>
      <c r="L150" s="60" t="e">
        <f t="shared" ref="L150" si="68">L142/L134*10</f>
        <v>#DIV/0!</v>
      </c>
      <c r="M150" s="56"/>
      <c r="N150" s="56"/>
      <c r="O150" s="56"/>
      <c r="P150" s="56"/>
      <c r="Q150" s="56"/>
      <c r="R150" s="56"/>
      <c r="S150" s="56"/>
      <c r="T150" s="60" t="e">
        <f t="shared" si="63"/>
        <v>#DIV/0!</v>
      </c>
      <c r="U150" s="56"/>
      <c r="V150" s="56"/>
      <c r="W150" s="56"/>
      <c r="X150" s="56"/>
      <c r="Y150" s="56"/>
    </row>
    <row r="151" spans="1:26" s="12" customFormat="1" ht="30" hidden="1" customHeight="1" outlineLevel="1" x14ac:dyDescent="0.25">
      <c r="A151" s="13" t="s">
        <v>119</v>
      </c>
      <c r="B151" s="30"/>
      <c r="C151" s="30">
        <f>SUM(E151:Y151)</f>
        <v>1.0530044408204372E-2</v>
      </c>
      <c r="D151" s="15" t="e">
        <f t="shared" si="14"/>
        <v>#DIV/0!</v>
      </c>
      <c r="E151" s="56"/>
      <c r="F151" s="56"/>
      <c r="G151" s="56"/>
      <c r="H151" s="56"/>
      <c r="I151" s="56"/>
      <c r="J151" s="56"/>
      <c r="K151" s="56"/>
      <c r="L151" s="60">
        <f t="shared" ref="L151" si="69">L143/L135*10</f>
        <v>6.3147259408941657E-3</v>
      </c>
      <c r="M151" s="56"/>
      <c r="N151" s="56"/>
      <c r="O151" s="56"/>
      <c r="P151" s="56"/>
      <c r="Q151" s="56"/>
      <c r="R151" s="56"/>
      <c r="S151" s="56"/>
      <c r="T151" s="60">
        <f t="shared" si="63"/>
        <v>4.2153184673102053E-3</v>
      </c>
      <c r="U151" s="56"/>
      <c r="V151" s="56"/>
      <c r="W151" s="56"/>
      <c r="X151" s="56"/>
      <c r="Y151" s="56"/>
      <c r="Z151" s="83"/>
    </row>
    <row r="152" spans="1:26" s="12" customFormat="1" ht="30" customHeight="1" outlineLevel="1" x14ac:dyDescent="0.25">
      <c r="A152" s="61" t="s">
        <v>120</v>
      </c>
      <c r="B152" s="25">
        <v>38</v>
      </c>
      <c r="C152" s="30">
        <f t="shared" ref="C152:C158" si="70">SUM(E152:Y152)</f>
        <v>38.799999999999997</v>
      </c>
      <c r="D152" s="15">
        <f t="shared" si="14"/>
        <v>1.0210526315789472</v>
      </c>
      <c r="E152" s="54"/>
      <c r="F152" s="40"/>
      <c r="G152" s="40"/>
      <c r="H152" s="40"/>
      <c r="I152" s="40"/>
      <c r="J152" s="40"/>
      <c r="K152" s="40">
        <v>18</v>
      </c>
      <c r="L152" s="28">
        <v>5.8</v>
      </c>
      <c r="M152" s="28"/>
      <c r="N152" s="40"/>
      <c r="O152" s="54"/>
      <c r="P152" s="40"/>
      <c r="Q152" s="54"/>
      <c r="R152" s="40">
        <v>15</v>
      </c>
      <c r="S152" s="40"/>
      <c r="T152" s="60"/>
      <c r="U152" s="54"/>
      <c r="V152" s="54"/>
      <c r="W152" s="40"/>
      <c r="X152" s="40"/>
      <c r="Y152" s="40"/>
    </row>
    <row r="153" spans="1:26" s="12" customFormat="1" ht="30" hidden="1" customHeight="1" x14ac:dyDescent="0.25">
      <c r="A153" s="13" t="s">
        <v>58</v>
      </c>
      <c r="B153" s="36"/>
      <c r="C153" s="36">
        <f>C152/C151</f>
        <v>3684.69481190121</v>
      </c>
      <c r="D153" s="15" t="e">
        <f t="shared" si="14"/>
        <v>#DIV/0!</v>
      </c>
      <c r="E153" s="38"/>
      <c r="F153" s="38"/>
      <c r="G153" s="38"/>
      <c r="H153" s="38"/>
      <c r="I153" s="38"/>
      <c r="J153" s="38"/>
      <c r="K153" s="38"/>
      <c r="L153" s="60"/>
      <c r="M153" s="38"/>
      <c r="N153" s="38"/>
      <c r="O153" s="38"/>
      <c r="P153" s="38"/>
      <c r="Q153" s="38"/>
      <c r="R153" s="38"/>
      <c r="S153" s="38"/>
      <c r="T153" s="60"/>
      <c r="U153" s="38"/>
      <c r="V153" s="38"/>
      <c r="W153" s="38"/>
      <c r="X153" s="38"/>
      <c r="Y153" s="38"/>
    </row>
    <row r="154" spans="1:26" s="12" customFormat="1" ht="30" hidden="1" customHeight="1" x14ac:dyDescent="0.25">
      <c r="A154" s="13" t="s">
        <v>121</v>
      </c>
      <c r="B154" s="66"/>
      <c r="C154" s="30">
        <f t="shared" si="70"/>
        <v>0</v>
      </c>
      <c r="D154" s="15" t="e">
        <f t="shared" si="14"/>
        <v>#DIV/0!</v>
      </c>
      <c r="E154" s="67"/>
      <c r="F154" s="67"/>
      <c r="G154" s="67"/>
      <c r="H154" s="67"/>
      <c r="I154" s="67"/>
      <c r="J154" s="67"/>
      <c r="K154" s="67"/>
      <c r="L154" s="60"/>
      <c r="M154" s="67"/>
      <c r="N154" s="67"/>
      <c r="O154" s="67"/>
      <c r="P154" s="67"/>
      <c r="Q154" s="67"/>
      <c r="R154" s="67"/>
      <c r="S154" s="67"/>
      <c r="T154" s="60"/>
      <c r="U154" s="67"/>
      <c r="V154" s="67"/>
      <c r="W154" s="67"/>
      <c r="X154" s="67"/>
      <c r="Y154" s="67"/>
    </row>
    <row r="155" spans="1:26" s="12" customFormat="1" ht="30" customHeight="1" x14ac:dyDescent="0.25">
      <c r="A155" s="35" t="s">
        <v>122</v>
      </c>
      <c r="B155" s="25">
        <v>853</v>
      </c>
      <c r="C155" s="30">
        <f t="shared" si="70"/>
        <v>823</v>
      </c>
      <c r="D155" s="15">
        <f t="shared" si="14"/>
        <v>0.96483001172332938</v>
      </c>
      <c r="E155" s="54"/>
      <c r="F155" s="54"/>
      <c r="G155" s="54"/>
      <c r="H155" s="54"/>
      <c r="I155" s="54"/>
      <c r="J155" s="54"/>
      <c r="K155" s="54">
        <v>467</v>
      </c>
      <c r="L155" s="28">
        <v>116</v>
      </c>
      <c r="M155" s="54"/>
      <c r="N155" s="54"/>
      <c r="O155" s="54"/>
      <c r="P155" s="54"/>
      <c r="Q155" s="54"/>
      <c r="R155" s="54">
        <v>240</v>
      </c>
      <c r="S155" s="63"/>
      <c r="T155" s="60"/>
      <c r="U155" s="54"/>
      <c r="V155" s="54"/>
      <c r="W155" s="54"/>
      <c r="X155" s="54"/>
      <c r="Y155" s="54"/>
    </row>
    <row r="156" spans="1:26" s="12" customFormat="1" ht="30" customHeight="1" x14ac:dyDescent="0.25">
      <c r="A156" s="35" t="s">
        <v>113</v>
      </c>
      <c r="B156" s="69">
        <v>227.3</v>
      </c>
      <c r="C156" s="69">
        <f>C155/C152*10</f>
        <v>212.11340206185568</v>
      </c>
      <c r="D156" s="15">
        <f t="shared" si="14"/>
        <v>0.93318698663376887</v>
      </c>
      <c r="E156" s="65"/>
      <c r="F156" s="65"/>
      <c r="G156" s="65"/>
      <c r="H156" s="65"/>
      <c r="I156" s="65"/>
      <c r="J156" s="65"/>
      <c r="K156" s="65">
        <f>K155/K152*10</f>
        <v>259.44444444444446</v>
      </c>
      <c r="L156" s="65">
        <f>L155/L152*10</f>
        <v>200</v>
      </c>
      <c r="M156" s="65"/>
      <c r="N156" s="65"/>
      <c r="O156" s="65"/>
      <c r="P156" s="65"/>
      <c r="Q156" s="65"/>
      <c r="R156" s="65">
        <f>R155/R152*10</f>
        <v>160</v>
      </c>
      <c r="S156" s="65"/>
      <c r="T156" s="60"/>
      <c r="U156" s="65"/>
      <c r="V156" s="65"/>
      <c r="W156" s="65"/>
      <c r="X156" s="65"/>
      <c r="Y156" s="65"/>
    </row>
    <row r="157" spans="1:26" s="12" customFormat="1" ht="30" hidden="1" customHeight="1" outlineLevel="1" x14ac:dyDescent="0.25">
      <c r="A157" s="11" t="s">
        <v>123</v>
      </c>
      <c r="B157" s="8"/>
      <c r="C157" s="30" t="e">
        <f>E157+F157+G157+H157+I157+J157+K157+L157+M157+N157+O157+P157+Q157+R157+S157+T157+U157+V157+W157+X157+Y157</f>
        <v>#DIV/0!</v>
      </c>
      <c r="D157" s="15" t="e">
        <f t="shared" si="14"/>
        <v>#DIV/0!</v>
      </c>
      <c r="E157" s="56"/>
      <c r="F157" s="56"/>
      <c r="G157" s="56"/>
      <c r="H157" s="56"/>
      <c r="I157" s="56"/>
      <c r="J157" s="56"/>
      <c r="K157" s="56"/>
      <c r="L157" s="60" t="e">
        <f t="shared" ref="L157" si="71">L149/L141*10</f>
        <v>#DIV/0!</v>
      </c>
      <c r="M157" s="63"/>
      <c r="N157" s="63"/>
      <c r="O157" s="56"/>
      <c r="P157" s="56"/>
      <c r="Q157" s="56"/>
      <c r="R157" s="56"/>
      <c r="S157" s="56"/>
      <c r="T157" s="60" t="e">
        <f t="shared" ref="T157" si="72">T149/T141*10</f>
        <v>#DIV/0!</v>
      </c>
      <c r="U157" s="56"/>
      <c r="V157" s="56"/>
      <c r="W157" s="56"/>
      <c r="X157" s="54"/>
      <c r="Y157" s="56"/>
    </row>
    <row r="158" spans="1:26" s="12" customFormat="1" ht="30" hidden="1" customHeight="1" x14ac:dyDescent="0.25">
      <c r="A158" s="11" t="s">
        <v>124</v>
      </c>
      <c r="B158" s="63"/>
      <c r="C158" s="30" t="e">
        <f t="shared" si="70"/>
        <v>#DIV/0!</v>
      </c>
      <c r="D158" s="15" t="e">
        <f t="shared" si="14"/>
        <v>#DIV/0!</v>
      </c>
      <c r="E158" s="65"/>
      <c r="F158" s="65"/>
      <c r="G158" s="68"/>
      <c r="H158" s="65"/>
      <c r="I158" s="65"/>
      <c r="J158" s="65"/>
      <c r="K158" s="65"/>
      <c r="L158" s="60" t="e">
        <f t="shared" ref="L158" si="73">L150/L142*10</f>
        <v>#DIV/0!</v>
      </c>
      <c r="M158" s="65"/>
      <c r="N158" s="65"/>
      <c r="O158" s="65"/>
      <c r="P158" s="65"/>
      <c r="Q158" s="65"/>
      <c r="R158" s="65"/>
      <c r="S158" s="65"/>
      <c r="T158" s="60" t="e">
        <f t="shared" ref="T158" si="74">T150/T142*10</f>
        <v>#DIV/0!</v>
      </c>
      <c r="U158" s="65"/>
      <c r="V158" s="65"/>
      <c r="W158" s="65"/>
      <c r="X158" s="65"/>
      <c r="Y158" s="65"/>
    </row>
    <row r="159" spans="1:26" s="12" customFormat="1" ht="30" hidden="1" customHeight="1" outlineLevel="1" x14ac:dyDescent="0.25">
      <c r="A159" s="11" t="s">
        <v>125</v>
      </c>
      <c r="B159" s="62"/>
      <c r="C159" s="30">
        <v>1233</v>
      </c>
      <c r="D159" s="15" t="e">
        <f t="shared" si="14"/>
        <v>#DIV/0!</v>
      </c>
      <c r="E159" s="56"/>
      <c r="F159" s="56"/>
      <c r="G159" s="56"/>
      <c r="H159" s="56"/>
      <c r="I159" s="56"/>
      <c r="J159" s="56"/>
      <c r="K159" s="56"/>
      <c r="L159" s="60">
        <f t="shared" ref="L159" si="75">L151/L143*10</f>
        <v>4.279489770143976</v>
      </c>
      <c r="M159" s="56"/>
      <c r="N159" s="56"/>
      <c r="O159" s="56"/>
      <c r="P159" s="56"/>
      <c r="Q159" s="56"/>
      <c r="R159" s="56"/>
      <c r="S159" s="56"/>
      <c r="T159" s="60">
        <f t="shared" ref="T159" si="76">T151/T143*10</f>
        <v>3.0780255448299121</v>
      </c>
      <c r="U159" s="56"/>
      <c r="V159" s="56"/>
      <c r="W159" s="56"/>
      <c r="X159" s="56"/>
      <c r="Y159" s="56"/>
    </row>
    <row r="160" spans="1:26" s="12" customFormat="1" ht="30" customHeight="1" outlineLevel="1" x14ac:dyDescent="0.25">
      <c r="A160" s="61" t="s">
        <v>202</v>
      </c>
      <c r="B160" s="25">
        <v>22</v>
      </c>
      <c r="C160" s="30">
        <f>SUM(E160:Y160)</f>
        <v>35</v>
      </c>
      <c r="D160" s="15"/>
      <c r="E160" s="54"/>
      <c r="F160" s="40"/>
      <c r="G160" s="54"/>
      <c r="H160" s="40"/>
      <c r="I160" s="40"/>
      <c r="J160" s="40">
        <v>2</v>
      </c>
      <c r="K160" s="70">
        <v>23.5</v>
      </c>
      <c r="L160" s="40"/>
      <c r="M160" s="40">
        <v>4</v>
      </c>
      <c r="N160" s="54"/>
      <c r="O160" s="40"/>
      <c r="P160" s="40">
        <v>0.5</v>
      </c>
      <c r="Q160" s="40"/>
      <c r="R160" s="40">
        <v>4</v>
      </c>
      <c r="S160" s="40">
        <v>1</v>
      </c>
      <c r="T160" s="40"/>
      <c r="U160" s="63"/>
      <c r="V160" s="40"/>
      <c r="W160" s="40"/>
      <c r="X160" s="40"/>
      <c r="Y160" s="40"/>
    </row>
    <row r="161" spans="1:25" s="12" customFormat="1" ht="30" hidden="1" customHeight="1" x14ac:dyDescent="0.25">
      <c r="A161" s="13" t="s">
        <v>58</v>
      </c>
      <c r="B161" s="36"/>
      <c r="C161" s="36">
        <f>C160/C159</f>
        <v>2.8386050283860504E-2</v>
      </c>
      <c r="D161" s="15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1:25" s="12" customFormat="1" ht="30" customHeight="1" x14ac:dyDescent="0.25">
      <c r="A162" s="35" t="s">
        <v>126</v>
      </c>
      <c r="B162" s="25">
        <v>280</v>
      </c>
      <c r="C162" s="30">
        <f>SUM(E162:Y162)</f>
        <v>1262</v>
      </c>
      <c r="D162" s="15"/>
      <c r="E162" s="40"/>
      <c r="F162" s="40"/>
      <c r="G162" s="40"/>
      <c r="H162" s="40"/>
      <c r="I162" s="40"/>
      <c r="J162" s="40">
        <v>40</v>
      </c>
      <c r="K162" s="40">
        <v>1126</v>
      </c>
      <c r="L162" s="40"/>
      <c r="M162" s="40">
        <v>60</v>
      </c>
      <c r="N162" s="54"/>
      <c r="O162" s="54"/>
      <c r="P162" s="40">
        <v>21</v>
      </c>
      <c r="Q162" s="40"/>
      <c r="R162" s="40">
        <v>10</v>
      </c>
      <c r="S162" s="54">
        <v>5</v>
      </c>
      <c r="T162" s="54"/>
      <c r="U162" s="54"/>
      <c r="V162" s="40"/>
      <c r="W162" s="40"/>
      <c r="X162" s="40"/>
      <c r="Y162" s="40"/>
    </row>
    <row r="163" spans="1:25" s="12" customFormat="1" ht="30" customHeight="1" x14ac:dyDescent="0.25">
      <c r="A163" s="35" t="s">
        <v>113</v>
      </c>
      <c r="B163" s="69">
        <f>B162/B160*10</f>
        <v>127.27272727272727</v>
      </c>
      <c r="C163" s="69">
        <f>C162/C160*10</f>
        <v>360.57142857142856</v>
      </c>
      <c r="D163" s="15"/>
      <c r="E163" s="65"/>
      <c r="F163" s="65"/>
      <c r="G163" s="65"/>
      <c r="H163" s="65"/>
      <c r="I163" s="65"/>
      <c r="J163" s="65">
        <f>J162/J160*10</f>
        <v>200</v>
      </c>
      <c r="K163" s="65">
        <f>K162/K160*10</f>
        <v>479.14893617021278</v>
      </c>
      <c r="L163" s="65"/>
      <c r="M163" s="65">
        <f>M162/M160*10</f>
        <v>150</v>
      </c>
      <c r="N163" s="65"/>
      <c r="O163" s="65"/>
      <c r="P163" s="65">
        <f>P162/P160*10</f>
        <v>420</v>
      </c>
      <c r="Q163" s="65"/>
      <c r="R163" s="65">
        <f>R162/R160*10</f>
        <v>25</v>
      </c>
      <c r="S163" s="65">
        <f>S162/S160*10</f>
        <v>50</v>
      </c>
      <c r="T163" s="65"/>
      <c r="U163" s="65"/>
      <c r="V163" s="65"/>
      <c r="W163" s="65"/>
      <c r="X163" s="65"/>
      <c r="Y163" s="65"/>
    </row>
    <row r="164" spans="1:25" s="12" customFormat="1" ht="30" customHeight="1" outlineLevel="1" x14ac:dyDescent="0.25">
      <c r="A164" s="61" t="s">
        <v>203</v>
      </c>
      <c r="B164" s="20"/>
      <c r="C164" s="59">
        <f>SUM(E164:Y164)</f>
        <v>495</v>
      </c>
      <c r="D164" s="15"/>
      <c r="E164" s="41"/>
      <c r="F164" s="40"/>
      <c r="G164" s="63">
        <v>425</v>
      </c>
      <c r="H164" s="40"/>
      <c r="I164" s="40"/>
      <c r="J164" s="40"/>
      <c r="K164" s="40"/>
      <c r="L164" s="40">
        <v>40</v>
      </c>
      <c r="M164" s="40"/>
      <c r="N164" s="40"/>
      <c r="O164" s="40"/>
      <c r="P164" s="40"/>
      <c r="Q164" s="40"/>
      <c r="R164" s="40"/>
      <c r="S164" s="70"/>
      <c r="T164" s="40"/>
      <c r="U164" s="40"/>
      <c r="V164" s="40"/>
      <c r="W164" s="40"/>
      <c r="X164" s="40"/>
      <c r="Y164" s="40">
        <v>30</v>
      </c>
    </row>
    <row r="165" spans="1:25" s="12" customFormat="1" ht="30" customHeight="1" x14ac:dyDescent="0.25">
      <c r="A165" s="35" t="s">
        <v>204</v>
      </c>
      <c r="B165" s="20"/>
      <c r="C165" s="59">
        <f>SUM(E165:Y165)</f>
        <v>1618</v>
      </c>
      <c r="D165" s="15"/>
      <c r="E165" s="41"/>
      <c r="F165" s="40"/>
      <c r="G165" s="40">
        <v>1578</v>
      </c>
      <c r="H165" s="40"/>
      <c r="I165" s="40"/>
      <c r="J165" s="40"/>
      <c r="K165" s="40"/>
      <c r="L165" s="40">
        <v>40</v>
      </c>
      <c r="M165" s="40"/>
      <c r="N165" s="40"/>
      <c r="O165" s="40"/>
      <c r="P165" s="40"/>
      <c r="Q165" s="40"/>
      <c r="R165" s="40"/>
      <c r="S165" s="70"/>
      <c r="T165" s="40"/>
      <c r="U165" s="40"/>
      <c r="V165" s="40"/>
      <c r="W165" s="40"/>
      <c r="X165" s="40"/>
      <c r="Y165" s="40"/>
    </row>
    <row r="166" spans="1:25" s="12" customFormat="1" ht="30" customHeight="1" x14ac:dyDescent="0.25">
      <c r="A166" s="35" t="s">
        <v>113</v>
      </c>
      <c r="B166" s="69"/>
      <c r="C166" s="69">
        <f>C165/C164*10</f>
        <v>32.686868686868692</v>
      </c>
      <c r="D166" s="15"/>
      <c r="E166" s="41"/>
      <c r="F166" s="65"/>
      <c r="G166" s="65">
        <f>G165/G164*10</f>
        <v>37.129411764705878</v>
      </c>
      <c r="H166" s="65"/>
      <c r="I166" s="65"/>
      <c r="J166" s="65"/>
      <c r="K166" s="65"/>
      <c r="L166" s="65">
        <f>L165/L164*10</f>
        <v>10</v>
      </c>
      <c r="M166" s="65"/>
      <c r="N166" s="65"/>
      <c r="O166" s="65"/>
      <c r="P166" s="65"/>
      <c r="Q166" s="65"/>
      <c r="R166" s="65"/>
      <c r="S166" s="65"/>
      <c r="T166" s="65"/>
      <c r="U166" s="65"/>
      <c r="V166" s="41"/>
      <c r="W166" s="65"/>
      <c r="X166" s="41"/>
      <c r="Y166" s="41"/>
    </row>
    <row r="167" spans="1:25" s="12" customFormat="1" ht="30" hidden="1" customHeight="1" outlineLevel="1" x14ac:dyDescent="0.25">
      <c r="A167" s="61" t="s">
        <v>127</v>
      </c>
      <c r="B167" s="20"/>
      <c r="C167" s="59">
        <f>SUM(E167:Y167)</f>
        <v>0</v>
      </c>
      <c r="D167" s="15" t="e">
        <f t="shared" si="14"/>
        <v>#DIV/0!</v>
      </c>
      <c r="E167" s="41"/>
      <c r="F167" s="40"/>
      <c r="G167" s="65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70"/>
      <c r="T167" s="40"/>
      <c r="U167" s="40"/>
      <c r="V167" s="40"/>
      <c r="W167" s="40"/>
      <c r="X167" s="40"/>
      <c r="Y167" s="40"/>
    </row>
    <row r="168" spans="1:25" s="12" customFormat="1" ht="30" hidden="1" customHeight="1" x14ac:dyDescent="0.25">
      <c r="A168" s="35" t="s">
        <v>128</v>
      </c>
      <c r="B168" s="20"/>
      <c r="C168" s="59">
        <f>SUM(E168:Y168)</f>
        <v>0</v>
      </c>
      <c r="D168" s="15" t="e">
        <f t="shared" si="14"/>
        <v>#DIV/0!</v>
      </c>
      <c r="E168" s="41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70"/>
      <c r="T168" s="40"/>
      <c r="U168" s="40"/>
      <c r="V168" s="40"/>
      <c r="W168" s="40"/>
      <c r="X168" s="40"/>
      <c r="Y168" s="40"/>
    </row>
    <row r="169" spans="1:25" s="12" customFormat="1" ht="30" hidden="1" customHeight="1" x14ac:dyDescent="0.25">
      <c r="A169" s="35" t="s">
        <v>113</v>
      </c>
      <c r="B169" s="69"/>
      <c r="C169" s="69" t="e">
        <f>C168/C167*10</f>
        <v>#DIV/0!</v>
      </c>
      <c r="D169" s="15" t="e">
        <f t="shared" si="14"/>
        <v>#DIV/0!</v>
      </c>
      <c r="E169" s="41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41"/>
      <c r="W169" s="65"/>
      <c r="X169" s="41"/>
      <c r="Y169" s="41"/>
    </row>
    <row r="170" spans="1:25" s="12" customFormat="1" ht="30" hidden="1" customHeight="1" x14ac:dyDescent="0.25">
      <c r="A170" s="61" t="s">
        <v>174</v>
      </c>
      <c r="B170" s="69"/>
      <c r="C170" s="59">
        <f>SUM(E170:Y170)</f>
        <v>0</v>
      </c>
      <c r="D170" s="15" t="e">
        <f t="shared" si="14"/>
        <v>#DIV/0!</v>
      </c>
      <c r="E170" s="41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41"/>
      <c r="W170" s="65"/>
      <c r="X170" s="41"/>
      <c r="Y170" s="41"/>
    </row>
    <row r="171" spans="1:25" s="12" customFormat="1" ht="30" hidden="1" customHeight="1" x14ac:dyDescent="0.25">
      <c r="A171" s="35" t="s">
        <v>175</v>
      </c>
      <c r="B171" s="69"/>
      <c r="C171" s="59">
        <f>SUM(E171:Y171)</f>
        <v>0</v>
      </c>
      <c r="D171" s="15" t="e">
        <f t="shared" si="14"/>
        <v>#DIV/0!</v>
      </c>
      <c r="E171" s="41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41"/>
      <c r="W171" s="65"/>
      <c r="X171" s="41"/>
      <c r="Y171" s="41"/>
    </row>
    <row r="172" spans="1:25" s="12" customFormat="1" ht="30" hidden="1" customHeight="1" x14ac:dyDescent="0.25">
      <c r="A172" s="35" t="s">
        <v>113</v>
      </c>
      <c r="B172" s="69"/>
      <c r="C172" s="69" t="e">
        <f>C171/C170*10</f>
        <v>#DIV/0!</v>
      </c>
      <c r="D172" s="15" t="e">
        <f t="shared" si="14"/>
        <v>#DIV/0!</v>
      </c>
      <c r="E172" s="41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41"/>
      <c r="W172" s="65"/>
      <c r="X172" s="41"/>
      <c r="Y172" s="41"/>
    </row>
    <row r="173" spans="1:25" s="12" customFormat="1" ht="30" customHeight="1" x14ac:dyDescent="0.25">
      <c r="A173" s="61" t="s">
        <v>129</v>
      </c>
      <c r="B173" s="30"/>
      <c r="C173" s="30">
        <f>SUM(E173:Y173)</f>
        <v>130</v>
      </c>
      <c r="D173" s="15"/>
      <c r="E173" s="40">
        <v>95</v>
      </c>
      <c r="F173" s="40"/>
      <c r="G173" s="40"/>
      <c r="H173" s="40">
        <v>35</v>
      </c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</row>
    <row r="174" spans="1:25" s="12" customFormat="1" ht="30" customHeight="1" x14ac:dyDescent="0.25">
      <c r="A174" s="35" t="s">
        <v>130</v>
      </c>
      <c r="B174" s="30"/>
      <c r="C174" s="30">
        <f>SUM(E174:Y174)</f>
        <v>227</v>
      </c>
      <c r="D174" s="15"/>
      <c r="E174" s="40">
        <v>192</v>
      </c>
      <c r="F174" s="38"/>
      <c r="G174" s="65"/>
      <c r="H174" s="28">
        <v>35</v>
      </c>
      <c r="I174" s="38"/>
      <c r="J174" s="38"/>
      <c r="K174" s="41"/>
      <c r="L174" s="41"/>
      <c r="M174" s="41"/>
      <c r="N174" s="38"/>
      <c r="O174" s="38"/>
      <c r="P174" s="38"/>
      <c r="Q174" s="41"/>
      <c r="R174" s="41"/>
      <c r="S174" s="41"/>
      <c r="T174" s="38"/>
      <c r="U174" s="38"/>
      <c r="V174" s="41"/>
      <c r="W174" s="38"/>
      <c r="X174" s="41"/>
      <c r="Y174" s="38"/>
    </row>
    <row r="175" spans="1:25" s="12" customFormat="1" ht="30" customHeight="1" x14ac:dyDescent="0.25">
      <c r="A175" s="35" t="s">
        <v>113</v>
      </c>
      <c r="B175" s="59"/>
      <c r="C175" s="59">
        <f>C174/C173*10</f>
        <v>17.46153846153846</v>
      </c>
      <c r="D175" s="59"/>
      <c r="E175" s="60">
        <f t="shared" ref="E175" si="77">E174/E173*10</f>
        <v>20.210526315789473</v>
      </c>
      <c r="F175" s="60"/>
      <c r="G175" s="60"/>
      <c r="H175" s="60">
        <f>H174/H173*10</f>
        <v>10</v>
      </c>
      <c r="I175" s="28"/>
      <c r="J175" s="28"/>
      <c r="K175" s="60"/>
      <c r="L175" s="60"/>
      <c r="M175" s="60"/>
      <c r="N175" s="28"/>
      <c r="O175" s="28"/>
      <c r="P175" s="28"/>
      <c r="Q175" s="60"/>
      <c r="R175" s="60"/>
      <c r="S175" s="60"/>
      <c r="T175" s="28"/>
      <c r="U175" s="28"/>
      <c r="V175" s="60"/>
      <c r="W175" s="60"/>
      <c r="X175" s="60"/>
      <c r="Y175" s="28"/>
    </row>
    <row r="176" spans="1:25" s="12" customFormat="1" ht="30" customHeight="1" x14ac:dyDescent="0.25">
      <c r="A176" s="61" t="s">
        <v>210</v>
      </c>
      <c r="B176" s="30"/>
      <c r="C176" s="30">
        <f>SUM(E176:Y176)</f>
        <v>853</v>
      </c>
      <c r="D176" s="15"/>
      <c r="E176" s="40"/>
      <c r="F176" s="40"/>
      <c r="G176" s="40"/>
      <c r="H176" s="40">
        <v>345</v>
      </c>
      <c r="I176" s="40">
        <v>268</v>
      </c>
      <c r="J176" s="40"/>
      <c r="K176" s="40"/>
      <c r="L176" s="40"/>
      <c r="M176" s="40">
        <v>230</v>
      </c>
      <c r="N176" s="40"/>
      <c r="O176" s="40"/>
      <c r="P176" s="40"/>
      <c r="Q176" s="40"/>
      <c r="R176" s="40">
        <v>10</v>
      </c>
      <c r="S176" s="40"/>
      <c r="T176" s="40"/>
      <c r="U176" s="40"/>
      <c r="V176" s="40"/>
      <c r="W176" s="40"/>
      <c r="X176" s="40"/>
      <c r="Y176" s="40"/>
    </row>
    <row r="177" spans="1:25" s="12" customFormat="1" ht="30" customHeight="1" x14ac:dyDescent="0.25">
      <c r="A177" s="35" t="s">
        <v>211</v>
      </c>
      <c r="B177" s="30"/>
      <c r="C177" s="30">
        <f>SUM(E177:Y177)</f>
        <v>1008</v>
      </c>
      <c r="D177" s="15"/>
      <c r="E177" s="40"/>
      <c r="F177" s="38"/>
      <c r="G177" s="65"/>
      <c r="H177" s="28">
        <v>345</v>
      </c>
      <c r="I177" s="28">
        <v>313</v>
      </c>
      <c r="J177" s="28"/>
      <c r="K177" s="28"/>
      <c r="L177" s="41"/>
      <c r="M177" s="41">
        <v>340</v>
      </c>
      <c r="N177" s="28"/>
      <c r="O177" s="38"/>
      <c r="P177" s="38"/>
      <c r="Q177" s="41"/>
      <c r="R177" s="41">
        <v>10</v>
      </c>
      <c r="S177" s="41"/>
      <c r="T177" s="38"/>
      <c r="U177" s="38"/>
      <c r="V177" s="41"/>
      <c r="W177" s="38"/>
      <c r="X177" s="41"/>
      <c r="Y177" s="38"/>
    </row>
    <row r="178" spans="1:25" s="12" customFormat="1" ht="30" customHeight="1" x14ac:dyDescent="0.25">
      <c r="A178" s="35" t="s">
        <v>113</v>
      </c>
      <c r="B178" s="59"/>
      <c r="C178" s="59">
        <f>C177/C176*10</f>
        <v>11.817116060961313</v>
      </c>
      <c r="D178" s="59"/>
      <c r="E178" s="60"/>
      <c r="F178" s="60"/>
      <c r="G178" s="60"/>
      <c r="H178" s="60">
        <f>H177/H176*10</f>
        <v>10</v>
      </c>
      <c r="I178" s="60">
        <f>I177/I176*10</f>
        <v>11.679104477611942</v>
      </c>
      <c r="J178" s="28"/>
      <c r="K178" s="28"/>
      <c r="L178" s="60"/>
      <c r="M178" s="60">
        <f>M177/M176*10</f>
        <v>14.782608695652172</v>
      </c>
      <c r="N178" s="60"/>
      <c r="O178" s="28"/>
      <c r="P178" s="28"/>
      <c r="Q178" s="60"/>
      <c r="R178" s="60">
        <f>R177/R176*10</f>
        <v>10</v>
      </c>
      <c r="S178" s="60"/>
      <c r="T178" s="28"/>
      <c r="U178" s="28"/>
      <c r="V178" s="60"/>
      <c r="W178" s="60"/>
      <c r="X178" s="60"/>
      <c r="Y178" s="28"/>
    </row>
    <row r="179" spans="1:25" s="12" customFormat="1" ht="30" customHeight="1" x14ac:dyDescent="0.25">
      <c r="A179" s="61" t="s">
        <v>205</v>
      </c>
      <c r="B179" s="30">
        <v>75</v>
      </c>
      <c r="C179" s="30">
        <f>SUM(E179:Y179)</f>
        <v>50</v>
      </c>
      <c r="D179" s="15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>
        <v>50</v>
      </c>
      <c r="R179" s="40"/>
      <c r="S179" s="40"/>
      <c r="T179" s="40"/>
      <c r="U179" s="40"/>
      <c r="V179" s="40"/>
      <c r="W179" s="40"/>
      <c r="X179" s="40"/>
      <c r="Y179" s="40"/>
    </row>
    <row r="180" spans="1:25" s="12" customFormat="1" ht="30" customHeight="1" x14ac:dyDescent="0.25">
      <c r="A180" s="35" t="s">
        <v>206</v>
      </c>
      <c r="B180" s="30">
        <v>83</v>
      </c>
      <c r="C180" s="30">
        <f>SUM(E180:Y180)</f>
        <v>20</v>
      </c>
      <c r="D180" s="15"/>
      <c r="E180" s="40"/>
      <c r="F180" s="38"/>
      <c r="G180" s="65"/>
      <c r="H180" s="38"/>
      <c r="I180" s="38"/>
      <c r="J180" s="38"/>
      <c r="K180" s="41"/>
      <c r="L180" s="41"/>
      <c r="M180" s="41"/>
      <c r="N180" s="38"/>
      <c r="O180" s="38"/>
      <c r="P180" s="38"/>
      <c r="Q180" s="41">
        <v>20</v>
      </c>
      <c r="R180" s="41"/>
      <c r="S180" s="41"/>
      <c r="T180" s="38"/>
      <c r="U180" s="38"/>
      <c r="V180" s="41"/>
      <c r="W180" s="38"/>
      <c r="X180" s="41"/>
      <c r="Y180" s="38"/>
    </row>
    <row r="181" spans="1:25" s="12" customFormat="1" ht="30" customHeight="1" x14ac:dyDescent="0.25">
      <c r="A181" s="35" t="s">
        <v>113</v>
      </c>
      <c r="B181" s="59">
        <f>B180/B179*10</f>
        <v>11.066666666666666</v>
      </c>
      <c r="C181" s="59">
        <f>C180/C179*10</f>
        <v>4</v>
      </c>
      <c r="D181" s="15"/>
      <c r="E181" s="60"/>
      <c r="F181" s="60"/>
      <c r="G181" s="60"/>
      <c r="H181" s="28"/>
      <c r="I181" s="28"/>
      <c r="J181" s="28"/>
      <c r="K181" s="60"/>
      <c r="L181" s="60"/>
      <c r="M181" s="60"/>
      <c r="N181" s="28"/>
      <c r="O181" s="28"/>
      <c r="P181" s="28"/>
      <c r="Q181" s="60">
        <f>Q180/Q179*10</f>
        <v>4</v>
      </c>
      <c r="R181" s="60"/>
      <c r="S181" s="60"/>
      <c r="T181" s="28"/>
      <c r="U181" s="28"/>
      <c r="V181" s="60"/>
      <c r="W181" s="60"/>
      <c r="X181" s="60"/>
      <c r="Y181" s="28"/>
    </row>
    <row r="182" spans="1:25" s="12" customFormat="1" ht="30" hidden="1" customHeight="1" outlineLevel="1" x14ac:dyDescent="0.25">
      <c r="A182" s="61" t="s">
        <v>131</v>
      </c>
      <c r="B182" s="30"/>
      <c r="C182" s="30">
        <f>SUM(E182:Y182)</f>
        <v>0</v>
      </c>
      <c r="D182" s="15" t="e">
        <f t="shared" si="14"/>
        <v>#DIV/0!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s="12" customFormat="1" ht="30" hidden="1" customHeight="1" outlineLevel="1" x14ac:dyDescent="0.25">
      <c r="A183" s="35" t="s">
        <v>132</v>
      </c>
      <c r="B183" s="30"/>
      <c r="C183" s="30">
        <f>SUM(E183:Y183)</f>
        <v>0</v>
      </c>
      <c r="D183" s="15" t="e">
        <f t="shared" si="14"/>
        <v>#DIV/0!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s="12" customFormat="1" ht="30" hidden="1" customHeight="1" x14ac:dyDescent="0.25">
      <c r="A184" s="35" t="s">
        <v>113</v>
      </c>
      <c r="B184" s="69"/>
      <c r="C184" s="69" t="e">
        <f>C183/C182*10</f>
        <v>#DIV/0!</v>
      </c>
      <c r="D184" s="15" t="e">
        <f t="shared" si="14"/>
        <v>#DIV/0!</v>
      </c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</row>
    <row r="185" spans="1:25" s="12" customFormat="1" ht="30" hidden="1" customHeight="1" outlineLevel="1" x14ac:dyDescent="0.25">
      <c r="A185" s="61" t="s">
        <v>133</v>
      </c>
      <c r="B185" s="30"/>
      <c r="C185" s="30">
        <f>SUM(E185:Y185)</f>
        <v>0</v>
      </c>
      <c r="D185" s="15" t="e">
        <f t="shared" si="14"/>
        <v>#DIV/0!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</row>
    <row r="186" spans="1:25" s="12" customFormat="1" ht="30" hidden="1" customHeight="1" outlineLevel="1" x14ac:dyDescent="0.25">
      <c r="A186" s="35" t="s">
        <v>134</v>
      </c>
      <c r="B186" s="30"/>
      <c r="C186" s="30">
        <f>SUM(E186:Y186)</f>
        <v>0</v>
      </c>
      <c r="D186" s="15" t="e">
        <f t="shared" ref="D186:D191" si="78">C186/B186</f>
        <v>#DIV/0!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</row>
    <row r="187" spans="1:25" s="12" customFormat="1" ht="30" hidden="1" customHeight="1" x14ac:dyDescent="0.25">
      <c r="A187" s="35" t="s">
        <v>113</v>
      </c>
      <c r="B187" s="69"/>
      <c r="C187" s="69" t="e">
        <f>C186/C185*10</f>
        <v>#DIV/0!</v>
      </c>
      <c r="D187" s="15" t="e">
        <f t="shared" si="78"/>
        <v>#DIV/0!</v>
      </c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</row>
    <row r="188" spans="1:25" s="12" customFormat="1" ht="30" hidden="1" customHeight="1" x14ac:dyDescent="0.25">
      <c r="A188" s="61" t="s">
        <v>135</v>
      </c>
      <c r="B188" s="25"/>
      <c r="C188" s="30">
        <f>SUM(E188:Y188)</f>
        <v>0</v>
      </c>
      <c r="D188" s="15" t="e">
        <f t="shared" si="78"/>
        <v>#DIV/0!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63"/>
      <c r="Q188" s="40"/>
      <c r="R188" s="40"/>
      <c r="S188" s="40"/>
      <c r="T188" s="40"/>
      <c r="U188" s="40"/>
      <c r="V188" s="40"/>
      <c r="W188" s="40"/>
      <c r="X188" s="40"/>
      <c r="Y188" s="40"/>
    </row>
    <row r="189" spans="1:25" s="12" customFormat="1" ht="30" hidden="1" customHeight="1" x14ac:dyDescent="0.25">
      <c r="A189" s="61" t="s">
        <v>136</v>
      </c>
      <c r="B189" s="25"/>
      <c r="C189" s="30"/>
      <c r="D189" s="15" t="e">
        <f t="shared" si="78"/>
        <v>#DIV/0!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</row>
    <row r="190" spans="1:25" s="12" customFormat="1" ht="30" hidden="1" customHeight="1" x14ac:dyDescent="0.25">
      <c r="A190" s="61" t="s">
        <v>137</v>
      </c>
      <c r="B190" s="25"/>
      <c r="C190" s="30"/>
      <c r="D190" s="15" t="e">
        <f t="shared" si="78"/>
        <v>#DIV/0!</v>
      </c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</row>
    <row r="191" spans="1:25" s="55" customFormat="1" ht="30" customHeight="1" x14ac:dyDescent="0.25">
      <c r="A191" s="35" t="s">
        <v>138</v>
      </c>
      <c r="B191" s="25">
        <v>64281</v>
      </c>
      <c r="C191" s="30">
        <f>SUM(E191:Y191)</f>
        <v>83352</v>
      </c>
      <c r="D191" s="15">
        <f t="shared" si="78"/>
        <v>1.2966817566621551</v>
      </c>
      <c r="E191" s="40">
        <v>2600</v>
      </c>
      <c r="F191" s="40">
        <v>2800</v>
      </c>
      <c r="G191" s="40">
        <v>4900</v>
      </c>
      <c r="H191" s="40">
        <v>3689</v>
      </c>
      <c r="I191" s="40">
        <v>2970</v>
      </c>
      <c r="J191" s="40">
        <v>5900</v>
      </c>
      <c r="K191" s="40">
        <v>3602</v>
      </c>
      <c r="L191" s="40">
        <v>3602</v>
      </c>
      <c r="M191" s="40">
        <v>2907</v>
      </c>
      <c r="N191" s="40">
        <v>1542</v>
      </c>
      <c r="O191" s="40">
        <v>2715</v>
      </c>
      <c r="P191" s="40">
        <v>6060</v>
      </c>
      <c r="Q191" s="40">
        <v>6635</v>
      </c>
      <c r="R191" s="40">
        <v>4349</v>
      </c>
      <c r="S191" s="40">
        <v>5940</v>
      </c>
      <c r="T191" s="40">
        <v>3988</v>
      </c>
      <c r="U191" s="40">
        <v>2940</v>
      </c>
      <c r="V191" s="40">
        <v>2406</v>
      </c>
      <c r="W191" s="40">
        <v>5426</v>
      </c>
      <c r="X191" s="40">
        <v>6331</v>
      </c>
      <c r="Y191" s="40">
        <v>2050</v>
      </c>
    </row>
    <row r="192" spans="1:25" s="55" customFormat="1" ht="30" customHeight="1" x14ac:dyDescent="0.25">
      <c r="A192" s="13" t="s">
        <v>139</v>
      </c>
      <c r="B192" s="9">
        <f>B191/B194</f>
        <v>0.61219999999999997</v>
      </c>
      <c r="C192" s="9">
        <f>C191/C194</f>
        <v>0.79382857142857144</v>
      </c>
      <c r="D192" s="9"/>
      <c r="E192" s="33">
        <f>E191/E194</f>
        <v>0.34913387941452934</v>
      </c>
      <c r="F192" s="33">
        <f t="shared" ref="F192:Y192" si="79">F191/F194</f>
        <v>0.68526676456191871</v>
      </c>
      <c r="G192" s="33">
        <f t="shared" si="79"/>
        <v>0.89171974522292996</v>
      </c>
      <c r="H192" s="33">
        <f t="shared" si="79"/>
        <v>0.54716701275585877</v>
      </c>
      <c r="I192" s="33">
        <f t="shared" si="79"/>
        <v>0.88104420053396615</v>
      </c>
      <c r="J192" s="33">
        <f t="shared" si="79"/>
        <v>0.99460552933243429</v>
      </c>
      <c r="K192" s="33">
        <f t="shared" si="79"/>
        <v>0.8378692719237032</v>
      </c>
      <c r="L192" s="33">
        <f t="shared" si="79"/>
        <v>0.7131261136408632</v>
      </c>
      <c r="M192" s="33">
        <f t="shared" si="79"/>
        <v>0.64299933642999341</v>
      </c>
      <c r="N192" s="33">
        <f t="shared" si="79"/>
        <v>0.69179004037685066</v>
      </c>
      <c r="O192" s="33">
        <f t="shared" si="79"/>
        <v>0.87608906098741535</v>
      </c>
      <c r="P192" s="33">
        <f t="shared" si="79"/>
        <v>0.85920884729902169</v>
      </c>
      <c r="Q192" s="33">
        <f t="shared" si="79"/>
        <v>0.87845889050708326</v>
      </c>
      <c r="R192" s="33">
        <f t="shared" si="79"/>
        <v>0.85124290467801922</v>
      </c>
      <c r="S192" s="33">
        <f t="shared" si="79"/>
        <v>0.77515333420331467</v>
      </c>
      <c r="T192" s="33">
        <f t="shared" si="79"/>
        <v>0.97625458996328029</v>
      </c>
      <c r="U192" s="33">
        <f t="shared" si="79"/>
        <v>0.89280291527482536</v>
      </c>
      <c r="V192" s="33">
        <f t="shared" si="79"/>
        <v>1.130639097744361</v>
      </c>
      <c r="W192" s="33">
        <f t="shared" si="79"/>
        <v>0.89009186351706038</v>
      </c>
      <c r="X192" s="33">
        <f t="shared" si="79"/>
        <v>0.91740327488769746</v>
      </c>
      <c r="Y192" s="33">
        <f t="shared" si="79"/>
        <v>0.72005619950825428</v>
      </c>
    </row>
    <row r="193" spans="1:35" s="12" customFormat="1" ht="30" customHeight="1" x14ac:dyDescent="0.25">
      <c r="A193" s="35" t="s">
        <v>140</v>
      </c>
      <c r="B193" s="25">
        <v>465</v>
      </c>
      <c r="C193" s="30">
        <f>SUM(E193:Y193)</f>
        <v>15092</v>
      </c>
      <c r="D193" s="30"/>
      <c r="E193" s="26">
        <v>410</v>
      </c>
      <c r="F193" s="26">
        <v>120</v>
      </c>
      <c r="G193" s="63">
        <v>4875</v>
      </c>
      <c r="H193" s="26">
        <v>129</v>
      </c>
      <c r="I193" s="26">
        <v>477</v>
      </c>
      <c r="J193" s="26"/>
      <c r="K193" s="26">
        <v>1175</v>
      </c>
      <c r="L193" s="26">
        <v>1327</v>
      </c>
      <c r="M193" s="26">
        <v>760</v>
      </c>
      <c r="N193" s="26"/>
      <c r="O193" s="26"/>
      <c r="P193" s="26">
        <v>75</v>
      </c>
      <c r="Q193" s="26"/>
      <c r="R193" s="26">
        <v>565</v>
      </c>
      <c r="S193" s="26">
        <v>1567</v>
      </c>
      <c r="T193" s="26"/>
      <c r="U193" s="26">
        <v>285</v>
      </c>
      <c r="V193" s="26"/>
      <c r="W193" s="26">
        <v>200</v>
      </c>
      <c r="X193" s="26">
        <v>2777</v>
      </c>
      <c r="Y193" s="26">
        <v>350</v>
      </c>
    </row>
    <row r="194" spans="1:35" s="12" customFormat="1" ht="30" customHeight="1" outlineLevel="1" x14ac:dyDescent="0.25">
      <c r="A194" s="35" t="s">
        <v>141</v>
      </c>
      <c r="B194" s="25">
        <v>105000</v>
      </c>
      <c r="C194" s="30">
        <f>SUM(E194:Y194)</f>
        <v>105000</v>
      </c>
      <c r="D194" s="15">
        <f t="shared" ref="D194" si="80">C194/B194</f>
        <v>1</v>
      </c>
      <c r="E194" s="26">
        <v>7447</v>
      </c>
      <c r="F194" s="26">
        <v>4086</v>
      </c>
      <c r="G194" s="26">
        <v>5495</v>
      </c>
      <c r="H194" s="26">
        <v>6742</v>
      </c>
      <c r="I194" s="26">
        <v>3371</v>
      </c>
      <c r="J194" s="26">
        <v>5932</v>
      </c>
      <c r="K194" s="26">
        <v>4299</v>
      </c>
      <c r="L194" s="26">
        <v>5051</v>
      </c>
      <c r="M194" s="26">
        <v>4521</v>
      </c>
      <c r="N194" s="26">
        <v>2229</v>
      </c>
      <c r="O194" s="26">
        <v>3099</v>
      </c>
      <c r="P194" s="26">
        <v>7053</v>
      </c>
      <c r="Q194" s="26">
        <v>7553</v>
      </c>
      <c r="R194" s="26">
        <v>5109</v>
      </c>
      <c r="S194" s="26">
        <v>7663</v>
      </c>
      <c r="T194" s="26">
        <v>4085</v>
      </c>
      <c r="U194" s="26">
        <v>3293</v>
      </c>
      <c r="V194" s="26">
        <v>2128</v>
      </c>
      <c r="W194" s="26">
        <v>6096</v>
      </c>
      <c r="X194" s="26">
        <v>6901</v>
      </c>
      <c r="Y194" s="26">
        <v>2847</v>
      </c>
    </row>
    <row r="195" spans="1:35" s="12" customFormat="1" ht="30" customHeight="1" outlineLevel="1" x14ac:dyDescent="0.25">
      <c r="A195" s="35" t="s">
        <v>142</v>
      </c>
      <c r="B195" s="25">
        <v>40</v>
      </c>
      <c r="C195" s="30">
        <f>SUM(E195:Y195)</f>
        <v>1393</v>
      </c>
      <c r="D195" s="30"/>
      <c r="E195" s="26">
        <v>20</v>
      </c>
      <c r="F195" s="26">
        <v>150</v>
      </c>
      <c r="G195" s="26"/>
      <c r="H195" s="26">
        <v>80</v>
      </c>
      <c r="I195" s="26">
        <v>268</v>
      </c>
      <c r="J195" s="26">
        <v>50</v>
      </c>
      <c r="K195" s="26">
        <v>330</v>
      </c>
      <c r="L195" s="26">
        <v>85</v>
      </c>
      <c r="M195" s="26"/>
      <c r="N195" s="26"/>
      <c r="O195" s="26"/>
      <c r="P195" s="26"/>
      <c r="Q195" s="26"/>
      <c r="R195" s="26"/>
      <c r="S195" s="26">
        <v>250</v>
      </c>
      <c r="T195" s="26"/>
      <c r="U195" s="26">
        <v>60</v>
      </c>
      <c r="V195" s="26"/>
      <c r="W195" s="26"/>
      <c r="X195" s="26">
        <v>100</v>
      </c>
      <c r="Y195" s="26"/>
    </row>
    <row r="196" spans="1:35" s="12" customFormat="1" ht="30" customHeight="1" x14ac:dyDescent="0.25">
      <c r="A196" s="13" t="s">
        <v>58</v>
      </c>
      <c r="B196" s="15"/>
      <c r="C196" s="15">
        <f>C195/C194</f>
        <v>1.3266666666666666E-2</v>
      </c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35" s="12" customFormat="1" ht="30" customHeight="1" x14ac:dyDescent="0.25">
      <c r="A197" s="11" t="s">
        <v>143</v>
      </c>
      <c r="B197" s="28"/>
      <c r="C197" s="28">
        <f>SUM(E197:Y197)</f>
        <v>508</v>
      </c>
      <c r="D197" s="42"/>
      <c r="E197" s="71"/>
      <c r="F197" s="71">
        <v>150</v>
      </c>
      <c r="G197" s="71"/>
      <c r="H197" s="71">
        <v>80</v>
      </c>
      <c r="I197" s="71">
        <v>188</v>
      </c>
      <c r="J197" s="71">
        <v>50</v>
      </c>
      <c r="K197" s="71"/>
      <c r="L197" s="71"/>
      <c r="M197" s="71"/>
      <c r="N197" s="71"/>
      <c r="O197" s="71"/>
      <c r="P197" s="71"/>
      <c r="Q197" s="71"/>
      <c r="R197" s="71"/>
      <c r="S197" s="71">
        <v>40</v>
      </c>
      <c r="T197" s="71"/>
      <c r="U197" s="71"/>
      <c r="V197" s="71"/>
      <c r="W197" s="71"/>
      <c r="X197" s="71"/>
      <c r="Y197" s="71"/>
    </row>
    <row r="198" spans="1:35" s="12" customFormat="1" ht="30" customHeight="1" x14ac:dyDescent="0.25">
      <c r="A198" s="11" t="s">
        <v>144</v>
      </c>
      <c r="B198" s="28">
        <v>40</v>
      </c>
      <c r="C198" s="28">
        <f>SUM(E198:Y198)</f>
        <v>885</v>
      </c>
      <c r="D198" s="42"/>
      <c r="E198" s="71">
        <v>20</v>
      </c>
      <c r="F198" s="71"/>
      <c r="G198" s="71"/>
      <c r="H198" s="71"/>
      <c r="I198" s="71">
        <v>80</v>
      </c>
      <c r="J198" s="71"/>
      <c r="K198" s="71">
        <v>330</v>
      </c>
      <c r="L198" s="71">
        <v>85</v>
      </c>
      <c r="M198" s="71"/>
      <c r="N198" s="71"/>
      <c r="O198" s="71"/>
      <c r="P198" s="71"/>
      <c r="Q198" s="71"/>
      <c r="R198" s="71"/>
      <c r="S198" s="71">
        <v>210</v>
      </c>
      <c r="T198" s="71"/>
      <c r="U198" s="71">
        <v>60</v>
      </c>
      <c r="V198" s="71"/>
      <c r="W198" s="71"/>
      <c r="X198" s="71">
        <v>100</v>
      </c>
      <c r="Y198" s="71"/>
    </row>
    <row r="199" spans="1:35" s="12" customFormat="1" ht="30" customHeight="1" x14ac:dyDescent="0.25">
      <c r="A199" s="35" t="s">
        <v>168</v>
      </c>
      <c r="B199" s="25">
        <v>220</v>
      </c>
      <c r="C199" s="30">
        <f>SUM(E199:Y199)</f>
        <v>1747</v>
      </c>
      <c r="D199" s="25"/>
      <c r="E199" s="71">
        <v>600</v>
      </c>
      <c r="F199" s="71"/>
      <c r="G199" s="71"/>
      <c r="H199" s="71">
        <v>17</v>
      </c>
      <c r="I199" s="71"/>
      <c r="J199" s="71"/>
      <c r="K199" s="71"/>
      <c r="L199" s="71"/>
      <c r="M199" s="71"/>
      <c r="N199" s="71"/>
      <c r="O199" s="71"/>
      <c r="P199" s="71"/>
      <c r="Q199" s="71">
        <v>730</v>
      </c>
      <c r="R199" s="71"/>
      <c r="S199" s="71"/>
      <c r="T199" s="71"/>
      <c r="U199" s="71"/>
      <c r="V199" s="71">
        <v>400</v>
      </c>
      <c r="W199" s="71"/>
      <c r="X199" s="71"/>
      <c r="Y199" s="71"/>
    </row>
    <row r="200" spans="1:35" s="55" customFormat="1" ht="30" hidden="1" customHeight="1" outlineLevel="1" x14ac:dyDescent="0.25">
      <c r="A200" s="11" t="s">
        <v>195</v>
      </c>
      <c r="B200" s="30">
        <v>101155</v>
      </c>
      <c r="C200" s="30">
        <f>SUM(E200:Y200)</f>
        <v>101088</v>
      </c>
      <c r="D200" s="30"/>
      <c r="E200" s="34">
        <v>1366</v>
      </c>
      <c r="F200" s="34">
        <v>2847</v>
      </c>
      <c r="G200" s="34">
        <v>5196</v>
      </c>
      <c r="H200" s="34">
        <v>6543</v>
      </c>
      <c r="I200" s="34">
        <v>7357</v>
      </c>
      <c r="J200" s="34">
        <v>5788</v>
      </c>
      <c r="K200" s="34">
        <v>3545</v>
      </c>
      <c r="L200" s="34">
        <v>5170</v>
      </c>
      <c r="M200" s="34">
        <v>3029</v>
      </c>
      <c r="N200" s="34">
        <v>3517</v>
      </c>
      <c r="O200" s="34">
        <v>3888</v>
      </c>
      <c r="P200" s="34">
        <v>6744</v>
      </c>
      <c r="Q200" s="34">
        <v>6037</v>
      </c>
      <c r="R200" s="34">
        <v>3845</v>
      </c>
      <c r="S200" s="34">
        <v>3946</v>
      </c>
      <c r="T200" s="34">
        <v>5043</v>
      </c>
      <c r="U200" s="34">
        <v>2005</v>
      </c>
      <c r="V200" s="34">
        <v>1351</v>
      </c>
      <c r="W200" s="34">
        <v>8708</v>
      </c>
      <c r="X200" s="34">
        <v>9901</v>
      </c>
      <c r="Y200" s="34">
        <v>5262</v>
      </c>
    </row>
    <row r="201" spans="1:35" s="72" customFormat="1" ht="30" hidden="1" customHeight="1" outlineLevel="1" x14ac:dyDescent="0.25">
      <c r="A201" s="35" t="s">
        <v>145</v>
      </c>
      <c r="B201" s="30">
        <v>98326</v>
      </c>
      <c r="C201" s="30">
        <f>SUM(E201:Y201)</f>
        <v>99561</v>
      </c>
      <c r="D201" s="9">
        <f t="shared" ref="D201:D204" si="81">C201/B201</f>
        <v>1.0125602587311595</v>
      </c>
      <c r="E201" s="40">
        <v>1366</v>
      </c>
      <c r="F201" s="40">
        <v>2847</v>
      </c>
      <c r="G201" s="40">
        <v>5196</v>
      </c>
      <c r="H201" s="40">
        <v>6543</v>
      </c>
      <c r="I201" s="40">
        <v>7250</v>
      </c>
      <c r="J201" s="40">
        <v>5539</v>
      </c>
      <c r="K201" s="40">
        <v>3467</v>
      </c>
      <c r="L201" s="40">
        <v>5170</v>
      </c>
      <c r="M201" s="40">
        <v>3029</v>
      </c>
      <c r="N201" s="40">
        <v>3517</v>
      </c>
      <c r="O201" s="40">
        <v>3752</v>
      </c>
      <c r="P201" s="40">
        <v>6565</v>
      </c>
      <c r="Q201" s="40">
        <v>6037</v>
      </c>
      <c r="R201" s="40">
        <v>3845</v>
      </c>
      <c r="S201" s="40">
        <v>3946</v>
      </c>
      <c r="T201" s="40">
        <v>5043</v>
      </c>
      <c r="U201" s="40">
        <v>1980</v>
      </c>
      <c r="V201" s="40">
        <v>1351</v>
      </c>
      <c r="W201" s="40">
        <v>8708</v>
      </c>
      <c r="X201" s="40">
        <v>9350</v>
      </c>
      <c r="Y201" s="40">
        <v>5060</v>
      </c>
    </row>
    <row r="202" spans="1:35" s="55" customFormat="1" ht="30" hidden="1" customHeight="1" x14ac:dyDescent="0.25">
      <c r="A202" s="11" t="s">
        <v>146</v>
      </c>
      <c r="B202" s="57">
        <f>B201/B200</f>
        <v>0.97203301863476843</v>
      </c>
      <c r="C202" s="57">
        <f>C201/C200</f>
        <v>0.98489434947768284</v>
      </c>
      <c r="D202" s="9"/>
      <c r="E202" s="82">
        <f t="shared" ref="E202:Y202" si="82">E201/E200</f>
        <v>1</v>
      </c>
      <c r="F202" s="82">
        <f t="shared" si="82"/>
        <v>1</v>
      </c>
      <c r="G202" s="82">
        <f t="shared" si="82"/>
        <v>1</v>
      </c>
      <c r="H202" s="82">
        <f t="shared" si="82"/>
        <v>1</v>
      </c>
      <c r="I202" s="82">
        <f t="shared" si="82"/>
        <v>0.98545602827239365</v>
      </c>
      <c r="J202" s="82">
        <f t="shared" si="82"/>
        <v>0.95697995853489981</v>
      </c>
      <c r="K202" s="82">
        <f t="shared" si="82"/>
        <v>0.97799717912552886</v>
      </c>
      <c r="L202" s="82">
        <f t="shared" si="82"/>
        <v>1</v>
      </c>
      <c r="M202" s="82">
        <f t="shared" si="82"/>
        <v>1</v>
      </c>
      <c r="N202" s="82">
        <f t="shared" si="82"/>
        <v>1</v>
      </c>
      <c r="O202" s="82">
        <f t="shared" si="82"/>
        <v>0.96502057613168724</v>
      </c>
      <c r="P202" s="82">
        <f t="shared" si="82"/>
        <v>0.9734578884934757</v>
      </c>
      <c r="Q202" s="82">
        <f t="shared" si="82"/>
        <v>1</v>
      </c>
      <c r="R202" s="82">
        <f t="shared" si="82"/>
        <v>1</v>
      </c>
      <c r="S202" s="82">
        <f t="shared" si="82"/>
        <v>1</v>
      </c>
      <c r="T202" s="82">
        <f t="shared" si="82"/>
        <v>1</v>
      </c>
      <c r="U202" s="82">
        <f t="shared" si="82"/>
        <v>0.98753117206982544</v>
      </c>
      <c r="V202" s="82">
        <f t="shared" si="82"/>
        <v>1</v>
      </c>
      <c r="W202" s="82">
        <f t="shared" si="82"/>
        <v>1</v>
      </c>
      <c r="X202" s="82">
        <f t="shared" si="82"/>
        <v>0.9443490556509444</v>
      </c>
      <c r="Y202" s="82">
        <f t="shared" si="82"/>
        <v>0.9616115545419992</v>
      </c>
    </row>
    <row r="203" spans="1:35" s="55" customFormat="1" ht="30" hidden="1" customHeight="1" outlineLevel="1" x14ac:dyDescent="0.25">
      <c r="A203" s="11" t="s">
        <v>147</v>
      </c>
      <c r="B203" s="30"/>
      <c r="C203" s="30">
        <f>SUM(E203:Y203)</f>
        <v>0</v>
      </c>
      <c r="D203" s="9" t="e">
        <f t="shared" si="81"/>
        <v>#DIV/0!</v>
      </c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</row>
    <row r="204" spans="1:35" s="72" customFormat="1" ht="30" hidden="1" customHeight="1" outlineLevel="1" x14ac:dyDescent="0.25">
      <c r="A204" s="35" t="s">
        <v>148</v>
      </c>
      <c r="B204" s="25">
        <v>14008</v>
      </c>
      <c r="C204" s="30">
        <f>SUM(E204:Y204)</f>
        <v>15599</v>
      </c>
      <c r="D204" s="9">
        <f t="shared" si="81"/>
        <v>1.1135779554540264</v>
      </c>
      <c r="E204" s="54">
        <v>17</v>
      </c>
      <c r="F204" s="40">
        <v>360</v>
      </c>
      <c r="G204" s="40">
        <v>2381</v>
      </c>
      <c r="H204" s="40">
        <v>435</v>
      </c>
      <c r="I204" s="40">
        <v>387</v>
      </c>
      <c r="J204" s="40">
        <v>1130</v>
      </c>
      <c r="K204" s="40"/>
      <c r="L204" s="40">
        <v>1360</v>
      </c>
      <c r="M204" s="40">
        <v>202</v>
      </c>
      <c r="N204" s="40">
        <v>581</v>
      </c>
      <c r="O204" s="54">
        <v>217</v>
      </c>
      <c r="P204" s="40">
        <v>663</v>
      </c>
      <c r="Q204" s="40">
        <v>1813</v>
      </c>
      <c r="R204" s="40">
        <v>170</v>
      </c>
      <c r="S204" s="40">
        <v>630</v>
      </c>
      <c r="T204" s="40"/>
      <c r="U204" s="40">
        <v>110</v>
      </c>
      <c r="V204" s="40"/>
      <c r="W204" s="40">
        <v>1225</v>
      </c>
      <c r="X204" s="40">
        <v>3778</v>
      </c>
      <c r="Y204" s="40">
        <v>140</v>
      </c>
    </row>
    <row r="205" spans="1:35" s="55" customFormat="1" ht="30" hidden="1" customHeight="1" x14ac:dyDescent="0.25">
      <c r="A205" s="11" t="s">
        <v>149</v>
      </c>
      <c r="B205" s="15"/>
      <c r="C205" s="15" t="e">
        <f>C204/C203</f>
        <v>#DIV/0!</v>
      </c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35" s="55" customFormat="1" ht="30" customHeight="1" x14ac:dyDescent="0.25">
      <c r="A206" s="13" t="s">
        <v>150</v>
      </c>
      <c r="B206" s="25"/>
      <c r="C206" s="30"/>
      <c r="D206" s="3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</row>
    <row r="207" spans="1:35" s="72" customFormat="1" ht="30" customHeight="1" outlineLevel="1" x14ac:dyDescent="0.25">
      <c r="A207" s="61" t="s">
        <v>151</v>
      </c>
      <c r="B207" s="25">
        <v>94176</v>
      </c>
      <c r="C207" s="30">
        <f>SUM(E207:Y207)</f>
        <v>97285</v>
      </c>
      <c r="D207" s="9">
        <f t="shared" ref="D207:D226" si="83">C207/B207</f>
        <v>1.0330126571525655</v>
      </c>
      <c r="E207" s="40">
        <v>1687</v>
      </c>
      <c r="F207" s="40">
        <v>3200</v>
      </c>
      <c r="G207" s="40">
        <v>6210</v>
      </c>
      <c r="H207" s="40">
        <v>5226</v>
      </c>
      <c r="I207" s="40">
        <v>5180</v>
      </c>
      <c r="J207" s="40">
        <v>4525</v>
      </c>
      <c r="K207" s="40">
        <v>2741</v>
      </c>
      <c r="L207" s="40">
        <v>8628</v>
      </c>
      <c r="M207" s="40">
        <v>3415</v>
      </c>
      <c r="N207" s="40">
        <v>3708</v>
      </c>
      <c r="O207" s="40">
        <v>3120</v>
      </c>
      <c r="P207" s="40">
        <v>6045</v>
      </c>
      <c r="Q207" s="40">
        <v>9264</v>
      </c>
      <c r="R207" s="40">
        <v>2045</v>
      </c>
      <c r="S207" s="40">
        <v>4249</v>
      </c>
      <c r="T207" s="40">
        <v>4407</v>
      </c>
      <c r="U207" s="40">
        <v>1720</v>
      </c>
      <c r="V207" s="40">
        <v>902</v>
      </c>
      <c r="W207" s="40">
        <v>5363</v>
      </c>
      <c r="X207" s="40">
        <v>7700</v>
      </c>
      <c r="Y207" s="40">
        <v>7950</v>
      </c>
    </row>
    <row r="208" spans="1:35" s="55" customFormat="1" ht="30" hidden="1" customHeight="1" outlineLevel="1" x14ac:dyDescent="0.25">
      <c r="A208" s="13" t="s">
        <v>152</v>
      </c>
      <c r="B208" s="25">
        <v>72000</v>
      </c>
      <c r="C208" s="30">
        <f>SUM(E208:Y208)</f>
        <v>100694.59999999999</v>
      </c>
      <c r="D208" s="9">
        <f t="shared" si="83"/>
        <v>1.398536111111111</v>
      </c>
      <c r="E208" s="54">
        <v>1168.3</v>
      </c>
      <c r="F208" s="54">
        <v>3388.2</v>
      </c>
      <c r="G208" s="54">
        <v>8242.7999999999993</v>
      </c>
      <c r="H208" s="54">
        <v>7680</v>
      </c>
      <c r="I208" s="54">
        <v>4904</v>
      </c>
      <c r="J208" s="54">
        <v>3409</v>
      </c>
      <c r="K208" s="54">
        <v>805</v>
      </c>
      <c r="L208" s="54">
        <v>10635.8</v>
      </c>
      <c r="M208" s="54">
        <v>4105.8999999999996</v>
      </c>
      <c r="N208" s="54">
        <v>3515.1</v>
      </c>
      <c r="O208" s="54">
        <v>3134.8</v>
      </c>
      <c r="P208" s="54">
        <v>7544.5</v>
      </c>
      <c r="Q208" s="54">
        <v>4303.3999999999996</v>
      </c>
      <c r="R208" s="54">
        <v>1937.2</v>
      </c>
      <c r="S208" s="54">
        <v>3713.9</v>
      </c>
      <c r="T208" s="54">
        <v>6627</v>
      </c>
      <c r="U208" s="54">
        <v>1488.7</v>
      </c>
      <c r="V208" s="54">
        <v>660.5</v>
      </c>
      <c r="W208" s="54">
        <v>4942.6000000000004</v>
      </c>
      <c r="X208" s="54">
        <v>10562</v>
      </c>
      <c r="Y208" s="54">
        <v>7925.9</v>
      </c>
      <c r="AI208" s="55" t="s">
        <v>0</v>
      </c>
    </row>
    <row r="209" spans="1:26" s="55" customFormat="1" ht="30" hidden="1" customHeight="1" outlineLevel="1" x14ac:dyDescent="0.25">
      <c r="A209" s="13" t="s">
        <v>153</v>
      </c>
      <c r="B209" s="30">
        <f>B207*0.45</f>
        <v>42379.200000000004</v>
      </c>
      <c r="C209" s="30">
        <f>C207*0.45</f>
        <v>43778.25</v>
      </c>
      <c r="D209" s="9">
        <f t="shared" si="83"/>
        <v>1.0330126571525653</v>
      </c>
      <c r="E209" s="28">
        <f t="shared" ref="E209:Y209" si="84">E207*0.45</f>
        <v>759.15</v>
      </c>
      <c r="F209" s="28">
        <f t="shared" si="84"/>
        <v>1440</v>
      </c>
      <c r="G209" s="28">
        <f t="shared" si="84"/>
        <v>2794.5</v>
      </c>
      <c r="H209" s="28">
        <f t="shared" si="84"/>
        <v>2351.7000000000003</v>
      </c>
      <c r="I209" s="28">
        <f t="shared" si="84"/>
        <v>2331</v>
      </c>
      <c r="J209" s="28">
        <f t="shared" si="84"/>
        <v>2036.25</v>
      </c>
      <c r="K209" s="28">
        <f t="shared" si="84"/>
        <v>1233.45</v>
      </c>
      <c r="L209" s="28">
        <f t="shared" si="84"/>
        <v>3882.6</v>
      </c>
      <c r="M209" s="28">
        <f t="shared" si="84"/>
        <v>1536.75</v>
      </c>
      <c r="N209" s="28">
        <f t="shared" si="84"/>
        <v>1668.6000000000001</v>
      </c>
      <c r="O209" s="28">
        <f t="shared" si="84"/>
        <v>1404</v>
      </c>
      <c r="P209" s="28">
        <f t="shared" si="84"/>
        <v>2720.25</v>
      </c>
      <c r="Q209" s="28">
        <f t="shared" si="84"/>
        <v>4168.8</v>
      </c>
      <c r="R209" s="28">
        <f t="shared" si="84"/>
        <v>920.25</v>
      </c>
      <c r="S209" s="28">
        <f t="shared" si="84"/>
        <v>1912.05</v>
      </c>
      <c r="T209" s="28">
        <f t="shared" si="84"/>
        <v>1983.15</v>
      </c>
      <c r="U209" s="28">
        <f t="shared" si="84"/>
        <v>774</v>
      </c>
      <c r="V209" s="28">
        <f t="shared" si="84"/>
        <v>405.90000000000003</v>
      </c>
      <c r="W209" s="28">
        <f t="shared" si="84"/>
        <v>2413.35</v>
      </c>
      <c r="X209" s="28">
        <f t="shared" si="84"/>
        <v>3465</v>
      </c>
      <c r="Y209" s="28">
        <f t="shared" si="84"/>
        <v>3577.5</v>
      </c>
      <c r="Z209" s="73"/>
    </row>
    <row r="210" spans="1:26" s="55" customFormat="1" ht="30" customHeight="1" collapsed="1" x14ac:dyDescent="0.25">
      <c r="A210" s="13" t="s">
        <v>154</v>
      </c>
      <c r="B210" s="57">
        <f>B207/B208</f>
        <v>1.3080000000000001</v>
      </c>
      <c r="C210" s="57">
        <f>C207/C208</f>
        <v>0.96613919713668861</v>
      </c>
      <c r="D210" s="9"/>
      <c r="E210" s="82">
        <f t="shared" ref="E210:Y210" si="85">E207/E208</f>
        <v>1.4439784301977232</v>
      </c>
      <c r="F210" s="82">
        <f t="shared" si="85"/>
        <v>0.94445428250988728</v>
      </c>
      <c r="G210" s="82">
        <f t="shared" si="85"/>
        <v>0.75338477216479849</v>
      </c>
      <c r="H210" s="82">
        <f t="shared" si="85"/>
        <v>0.68046874999999996</v>
      </c>
      <c r="I210" s="82">
        <f t="shared" si="85"/>
        <v>1.0562805872756933</v>
      </c>
      <c r="J210" s="82">
        <f t="shared" si="85"/>
        <v>1.3273687298327956</v>
      </c>
      <c r="K210" s="82">
        <f t="shared" si="85"/>
        <v>3.4049689440993789</v>
      </c>
      <c r="L210" s="82">
        <f t="shared" si="85"/>
        <v>0.81122247503713873</v>
      </c>
      <c r="M210" s="82">
        <f t="shared" si="85"/>
        <v>0.831729949584744</v>
      </c>
      <c r="N210" s="82">
        <f t="shared" si="85"/>
        <v>1.0548775283775711</v>
      </c>
      <c r="O210" s="82">
        <f t="shared" si="85"/>
        <v>0.99527880566543314</v>
      </c>
      <c r="P210" s="82">
        <f t="shared" si="85"/>
        <v>0.80124594075154087</v>
      </c>
      <c r="Q210" s="82">
        <f t="shared" si="85"/>
        <v>2.1527164567551242</v>
      </c>
      <c r="R210" s="82">
        <f t="shared" si="85"/>
        <v>1.05564732603758</v>
      </c>
      <c r="S210" s="82">
        <f t="shared" si="85"/>
        <v>1.1440803468052452</v>
      </c>
      <c r="T210" s="82">
        <f t="shared" si="85"/>
        <v>0.66500679040289723</v>
      </c>
      <c r="U210" s="82">
        <f t="shared" si="85"/>
        <v>1.1553704574460939</v>
      </c>
      <c r="V210" s="82">
        <f t="shared" si="85"/>
        <v>1.3656320968962907</v>
      </c>
      <c r="W210" s="82">
        <f t="shared" si="85"/>
        <v>1.0850564480233076</v>
      </c>
      <c r="X210" s="82">
        <f t="shared" si="85"/>
        <v>0.72902859306949441</v>
      </c>
      <c r="Y210" s="82">
        <f t="shared" si="85"/>
        <v>1.0030406641517051</v>
      </c>
    </row>
    <row r="211" spans="1:26" s="72" customFormat="1" ht="30" customHeight="1" outlineLevel="1" x14ac:dyDescent="0.25">
      <c r="A211" s="61" t="s">
        <v>155</v>
      </c>
      <c r="B211" s="25">
        <v>258023</v>
      </c>
      <c r="C211" s="30">
        <f>SUM(E211:Y211)</f>
        <v>213493</v>
      </c>
      <c r="D211" s="9">
        <f t="shared" si="83"/>
        <v>0.82741848594892708</v>
      </c>
      <c r="E211" s="40">
        <v>600</v>
      </c>
      <c r="F211" s="40">
        <v>4000</v>
      </c>
      <c r="G211" s="40">
        <v>16700</v>
      </c>
      <c r="H211" s="40">
        <v>18815</v>
      </c>
      <c r="I211" s="40">
        <v>4917</v>
      </c>
      <c r="J211" s="40">
        <v>12650</v>
      </c>
      <c r="K211" s="40">
        <v>356</v>
      </c>
      <c r="L211" s="40">
        <v>20340</v>
      </c>
      <c r="M211" s="40">
        <v>8450</v>
      </c>
      <c r="N211" s="40">
        <v>8754</v>
      </c>
      <c r="O211" s="40">
        <v>4600</v>
      </c>
      <c r="P211" s="40">
        <v>16050</v>
      </c>
      <c r="Q211" s="40">
        <v>2188</v>
      </c>
      <c r="R211" s="40">
        <v>4110</v>
      </c>
      <c r="S211" s="40">
        <v>4150</v>
      </c>
      <c r="T211" s="40">
        <v>18333</v>
      </c>
      <c r="U211" s="40">
        <v>750</v>
      </c>
      <c r="V211" s="40">
        <v>710</v>
      </c>
      <c r="W211" s="40">
        <v>10540</v>
      </c>
      <c r="X211" s="40">
        <v>41000</v>
      </c>
      <c r="Y211" s="40">
        <v>15480</v>
      </c>
    </row>
    <row r="212" spans="1:26" s="55" customFormat="1" ht="30" hidden="1" customHeight="1" outlineLevel="1" x14ac:dyDescent="0.25">
      <c r="A212" s="13" t="s">
        <v>152</v>
      </c>
      <c r="B212" s="25">
        <v>170000</v>
      </c>
      <c r="C212" s="30">
        <f>SUM(E212:Y212)</f>
        <v>235534.4</v>
      </c>
      <c r="D212" s="9">
        <f t="shared" si="83"/>
        <v>1.3854964705882353</v>
      </c>
      <c r="E212" s="54">
        <v>2264.3000000000002</v>
      </c>
      <c r="F212" s="54">
        <v>6567.1</v>
      </c>
      <c r="G212" s="54">
        <v>15976.4</v>
      </c>
      <c r="H212" s="54">
        <v>27264</v>
      </c>
      <c r="I212" s="54">
        <v>9505.1</v>
      </c>
      <c r="J212" s="54">
        <v>12286</v>
      </c>
      <c r="K212" s="54">
        <v>1560.2</v>
      </c>
      <c r="L212" s="54">
        <v>14300</v>
      </c>
      <c r="M212" s="54">
        <v>7958.2</v>
      </c>
      <c r="N212" s="54">
        <v>6813</v>
      </c>
      <c r="O212" s="54">
        <v>6075.9</v>
      </c>
      <c r="P212" s="54">
        <v>14622.8</v>
      </c>
      <c r="Q212" s="54">
        <v>8341</v>
      </c>
      <c r="R212" s="54">
        <v>3754.7</v>
      </c>
      <c r="S212" s="54">
        <v>7198.3</v>
      </c>
      <c r="T212" s="54">
        <v>30100</v>
      </c>
      <c r="U212" s="54">
        <v>2885.3</v>
      </c>
      <c r="V212" s="54">
        <v>1280.2</v>
      </c>
      <c r="W212" s="54">
        <v>9579.7999999999993</v>
      </c>
      <c r="X212" s="54">
        <v>31840</v>
      </c>
      <c r="Y212" s="54">
        <v>15362.1</v>
      </c>
    </row>
    <row r="213" spans="1:26" s="55" customFormat="1" ht="30" hidden="1" customHeight="1" outlineLevel="1" x14ac:dyDescent="0.25">
      <c r="A213" s="13" t="s">
        <v>153</v>
      </c>
      <c r="B213" s="30">
        <f>B211*0.3</f>
        <v>77406.899999999994</v>
      </c>
      <c r="C213" s="30">
        <f>C211*0.3</f>
        <v>64047.899999999994</v>
      </c>
      <c r="D213" s="9">
        <f t="shared" si="83"/>
        <v>0.82741848594892697</v>
      </c>
      <c r="E213" s="28">
        <f>E211*0.3</f>
        <v>180</v>
      </c>
      <c r="F213" s="28">
        <f t="shared" ref="F213:Y213" si="86">F211*0.3</f>
        <v>1200</v>
      </c>
      <c r="G213" s="28">
        <f t="shared" si="86"/>
        <v>5010</v>
      </c>
      <c r="H213" s="28">
        <f t="shared" si="86"/>
        <v>5644.5</v>
      </c>
      <c r="I213" s="28">
        <f t="shared" si="86"/>
        <v>1475.1</v>
      </c>
      <c r="J213" s="28">
        <f t="shared" si="86"/>
        <v>3795</v>
      </c>
      <c r="K213" s="28">
        <f t="shared" si="86"/>
        <v>106.8</v>
      </c>
      <c r="L213" s="28">
        <f t="shared" si="86"/>
        <v>6102</v>
      </c>
      <c r="M213" s="28">
        <f t="shared" si="86"/>
        <v>2535</v>
      </c>
      <c r="N213" s="28">
        <f t="shared" si="86"/>
        <v>2626.2</v>
      </c>
      <c r="O213" s="28">
        <f t="shared" si="86"/>
        <v>1380</v>
      </c>
      <c r="P213" s="28">
        <f t="shared" si="86"/>
        <v>4815</v>
      </c>
      <c r="Q213" s="28">
        <f t="shared" si="86"/>
        <v>656.4</v>
      </c>
      <c r="R213" s="28">
        <f t="shared" si="86"/>
        <v>1233</v>
      </c>
      <c r="S213" s="28">
        <f t="shared" si="86"/>
        <v>1245</v>
      </c>
      <c r="T213" s="28">
        <f t="shared" si="86"/>
        <v>5499.9</v>
      </c>
      <c r="U213" s="28">
        <f t="shared" si="86"/>
        <v>225</v>
      </c>
      <c r="V213" s="28">
        <f t="shared" si="86"/>
        <v>213</v>
      </c>
      <c r="W213" s="28">
        <f t="shared" si="86"/>
        <v>3162</v>
      </c>
      <c r="X213" s="28">
        <f t="shared" si="86"/>
        <v>12300</v>
      </c>
      <c r="Y213" s="28">
        <f t="shared" si="86"/>
        <v>4644</v>
      </c>
    </row>
    <row r="214" spans="1:26" s="72" customFormat="1" ht="30" customHeight="1" collapsed="1" x14ac:dyDescent="0.25">
      <c r="A214" s="13" t="s">
        <v>154</v>
      </c>
      <c r="B214" s="9">
        <f>B211/B212</f>
        <v>1.5177823529411765</v>
      </c>
      <c r="C214" s="9">
        <f>C211/C212</f>
        <v>0.90641961428988715</v>
      </c>
      <c r="D214" s="9"/>
      <c r="E214" s="33">
        <f t="shared" ref="E214:Y214" si="87">E211/E212</f>
        <v>0.26498255531510839</v>
      </c>
      <c r="F214" s="33">
        <f t="shared" si="87"/>
        <v>0.60909686162842047</v>
      </c>
      <c r="G214" s="33">
        <f t="shared" si="87"/>
        <v>1.0452918054129843</v>
      </c>
      <c r="H214" s="33">
        <f t="shared" si="87"/>
        <v>0.69010416666666663</v>
      </c>
      <c r="I214" s="33">
        <f t="shared" si="87"/>
        <v>0.51730123828260621</v>
      </c>
      <c r="J214" s="33">
        <f t="shared" si="87"/>
        <v>1.029627217971675</v>
      </c>
      <c r="K214" s="33">
        <f t="shared" si="87"/>
        <v>0.22817587488783489</v>
      </c>
      <c r="L214" s="33">
        <f t="shared" si="87"/>
        <v>1.4223776223776223</v>
      </c>
      <c r="M214" s="33">
        <f t="shared" si="87"/>
        <v>1.0617978939961299</v>
      </c>
      <c r="N214" s="33">
        <f t="shared" si="87"/>
        <v>1.2848965213562307</v>
      </c>
      <c r="O214" s="33">
        <f t="shared" si="87"/>
        <v>0.7570894846853965</v>
      </c>
      <c r="P214" s="33">
        <f t="shared" si="87"/>
        <v>1.0976010066471538</v>
      </c>
      <c r="Q214" s="33">
        <f t="shared" si="87"/>
        <v>0.26231866682651961</v>
      </c>
      <c r="R214" s="33">
        <f t="shared" si="87"/>
        <v>1.0946280661570831</v>
      </c>
      <c r="S214" s="33">
        <f t="shared" si="87"/>
        <v>0.57652501285025626</v>
      </c>
      <c r="T214" s="33">
        <f t="shared" si="87"/>
        <v>0.60906976744186048</v>
      </c>
      <c r="U214" s="33">
        <f t="shared" si="87"/>
        <v>0.25993830797490725</v>
      </c>
      <c r="V214" s="33">
        <f t="shared" si="87"/>
        <v>0.55460084361818462</v>
      </c>
      <c r="W214" s="33">
        <f t="shared" si="87"/>
        <v>1.1002317376145641</v>
      </c>
      <c r="X214" s="33">
        <f t="shared" si="87"/>
        <v>1.2876884422110553</v>
      </c>
      <c r="Y214" s="33">
        <f t="shared" si="87"/>
        <v>1.0076747319702384</v>
      </c>
    </row>
    <row r="215" spans="1:26" s="72" customFormat="1" ht="30" customHeight="1" outlineLevel="1" x14ac:dyDescent="0.25">
      <c r="A215" s="61" t="s">
        <v>156</v>
      </c>
      <c r="B215" s="25">
        <v>44425</v>
      </c>
      <c r="C215" s="30">
        <f>SUM(E215:Y215)</f>
        <v>44400</v>
      </c>
      <c r="D215" s="9">
        <f t="shared" si="83"/>
        <v>0.99943725379853687</v>
      </c>
      <c r="E215" s="40"/>
      <c r="F215" s="40">
        <v>3800</v>
      </c>
      <c r="G215" s="40"/>
      <c r="H215" s="40">
        <v>12200</v>
      </c>
      <c r="I215" s="40">
        <v>8560</v>
      </c>
      <c r="J215" s="40"/>
      <c r="K215" s="40">
        <v>1845</v>
      </c>
      <c r="L215" s="40">
        <v>2410</v>
      </c>
      <c r="M215" s="40"/>
      <c r="N215" s="40"/>
      <c r="O215" s="40">
        <v>2400</v>
      </c>
      <c r="P215" s="40">
        <v>3800</v>
      </c>
      <c r="Q215" s="40"/>
      <c r="R215" s="40"/>
      <c r="S215" s="40">
        <v>800</v>
      </c>
      <c r="T215" s="40"/>
      <c r="U215" s="40"/>
      <c r="V215" s="40"/>
      <c r="W215" s="40">
        <v>5925</v>
      </c>
      <c r="X215" s="40"/>
      <c r="Y215" s="40">
        <v>2660</v>
      </c>
    </row>
    <row r="216" spans="1:26" s="55" customFormat="1" ht="30" hidden="1" customHeight="1" outlineLevel="1" x14ac:dyDescent="0.25">
      <c r="A216" s="13" t="s">
        <v>152</v>
      </c>
      <c r="B216" s="25">
        <v>200000</v>
      </c>
      <c r="C216" s="30">
        <f>SUM(E216:Y216)</f>
        <v>248211.40000000002</v>
      </c>
      <c r="D216" s="9">
        <f t="shared" si="83"/>
        <v>1.2410570000000001</v>
      </c>
      <c r="E216" s="54">
        <v>2541.6999999999998</v>
      </c>
      <c r="F216" s="54">
        <v>7371.5</v>
      </c>
      <c r="G216" s="54">
        <v>17933.400000000001</v>
      </c>
      <c r="H216" s="54">
        <v>24541.7</v>
      </c>
      <c r="I216" s="54">
        <v>10669.4</v>
      </c>
      <c r="J216" s="54">
        <v>11115.2</v>
      </c>
      <c r="K216" s="54">
        <v>1751.3</v>
      </c>
      <c r="L216" s="54">
        <v>23139.7</v>
      </c>
      <c r="M216" s="54">
        <v>8933</v>
      </c>
      <c r="N216" s="54">
        <v>7647.6</v>
      </c>
      <c r="O216" s="54">
        <v>6820.2</v>
      </c>
      <c r="P216" s="54">
        <v>16414.099999999999</v>
      </c>
      <c r="Q216" s="54">
        <v>9362.7000000000007</v>
      </c>
      <c r="R216" s="54">
        <v>4214.7</v>
      </c>
      <c r="S216" s="54">
        <v>8080</v>
      </c>
      <c r="T216" s="54">
        <v>24832</v>
      </c>
      <c r="U216" s="54">
        <v>3238.8</v>
      </c>
      <c r="V216" s="54">
        <v>1437.1</v>
      </c>
      <c r="W216" s="54">
        <v>10753.3</v>
      </c>
      <c r="X216" s="54">
        <v>30170.2</v>
      </c>
      <c r="Y216" s="54">
        <v>17243.8</v>
      </c>
    </row>
    <row r="217" spans="1:26" s="55" customFormat="1" ht="30" hidden="1" customHeight="1" outlineLevel="1" x14ac:dyDescent="0.25">
      <c r="A217" s="13" t="s">
        <v>157</v>
      </c>
      <c r="B217" s="30">
        <f>B215*0.19</f>
        <v>8440.75</v>
      </c>
      <c r="C217" s="30">
        <f>C215*0.19</f>
        <v>8436</v>
      </c>
      <c r="D217" s="9">
        <f t="shared" si="83"/>
        <v>0.99943725379853687</v>
      </c>
      <c r="E217" s="28">
        <f t="shared" ref="E217:Y217" si="88">E215*0.19</f>
        <v>0</v>
      </c>
      <c r="F217" s="28">
        <f t="shared" si="88"/>
        <v>722</v>
      </c>
      <c r="G217" s="28">
        <f t="shared" si="88"/>
        <v>0</v>
      </c>
      <c r="H217" s="28">
        <f t="shared" si="88"/>
        <v>2318</v>
      </c>
      <c r="I217" s="28">
        <f t="shared" si="88"/>
        <v>1626.4</v>
      </c>
      <c r="J217" s="28">
        <f t="shared" si="88"/>
        <v>0</v>
      </c>
      <c r="K217" s="28">
        <f t="shared" si="88"/>
        <v>350.55</v>
      </c>
      <c r="L217" s="28">
        <f t="shared" si="88"/>
        <v>457.9</v>
      </c>
      <c r="M217" s="28">
        <f t="shared" si="88"/>
        <v>0</v>
      </c>
      <c r="N217" s="28">
        <f t="shared" si="88"/>
        <v>0</v>
      </c>
      <c r="O217" s="28">
        <f t="shared" si="88"/>
        <v>456</v>
      </c>
      <c r="P217" s="28">
        <f t="shared" si="88"/>
        <v>722</v>
      </c>
      <c r="Q217" s="28">
        <f t="shared" si="88"/>
        <v>0</v>
      </c>
      <c r="R217" s="28">
        <f t="shared" si="88"/>
        <v>0</v>
      </c>
      <c r="S217" s="28">
        <f t="shared" si="88"/>
        <v>152</v>
      </c>
      <c r="T217" s="28">
        <f t="shared" si="88"/>
        <v>0</v>
      </c>
      <c r="U217" s="28">
        <f t="shared" si="88"/>
        <v>0</v>
      </c>
      <c r="V217" s="28">
        <f t="shared" si="88"/>
        <v>0</v>
      </c>
      <c r="W217" s="28">
        <f t="shared" si="88"/>
        <v>1125.75</v>
      </c>
      <c r="X217" s="28">
        <f t="shared" si="88"/>
        <v>0</v>
      </c>
      <c r="Y217" s="28">
        <f t="shared" si="88"/>
        <v>505.40000000000003</v>
      </c>
    </row>
    <row r="218" spans="1:26" s="72" customFormat="1" ht="30" customHeight="1" collapsed="1" x14ac:dyDescent="0.25">
      <c r="A218" s="13" t="s">
        <v>158</v>
      </c>
      <c r="B218" s="9">
        <f>B215/B216</f>
        <v>0.22212499999999999</v>
      </c>
      <c r="C218" s="9">
        <f>C215/C216</f>
        <v>0.17887977748000292</v>
      </c>
      <c r="D218" s="9"/>
      <c r="E218" s="33">
        <f>E215/E216</f>
        <v>0</v>
      </c>
      <c r="F218" s="33">
        <f>F215/F216</f>
        <v>0.51549888082479822</v>
      </c>
      <c r="G218" s="33">
        <f t="shared" ref="G218:Y218" si="89">G215/G216</f>
        <v>0</v>
      </c>
      <c r="H218" s="33">
        <f t="shared" si="89"/>
        <v>0.49711307692621132</v>
      </c>
      <c r="I218" s="33">
        <f t="shared" si="89"/>
        <v>0.80229441205691043</v>
      </c>
      <c r="J218" s="33">
        <f t="shared" si="89"/>
        <v>0</v>
      </c>
      <c r="K218" s="33">
        <f t="shared" si="89"/>
        <v>1.0535031119739622</v>
      </c>
      <c r="L218" s="33">
        <f t="shared" si="89"/>
        <v>0.10415001058786415</v>
      </c>
      <c r="M218" s="33">
        <f t="shared" si="89"/>
        <v>0</v>
      </c>
      <c r="N218" s="33">
        <f t="shared" si="89"/>
        <v>0</v>
      </c>
      <c r="O218" s="33">
        <f t="shared" si="89"/>
        <v>0.35189583883170583</v>
      </c>
      <c r="P218" s="33">
        <f t="shared" si="89"/>
        <v>0.23150827642088206</v>
      </c>
      <c r="Q218" s="33">
        <f t="shared" si="89"/>
        <v>0</v>
      </c>
      <c r="R218" s="33">
        <f t="shared" si="89"/>
        <v>0</v>
      </c>
      <c r="S218" s="33">
        <f t="shared" si="89"/>
        <v>9.9009900990099015E-2</v>
      </c>
      <c r="T218" s="33">
        <f t="shared" si="89"/>
        <v>0</v>
      </c>
      <c r="U218" s="33">
        <f t="shared" si="89"/>
        <v>0</v>
      </c>
      <c r="V218" s="33">
        <f t="shared" si="89"/>
        <v>0</v>
      </c>
      <c r="W218" s="33">
        <f t="shared" si="89"/>
        <v>0.55099364846140253</v>
      </c>
      <c r="X218" s="33">
        <f t="shared" si="89"/>
        <v>0</v>
      </c>
      <c r="Y218" s="33">
        <f t="shared" si="89"/>
        <v>0.15425834212876513</v>
      </c>
    </row>
    <row r="219" spans="1:26" s="55" customFormat="1" ht="30" customHeight="1" x14ac:dyDescent="0.25">
      <c r="A219" s="61" t="s">
        <v>159</v>
      </c>
      <c r="B219" s="30">
        <v>523</v>
      </c>
      <c r="C219" s="30">
        <f>SUM(E219:Y219)</f>
        <v>590</v>
      </c>
      <c r="D219" s="9">
        <f t="shared" si="83"/>
        <v>1.1281070745697896</v>
      </c>
      <c r="E219" s="40"/>
      <c r="F219" s="40"/>
      <c r="G219" s="40"/>
      <c r="H219" s="40"/>
      <c r="I219" s="40"/>
      <c r="J219" s="40"/>
      <c r="K219" s="40">
        <v>320</v>
      </c>
      <c r="L219" s="40"/>
      <c r="M219" s="40"/>
      <c r="N219" s="40"/>
      <c r="O219" s="40"/>
      <c r="P219" s="40">
        <v>45</v>
      </c>
      <c r="Q219" s="40"/>
      <c r="R219" s="40">
        <v>225</v>
      </c>
      <c r="S219" s="40"/>
      <c r="T219" s="40"/>
      <c r="U219" s="40"/>
      <c r="V219" s="40"/>
      <c r="W219" s="40"/>
      <c r="X219" s="40"/>
      <c r="Y219" s="40"/>
    </row>
    <row r="220" spans="1:26" s="55" customFormat="1" ht="30" hidden="1" customHeight="1" x14ac:dyDescent="0.25">
      <c r="A220" s="13" t="s">
        <v>157</v>
      </c>
      <c r="B220" s="30">
        <v>400</v>
      </c>
      <c r="C220" s="30">
        <f>C219*0.7</f>
        <v>413</v>
      </c>
      <c r="D220" s="9">
        <f t="shared" si="83"/>
        <v>1.0325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 spans="1:26" s="55" customFormat="1" ht="30" hidden="1" customHeight="1" x14ac:dyDescent="0.25">
      <c r="A221" s="35" t="s">
        <v>160</v>
      </c>
      <c r="B221" s="30"/>
      <c r="C221" s="30">
        <f>SUM(E221:Y221)</f>
        <v>0</v>
      </c>
      <c r="D221" s="9" t="e">
        <f t="shared" si="83"/>
        <v>#DIV/0!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</row>
    <row r="222" spans="1:26" s="55" customFormat="1" ht="30" hidden="1" customHeight="1" x14ac:dyDescent="0.25">
      <c r="A222" s="13" t="s">
        <v>157</v>
      </c>
      <c r="B222" s="30">
        <f>B221*0.2</f>
        <v>0</v>
      </c>
      <c r="C222" s="30">
        <f>C221*0.2</f>
        <v>0</v>
      </c>
      <c r="D222" s="9" t="e">
        <f t="shared" si="83"/>
        <v>#DIV/0!</v>
      </c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 spans="1:26" s="55" customFormat="1" ht="30" customHeight="1" x14ac:dyDescent="0.25">
      <c r="A223" s="35" t="s">
        <v>187</v>
      </c>
      <c r="B223" s="30"/>
      <c r="C223" s="30">
        <f>SUM(E223:Y223)</f>
        <v>176280.00000000006</v>
      </c>
      <c r="D223" s="9"/>
      <c r="E223" s="54">
        <v>1817.7</v>
      </c>
      <c r="F223" s="54">
        <v>5271.6</v>
      </c>
      <c r="G223" s="54">
        <v>12824.8</v>
      </c>
      <c r="H223" s="54">
        <v>17550.599999999999</v>
      </c>
      <c r="I223" s="54">
        <v>7630</v>
      </c>
      <c r="J223" s="54">
        <v>7948.8</v>
      </c>
      <c r="K223" s="54">
        <v>1252.4000000000001</v>
      </c>
      <c r="L223" s="54">
        <v>16548</v>
      </c>
      <c r="M223" s="54">
        <v>6388.3</v>
      </c>
      <c r="N223" s="54">
        <v>5469</v>
      </c>
      <c r="O223" s="54">
        <v>4877.3</v>
      </c>
      <c r="P223" s="54">
        <v>11738.2</v>
      </c>
      <c r="Q223" s="54">
        <v>6695.6</v>
      </c>
      <c r="R223" s="54">
        <v>3014</v>
      </c>
      <c r="S223" s="54">
        <v>5778.3</v>
      </c>
      <c r="T223" s="54">
        <v>16534.2</v>
      </c>
      <c r="U223" s="54">
        <v>2316.1999999999998</v>
      </c>
      <c r="V223" s="54">
        <v>1027.7</v>
      </c>
      <c r="W223" s="54">
        <v>7690</v>
      </c>
      <c r="X223" s="54">
        <v>21575.7</v>
      </c>
      <c r="Y223" s="54">
        <v>12331.6</v>
      </c>
    </row>
    <row r="224" spans="1:26" s="55" customFormat="1" ht="30" customHeight="1" x14ac:dyDescent="0.25">
      <c r="A224" s="35" t="s">
        <v>161</v>
      </c>
      <c r="B224" s="30">
        <f>B222+B220+B217+B213+B209</f>
        <v>128626.85</v>
      </c>
      <c r="C224" s="30">
        <f>C222+C220+C217+C213+C209</f>
        <v>116675.15</v>
      </c>
      <c r="D224" s="9">
        <f t="shared" si="83"/>
        <v>0.90708238598706248</v>
      </c>
      <c r="E224" s="28">
        <f>E222+E220+E217+E213+E209</f>
        <v>939.15</v>
      </c>
      <c r="F224" s="28">
        <f t="shared" ref="F224:Y224" si="90">F222+F220+F217+F213+F209</f>
        <v>3362</v>
      </c>
      <c r="G224" s="28">
        <f t="shared" si="90"/>
        <v>7804.5</v>
      </c>
      <c r="H224" s="28">
        <f t="shared" si="90"/>
        <v>10314.200000000001</v>
      </c>
      <c r="I224" s="28">
        <f t="shared" si="90"/>
        <v>5432.5</v>
      </c>
      <c r="J224" s="28">
        <f t="shared" si="90"/>
        <v>5831.25</v>
      </c>
      <c r="K224" s="28">
        <f t="shared" si="90"/>
        <v>1690.8000000000002</v>
      </c>
      <c r="L224" s="28">
        <f t="shared" si="90"/>
        <v>10442.5</v>
      </c>
      <c r="M224" s="28">
        <f t="shared" si="90"/>
        <v>4071.75</v>
      </c>
      <c r="N224" s="28">
        <f t="shared" si="90"/>
        <v>4294.8</v>
      </c>
      <c r="O224" s="28">
        <f t="shared" si="90"/>
        <v>3240</v>
      </c>
      <c r="P224" s="28">
        <f t="shared" si="90"/>
        <v>8257.25</v>
      </c>
      <c r="Q224" s="28">
        <f t="shared" si="90"/>
        <v>4825.2</v>
      </c>
      <c r="R224" s="28">
        <f t="shared" si="90"/>
        <v>2153.25</v>
      </c>
      <c r="S224" s="28">
        <f t="shared" si="90"/>
        <v>3309.05</v>
      </c>
      <c r="T224" s="28">
        <f t="shared" si="90"/>
        <v>7483.0499999999993</v>
      </c>
      <c r="U224" s="28">
        <f t="shared" si="90"/>
        <v>999</v>
      </c>
      <c r="V224" s="28">
        <f t="shared" si="90"/>
        <v>618.90000000000009</v>
      </c>
      <c r="W224" s="28">
        <f t="shared" si="90"/>
        <v>6701.1</v>
      </c>
      <c r="X224" s="28">
        <f t="shared" si="90"/>
        <v>15765</v>
      </c>
      <c r="Y224" s="28">
        <f t="shared" si="90"/>
        <v>8726.9</v>
      </c>
    </row>
    <row r="225" spans="1:25" s="55" customFormat="1" ht="30" hidden="1" customHeight="1" x14ac:dyDescent="0.25">
      <c r="A225" s="13" t="s">
        <v>193</v>
      </c>
      <c r="B225" s="28">
        <v>61762</v>
      </c>
      <c r="C225" s="28">
        <f>SUM(E225:Y225)</f>
        <v>62591.9</v>
      </c>
      <c r="D225" s="9">
        <f t="shared" si="83"/>
        <v>1.0134370648618891</v>
      </c>
      <c r="E225" s="28">
        <v>645.4</v>
      </c>
      <c r="F225" s="28">
        <v>1871.8</v>
      </c>
      <c r="G225" s="28">
        <v>4553.7</v>
      </c>
      <c r="H225" s="28">
        <v>6231.7</v>
      </c>
      <c r="I225" s="28">
        <v>2709.2</v>
      </c>
      <c r="J225" s="28">
        <v>2822.4</v>
      </c>
      <c r="K225" s="28">
        <v>444.7</v>
      </c>
      <c r="L225" s="28">
        <v>5875.7</v>
      </c>
      <c r="M225" s="28">
        <v>2268.3000000000002</v>
      </c>
      <c r="N225" s="28">
        <v>1941.9</v>
      </c>
      <c r="O225" s="28">
        <v>1731.8</v>
      </c>
      <c r="P225" s="28">
        <v>4167.8999999999996</v>
      </c>
      <c r="Q225" s="28">
        <v>2377.4</v>
      </c>
      <c r="R225" s="28">
        <v>1070.2</v>
      </c>
      <c r="S225" s="28">
        <v>2051.6999999999998</v>
      </c>
      <c r="T225" s="28">
        <v>5870.8</v>
      </c>
      <c r="U225" s="28">
        <v>822.4</v>
      </c>
      <c r="V225" s="28">
        <v>364.9</v>
      </c>
      <c r="W225" s="28">
        <v>2730.5</v>
      </c>
      <c r="X225" s="28">
        <v>7660.9</v>
      </c>
      <c r="Y225" s="28">
        <v>4378.6000000000004</v>
      </c>
    </row>
    <row r="226" spans="1:25" s="55" customFormat="1" ht="30" customHeight="1" x14ac:dyDescent="0.25">
      <c r="A226" s="61" t="s">
        <v>186</v>
      </c>
      <c r="B226" s="59">
        <f>B224/B225*10</f>
        <v>20.826211910236069</v>
      </c>
      <c r="C226" s="59">
        <f>C224/C225*10</f>
        <v>18.640614839939353</v>
      </c>
      <c r="D226" s="9">
        <f t="shared" si="83"/>
        <v>0.89505546761374799</v>
      </c>
      <c r="E226" s="60">
        <f>E224/E225*10</f>
        <v>14.551440966842268</v>
      </c>
      <c r="F226" s="60">
        <f t="shared" ref="F226:Y226" si="91">F224/F225*10</f>
        <v>17.961320653916019</v>
      </c>
      <c r="G226" s="60">
        <f t="shared" si="91"/>
        <v>17.138810198300284</v>
      </c>
      <c r="H226" s="60">
        <f t="shared" si="91"/>
        <v>16.55118186048751</v>
      </c>
      <c r="I226" s="60">
        <f t="shared" si="91"/>
        <v>20.052044884098628</v>
      </c>
      <c r="J226" s="60">
        <f t="shared" si="91"/>
        <v>20.660607993197281</v>
      </c>
      <c r="K226" s="60">
        <f t="shared" si="91"/>
        <v>38.021137845738707</v>
      </c>
      <c r="L226" s="60">
        <f t="shared" si="91"/>
        <v>17.772350528447674</v>
      </c>
      <c r="M226" s="60">
        <f t="shared" si="91"/>
        <v>17.950667901071284</v>
      </c>
      <c r="N226" s="60">
        <f t="shared" si="91"/>
        <v>22.116483856017304</v>
      </c>
      <c r="O226" s="60">
        <f t="shared" si="91"/>
        <v>18.708857835777803</v>
      </c>
      <c r="P226" s="60">
        <f t="shared" si="91"/>
        <v>19.811535785407521</v>
      </c>
      <c r="Q226" s="60">
        <f t="shared" si="91"/>
        <v>20.296121813746105</v>
      </c>
      <c r="R226" s="60">
        <f t="shared" si="91"/>
        <v>20.120071014763596</v>
      </c>
      <c r="S226" s="60">
        <f t="shared" si="91"/>
        <v>16.128332602232298</v>
      </c>
      <c r="T226" s="60">
        <f t="shared" si="91"/>
        <v>12.746218573277917</v>
      </c>
      <c r="U226" s="60">
        <f t="shared" si="91"/>
        <v>12.147373540856032</v>
      </c>
      <c r="V226" s="60">
        <f t="shared" si="91"/>
        <v>16.960811181145523</v>
      </c>
      <c r="W226" s="60">
        <f t="shared" si="91"/>
        <v>24.541659036806447</v>
      </c>
      <c r="X226" s="60">
        <f t="shared" si="91"/>
        <v>20.578522105757809</v>
      </c>
      <c r="Y226" s="60">
        <f t="shared" si="91"/>
        <v>19.930799799022516</v>
      </c>
    </row>
    <row r="227" spans="1:25" ht="18" customHeight="1" x14ac:dyDescent="0.3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</row>
    <row r="228" spans="1:25" ht="27" hidden="1" customHeight="1" x14ac:dyDescent="0.3">
      <c r="A228" s="13" t="s">
        <v>208</v>
      </c>
      <c r="B228" s="98"/>
      <c r="C228" s="98">
        <f>SUM(E228:Y228)</f>
        <v>273</v>
      </c>
      <c r="D228" s="98"/>
      <c r="E228" s="98">
        <v>11</v>
      </c>
      <c r="F228" s="98">
        <v>12</v>
      </c>
      <c r="G228" s="98">
        <v>15</v>
      </c>
      <c r="H228" s="98">
        <v>20</v>
      </c>
      <c r="I228" s="98">
        <v>12</v>
      </c>
      <c r="J228" s="98">
        <v>36</v>
      </c>
      <c r="K228" s="98">
        <v>18</v>
      </c>
      <c r="L228" s="98">
        <v>20</v>
      </c>
      <c r="M228" s="98">
        <v>5</v>
      </c>
      <c r="N228" s="98">
        <v>4</v>
      </c>
      <c r="O228" s="98">
        <v>5</v>
      </c>
      <c r="P228" s="98">
        <v>16</v>
      </c>
      <c r="Q228" s="98">
        <v>16</v>
      </c>
      <c r="R228" s="98">
        <v>13</v>
      </c>
      <c r="S228" s="98">
        <v>18</v>
      </c>
      <c r="T228" s="98">
        <v>10</v>
      </c>
      <c r="U228" s="98">
        <v>3</v>
      </c>
      <c r="V228" s="98">
        <v>4</v>
      </c>
      <c r="W228" s="98">
        <v>3</v>
      </c>
      <c r="X228" s="98">
        <v>23</v>
      </c>
      <c r="Y228" s="98">
        <v>9</v>
      </c>
    </row>
    <row r="229" spans="1:25" ht="18" customHeight="1" x14ac:dyDescent="0.3">
      <c r="A229" s="105" t="s">
        <v>209</v>
      </c>
      <c r="B229" s="99"/>
      <c r="C229" s="98">
        <f>SUM(E229:Y229)</f>
        <v>23</v>
      </c>
      <c r="D229" s="99"/>
      <c r="E229" s="98"/>
      <c r="F229" s="98"/>
      <c r="G229" s="98">
        <v>2</v>
      </c>
      <c r="H229" s="98">
        <v>1</v>
      </c>
      <c r="I229" s="98"/>
      <c r="J229" s="98">
        <v>1</v>
      </c>
      <c r="K229" s="98"/>
      <c r="L229" s="98"/>
      <c r="M229" s="98">
        <v>3</v>
      </c>
      <c r="N229" s="98">
        <v>4</v>
      </c>
      <c r="O229" s="98"/>
      <c r="P229" s="98">
        <v>2</v>
      </c>
      <c r="Q229" s="98">
        <v>1</v>
      </c>
      <c r="R229" s="98">
        <v>5</v>
      </c>
      <c r="S229" s="98"/>
      <c r="T229" s="98">
        <v>3</v>
      </c>
      <c r="U229" s="98"/>
      <c r="V229" s="98"/>
      <c r="W229" s="98"/>
      <c r="X229" s="98">
        <v>1</v>
      </c>
      <c r="Y229" s="98"/>
    </row>
    <row r="230" spans="1:25" ht="24.6" hidden="1" customHeight="1" x14ac:dyDescent="0.4">
      <c r="A230" s="100" t="s">
        <v>162</v>
      </c>
      <c r="B230" s="75"/>
      <c r="C230" s="75">
        <f>SUM(E230:Y230)</f>
        <v>0</v>
      </c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</row>
    <row r="231" spans="1:25" s="77" customFormat="1" ht="21.6" hidden="1" customHeight="1" x14ac:dyDescent="0.4">
      <c r="A231" s="76" t="s">
        <v>163</v>
      </c>
      <c r="B231" s="76"/>
      <c r="C231" s="76">
        <f>SUM(E231:Y231)</f>
        <v>0</v>
      </c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</row>
    <row r="232" spans="1:25" s="77" customFormat="1" ht="21.6" hidden="1" customHeight="1" x14ac:dyDescent="0.4">
      <c r="A232" s="76" t="s">
        <v>164</v>
      </c>
      <c r="B232" s="76"/>
      <c r="C232" s="76">
        <f>SUM(E232:Y232)</f>
        <v>0</v>
      </c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</row>
    <row r="233" spans="1:25" s="77" customFormat="1" ht="21.6" hidden="1" customHeight="1" x14ac:dyDescent="0.4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</row>
    <row r="234" spans="1:25" s="77" customFormat="1" ht="21.6" hidden="1" customHeight="1" x14ac:dyDescent="0.4">
      <c r="A234" s="78" t="s">
        <v>165</v>
      </c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</row>
    <row r="235" spans="1:25" ht="16.95" hidden="1" customHeight="1" x14ac:dyDescent="0.3">
      <c r="A235" s="101"/>
      <c r="B235" s="102"/>
      <c r="C235" s="102"/>
      <c r="D235" s="102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41.4" hidden="1" customHeight="1" x14ac:dyDescent="0.4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</row>
    <row r="237" spans="1:25" ht="20.399999999999999" hidden="1" customHeight="1" x14ac:dyDescent="0.3">
      <c r="A237" s="108"/>
      <c r="B237" s="109"/>
      <c r="C237" s="109"/>
      <c r="D237" s="109"/>
      <c r="E237" s="109"/>
      <c r="F237" s="109"/>
      <c r="G237" s="109"/>
      <c r="H237" s="109"/>
      <c r="I237" s="109"/>
      <c r="J237" s="109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6.95" hidden="1" customHeight="1" x14ac:dyDescent="0.3">
      <c r="A238" s="103"/>
      <c r="B238" s="6"/>
      <c r="C238" s="6"/>
      <c r="D238" s="6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9" customHeight="1" x14ac:dyDescent="0.3">
      <c r="A239" s="79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</row>
    <row r="240" spans="1:25" s="12" customFormat="1" ht="49.2" customHeight="1" x14ac:dyDescent="0.25">
      <c r="A240" s="35" t="s">
        <v>166</v>
      </c>
      <c r="B240" s="30"/>
      <c r="C240" s="30">
        <f>SUM(E240:Y240)</f>
        <v>92933</v>
      </c>
      <c r="D240" s="30"/>
      <c r="E240" s="40">
        <v>2707</v>
      </c>
      <c r="F240" s="40">
        <v>2710</v>
      </c>
      <c r="G240" s="40">
        <v>7669</v>
      </c>
      <c r="H240" s="40">
        <v>5748</v>
      </c>
      <c r="I240" s="40">
        <v>2900</v>
      </c>
      <c r="J240" s="40">
        <v>6065</v>
      </c>
      <c r="K240" s="54">
        <v>3775</v>
      </c>
      <c r="L240" s="40">
        <v>6210</v>
      </c>
      <c r="M240" s="40">
        <v>5060</v>
      </c>
      <c r="N240" s="54">
        <v>1216</v>
      </c>
      <c r="O240" s="40">
        <v>2692</v>
      </c>
      <c r="P240" s="40">
        <v>3499</v>
      </c>
      <c r="Q240" s="40">
        <v>6407</v>
      </c>
      <c r="R240" s="40">
        <v>3325</v>
      </c>
      <c r="S240" s="40">
        <v>6676</v>
      </c>
      <c r="T240" s="40">
        <v>3488</v>
      </c>
      <c r="U240" s="40">
        <v>2815</v>
      </c>
      <c r="V240" s="40">
        <v>2771</v>
      </c>
      <c r="W240" s="40">
        <v>4551</v>
      </c>
      <c r="X240" s="40">
        <v>10322</v>
      </c>
      <c r="Y240" s="40">
        <v>2327</v>
      </c>
    </row>
    <row r="241" spans="1:25" ht="21" hidden="1" customHeight="1" x14ac:dyDescent="0.3">
      <c r="A241" s="74" t="s">
        <v>169</v>
      </c>
      <c r="B241" s="81"/>
      <c r="C241" s="30">
        <f>SUM(E241:Y241)</f>
        <v>380</v>
      </c>
      <c r="D241" s="30"/>
      <c r="E241" s="74">
        <v>16</v>
      </c>
      <c r="F241" s="74">
        <v>21</v>
      </c>
      <c r="G241" s="74">
        <v>32</v>
      </c>
      <c r="H241" s="74">
        <v>25</v>
      </c>
      <c r="I241" s="74">
        <v>16</v>
      </c>
      <c r="J241" s="74">
        <v>31</v>
      </c>
      <c r="K241" s="74">
        <v>14</v>
      </c>
      <c r="L241" s="74">
        <v>29</v>
      </c>
      <c r="M241" s="74">
        <v>18</v>
      </c>
      <c r="N241" s="74">
        <v>8</v>
      </c>
      <c r="O241" s="74">
        <v>7</v>
      </c>
      <c r="P241" s="74">
        <v>15</v>
      </c>
      <c r="Q241" s="74">
        <v>25</v>
      </c>
      <c r="R241" s="74">
        <v>31</v>
      </c>
      <c r="S241" s="74">
        <v>10</v>
      </c>
      <c r="T241" s="74">
        <v>8</v>
      </c>
      <c r="U241" s="74">
        <v>8</v>
      </c>
      <c r="V241" s="74">
        <v>6</v>
      </c>
      <c r="W241" s="74">
        <v>12</v>
      </c>
      <c r="X241" s="74">
        <v>35</v>
      </c>
      <c r="Y241" s="74">
        <v>13</v>
      </c>
    </row>
    <row r="242" spans="1:25" ht="0.6" hidden="1" customHeight="1" x14ac:dyDescent="0.3">
      <c r="A242" s="74" t="s">
        <v>170</v>
      </c>
      <c r="B242" s="81"/>
      <c r="C242" s="30">
        <f>SUM(E242:Y242)</f>
        <v>208</v>
      </c>
      <c r="D242" s="30"/>
      <c r="E242" s="74">
        <v>10</v>
      </c>
      <c r="F242" s="74">
        <v>2</v>
      </c>
      <c r="G242" s="74">
        <v>42</v>
      </c>
      <c r="H242" s="74">
        <v>11</v>
      </c>
      <c r="I242" s="74">
        <v>9</v>
      </c>
      <c r="J242" s="74">
        <v>30</v>
      </c>
      <c r="K242" s="74">
        <v>9</v>
      </c>
      <c r="L242" s="74">
        <v>15</v>
      </c>
      <c r="M242" s="74">
        <v>1</v>
      </c>
      <c r="N242" s="74">
        <v>2</v>
      </c>
      <c r="O242" s="74">
        <v>5</v>
      </c>
      <c r="P242" s="74">
        <v>1</v>
      </c>
      <c r="Q242" s="74">
        <v>4</v>
      </c>
      <c r="R242" s="74">
        <v>8</v>
      </c>
      <c r="S242" s="74">
        <v>14</v>
      </c>
      <c r="T242" s="74">
        <v>2</v>
      </c>
      <c r="U242" s="74">
        <v>1</v>
      </c>
      <c r="V242" s="74">
        <v>2</v>
      </c>
      <c r="W242" s="74">
        <v>16</v>
      </c>
      <c r="X242" s="74">
        <v>16</v>
      </c>
      <c r="Y242" s="74">
        <v>8</v>
      </c>
    </row>
    <row r="243" spans="1:25" ht="2.4" hidden="1" customHeight="1" x14ac:dyDescent="0.3">
      <c r="A243" s="74" t="s">
        <v>170</v>
      </c>
      <c r="B243" s="81"/>
      <c r="C243" s="30">
        <f>SUM(E243:Y243)</f>
        <v>194</v>
      </c>
      <c r="D243" s="30"/>
      <c r="E243" s="74">
        <v>10</v>
      </c>
      <c r="F243" s="74">
        <v>2</v>
      </c>
      <c r="G243" s="74">
        <v>42</v>
      </c>
      <c r="H243" s="74">
        <v>11</v>
      </c>
      <c r="I243" s="74">
        <v>2</v>
      </c>
      <c r="J243" s="74">
        <v>30</v>
      </c>
      <c r="K243" s="74">
        <v>9</v>
      </c>
      <c r="L243" s="74">
        <v>15</v>
      </c>
      <c r="M243" s="74">
        <v>1</v>
      </c>
      <c r="N243" s="74">
        <v>2</v>
      </c>
      <c r="O243" s="74">
        <v>5</v>
      </c>
      <c r="P243" s="74">
        <v>1</v>
      </c>
      <c r="Q243" s="74">
        <v>4</v>
      </c>
      <c r="R243" s="74">
        <v>1</v>
      </c>
      <c r="S243" s="74">
        <v>14</v>
      </c>
      <c r="T243" s="74">
        <v>2</v>
      </c>
      <c r="U243" s="74">
        <v>1</v>
      </c>
      <c r="V243" s="74">
        <v>2</v>
      </c>
      <c r="W243" s="74">
        <v>16</v>
      </c>
      <c r="X243" s="74">
        <v>16</v>
      </c>
      <c r="Y243" s="74">
        <v>8</v>
      </c>
    </row>
    <row r="244" spans="1:25" ht="24" hidden="1" customHeight="1" x14ac:dyDescent="0.3">
      <c r="A244" s="74" t="s">
        <v>85</v>
      </c>
      <c r="B244" s="30">
        <v>554</v>
      </c>
      <c r="C244" s="30">
        <f>SUM(E244:Y244)</f>
        <v>574</v>
      </c>
      <c r="D244" s="30"/>
      <c r="E244" s="95">
        <v>11</v>
      </c>
      <c r="F244" s="95">
        <v>15</v>
      </c>
      <c r="G244" s="95">
        <v>93</v>
      </c>
      <c r="H244" s="95">
        <v>30</v>
      </c>
      <c r="I244" s="95">
        <v>15</v>
      </c>
      <c r="J244" s="95">
        <v>55</v>
      </c>
      <c r="K244" s="95">
        <v>16</v>
      </c>
      <c r="L244" s="95">
        <v>18</v>
      </c>
      <c r="M244" s="95">
        <v>16</v>
      </c>
      <c r="N244" s="95">
        <v>10</v>
      </c>
      <c r="O244" s="95">
        <v>11</v>
      </c>
      <c r="P244" s="95">
        <v>40</v>
      </c>
      <c r="Q244" s="95">
        <v>22</v>
      </c>
      <c r="R244" s="95">
        <v>55</v>
      </c>
      <c r="S244" s="95">
        <v>14</v>
      </c>
      <c r="T244" s="95">
        <v>29</v>
      </c>
      <c r="U244" s="95">
        <v>22</v>
      </c>
      <c r="V244" s="95">
        <v>9</v>
      </c>
      <c r="W244" s="95">
        <v>7</v>
      </c>
      <c r="X244" s="95">
        <v>60</v>
      </c>
      <c r="Y244" s="95">
        <v>26</v>
      </c>
    </row>
    <row r="245" spans="1:25" hidden="1" x14ac:dyDescent="0.3"/>
    <row r="246" spans="1:25" s="74" customFormat="1" hidden="1" x14ac:dyDescent="0.3">
      <c r="A246" s="74" t="s">
        <v>180</v>
      </c>
      <c r="B246" s="81"/>
      <c r="C246" s="74">
        <f>SUM(E246:Y246)</f>
        <v>40</v>
      </c>
      <c r="E246" s="74">
        <v>3</v>
      </c>
      <c r="G246" s="74">
        <v>1</v>
      </c>
      <c r="H246" s="74">
        <v>6</v>
      </c>
      <c r="J246" s="74">
        <v>1</v>
      </c>
      <c r="M246" s="74">
        <v>1</v>
      </c>
      <c r="O246" s="74">
        <v>2</v>
      </c>
      <c r="P246" s="74">
        <v>1</v>
      </c>
      <c r="Q246" s="74">
        <v>3</v>
      </c>
      <c r="R246" s="74">
        <v>1</v>
      </c>
      <c r="S246" s="74">
        <v>3</v>
      </c>
      <c r="T246" s="74">
        <v>7</v>
      </c>
      <c r="U246" s="74">
        <v>1</v>
      </c>
      <c r="V246" s="74">
        <v>1</v>
      </c>
      <c r="W246" s="74">
        <v>1</v>
      </c>
      <c r="X246" s="74">
        <v>4</v>
      </c>
      <c r="Y246" s="74">
        <v>4</v>
      </c>
    </row>
    <row r="247" spans="1:25" hidden="1" x14ac:dyDescent="0.3"/>
    <row r="248" spans="1:25" ht="21.6" hidden="1" customHeight="1" x14ac:dyDescent="0.3">
      <c r="A248" s="74" t="s">
        <v>185</v>
      </c>
      <c r="B248" s="30">
        <v>45</v>
      </c>
      <c r="C248" s="30">
        <f>SUM(E248:Y248)</f>
        <v>58</v>
      </c>
      <c r="D248" s="30"/>
      <c r="E248" s="95">
        <v>5</v>
      </c>
      <c r="F248" s="95">
        <v>3</v>
      </c>
      <c r="G248" s="95"/>
      <c r="H248" s="95">
        <v>5</v>
      </c>
      <c r="I248" s="95">
        <v>2</v>
      </c>
      <c r="J248" s="95"/>
      <c r="K248" s="95">
        <v>2</v>
      </c>
      <c r="L248" s="95">
        <v>0</v>
      </c>
      <c r="M248" s="95">
        <v>3</v>
      </c>
      <c r="N248" s="95">
        <v>3</v>
      </c>
      <c r="O248" s="95">
        <v>3</v>
      </c>
      <c r="P248" s="95">
        <v>2</v>
      </c>
      <c r="Q248" s="95">
        <v>2</v>
      </c>
      <c r="R248" s="95">
        <v>10</v>
      </c>
      <c r="S248" s="95">
        <v>6</v>
      </c>
      <c r="T248" s="95">
        <v>6</v>
      </c>
      <c r="U248" s="95">
        <v>1</v>
      </c>
      <c r="V248" s="95">
        <v>1</v>
      </c>
      <c r="W248" s="95">
        <v>4</v>
      </c>
      <c r="X248" s="95"/>
      <c r="Y248" s="95"/>
    </row>
    <row r="249" spans="1:25" hidden="1" x14ac:dyDescent="0.3"/>
    <row r="250" spans="1:25" hidden="1" x14ac:dyDescent="0.3">
      <c r="B250" s="94"/>
    </row>
    <row r="251" spans="1:25" ht="13.8" hidden="1" customHeight="1" x14ac:dyDescent="0.3"/>
    <row r="252" spans="1:25" hidden="1" x14ac:dyDescent="0.3">
      <c r="J252" s="1" t="s">
        <v>197</v>
      </c>
      <c r="S252" s="1" t="s">
        <v>200</v>
      </c>
      <c r="U252" s="1" t="s">
        <v>198</v>
      </c>
      <c r="X252" s="1" t="s">
        <v>199</v>
      </c>
      <c r="Y252" s="1" t="s">
        <v>196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U5:U6"/>
    <mergeCell ref="A237:J237"/>
    <mergeCell ref="A236:Y23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Инесса Васильева</cp:lastModifiedBy>
  <cp:lastPrinted>2018-08-11T10:02:51Z</cp:lastPrinted>
  <dcterms:created xsi:type="dcterms:W3CDTF">2017-06-08T05:54:08Z</dcterms:created>
  <dcterms:modified xsi:type="dcterms:W3CDTF">2018-08-14T14:50:45Z</dcterms:modified>
</cp:coreProperties>
</file>